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20\11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5876" i="7" l="1"/>
  <c r="K6321" i="7"/>
  <c r="D6321" i="7"/>
  <c r="K6246" i="7"/>
  <c r="K6247" i="7"/>
  <c r="K6248" i="7"/>
  <c r="K6249" i="7"/>
  <c r="K6250" i="7"/>
  <c r="K6251" i="7"/>
  <c r="K6252" i="7"/>
  <c r="K6253" i="7"/>
  <c r="K6254" i="7"/>
  <c r="K6255" i="7"/>
  <c r="K6276" i="7"/>
  <c r="K6277" i="7"/>
  <c r="K6278" i="7"/>
  <c r="D6278" i="7"/>
  <c r="D6277" i="7"/>
  <c r="D6276" i="7"/>
  <c r="D6253" i="7"/>
  <c r="D6252" i="7"/>
  <c r="D6251" i="7"/>
  <c r="D6248" i="7"/>
  <c r="D6247" i="7"/>
  <c r="D6246" i="7"/>
  <c r="K6169" i="7"/>
  <c r="K6170" i="7"/>
  <c r="K6171" i="7"/>
  <c r="D6171" i="7"/>
  <c r="D6170" i="7"/>
  <c r="D6169" i="7"/>
  <c r="K6138" i="7"/>
  <c r="K6139" i="7"/>
  <c r="D6139" i="7"/>
  <c r="D6138" i="7"/>
  <c r="K6137" i="7"/>
  <c r="D6137" i="7"/>
  <c r="K6099" i="7"/>
  <c r="K6100" i="7"/>
  <c r="K6101" i="7"/>
  <c r="D6101" i="7"/>
  <c r="D6100" i="7"/>
  <c r="D6099" i="7"/>
  <c r="K5971" i="7"/>
  <c r="D6254" i="7"/>
  <c r="D6255" i="7"/>
  <c r="D6142" i="7"/>
  <c r="D6141" i="7"/>
  <c r="D6140" i="7"/>
  <c r="K6140" i="7"/>
  <c r="K6141" i="7"/>
  <c r="K6142" i="7"/>
  <c r="D5861" i="7"/>
  <c r="D5862" i="7"/>
  <c r="K5861" i="7"/>
  <c r="K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9" i="7"/>
  <c r="D6250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K6219" i="7"/>
  <c r="K6220" i="7"/>
  <c r="K6221" i="7"/>
  <c r="K6222" i="7"/>
  <c r="K6223" i="7"/>
  <c r="K6224" i="7"/>
  <c r="K6225" i="7"/>
  <c r="K6226" i="7"/>
  <c r="K6227" i="7"/>
  <c r="K6228" i="7"/>
  <c r="K6229" i="7"/>
  <c r="K6230" i="7"/>
  <c r="K6231" i="7"/>
  <c r="K6232" i="7"/>
  <c r="K6233" i="7"/>
  <c r="K6234" i="7"/>
  <c r="K6235" i="7"/>
  <c r="K6236" i="7"/>
  <c r="K6237" i="7"/>
  <c r="K6238" i="7"/>
  <c r="K6239" i="7"/>
  <c r="K6240" i="7"/>
  <c r="K6241" i="7"/>
  <c r="K6242" i="7"/>
  <c r="K6243" i="7"/>
  <c r="K6244" i="7"/>
  <c r="K6245" i="7"/>
  <c r="K6307" i="7"/>
  <c r="K6308" i="7"/>
  <c r="K6309" i="7"/>
  <c r="K6114" i="7"/>
  <c r="K6115" i="7"/>
  <c r="K6116" i="7"/>
  <c r="K6117" i="7"/>
  <c r="K6118" i="7"/>
  <c r="K6102" i="7"/>
  <c r="K5865" i="7"/>
  <c r="K5866" i="7"/>
  <c r="K5867" i="7"/>
  <c r="K5868" i="7"/>
  <c r="K5869" i="7"/>
  <c r="K5870" i="7"/>
  <c r="K5871" i="7"/>
  <c r="K5872" i="7"/>
  <c r="K5873" i="7"/>
  <c r="K5874" i="7"/>
  <c r="K5875" i="7"/>
  <c r="K5876" i="7"/>
  <c r="K5877" i="7"/>
  <c r="K5878" i="7"/>
  <c r="K5879" i="7"/>
  <c r="K5880" i="7"/>
  <c r="K5881" i="7"/>
  <c r="K5882" i="7"/>
  <c r="K5883" i="7"/>
  <c r="K5884" i="7"/>
  <c r="K5885" i="7"/>
  <c r="K5886" i="7"/>
  <c r="K5887" i="7"/>
  <c r="K5888" i="7"/>
  <c r="K5889" i="7"/>
  <c r="K5890" i="7"/>
  <c r="K5891" i="7"/>
  <c r="K5892" i="7"/>
  <c r="K5893" i="7"/>
  <c r="K5894" i="7"/>
  <c r="K5895" i="7"/>
  <c r="K5896" i="7"/>
  <c r="K5897" i="7"/>
  <c r="K5898" i="7"/>
  <c r="K5899" i="7"/>
  <c r="K5900" i="7"/>
  <c r="K5901" i="7"/>
  <c r="K5902" i="7"/>
  <c r="K5903" i="7"/>
  <c r="K5904" i="7"/>
  <c r="K5905" i="7"/>
  <c r="K5906" i="7"/>
  <c r="K5907" i="7"/>
  <c r="K5908" i="7"/>
  <c r="K5909" i="7"/>
  <c r="K5910" i="7"/>
  <c r="K5911" i="7"/>
  <c r="K5912" i="7"/>
  <c r="K5913" i="7"/>
  <c r="K5914" i="7"/>
  <c r="K5915" i="7"/>
  <c r="K5916" i="7"/>
  <c r="K5917" i="7"/>
  <c r="K5918" i="7"/>
  <c r="K5919" i="7"/>
  <c r="K5920" i="7"/>
  <c r="K5921" i="7"/>
  <c r="K5922" i="7"/>
  <c r="K5923" i="7"/>
  <c r="K5924" i="7"/>
  <c r="K5925" i="7"/>
  <c r="K5926" i="7"/>
  <c r="K5927" i="7"/>
  <c r="K5928" i="7"/>
  <c r="K5929" i="7"/>
  <c r="K5930" i="7"/>
  <c r="K5931" i="7"/>
  <c r="K5932" i="7"/>
  <c r="K5933" i="7"/>
  <c r="K5934" i="7"/>
  <c r="K5935" i="7"/>
  <c r="K5936" i="7"/>
  <c r="K5937" i="7"/>
  <c r="K5938" i="7"/>
  <c r="K5939" i="7"/>
  <c r="K5940" i="7"/>
  <c r="K5941" i="7"/>
  <c r="K5942" i="7"/>
  <c r="K5943" i="7"/>
  <c r="K5944" i="7"/>
  <c r="K5945" i="7"/>
  <c r="K5946" i="7"/>
  <c r="K5947" i="7"/>
  <c r="K5948" i="7"/>
  <c r="K5949" i="7"/>
  <c r="K5950" i="7"/>
  <c r="K5951" i="7"/>
  <c r="K5952" i="7"/>
  <c r="K5953" i="7"/>
  <c r="K5954" i="7"/>
  <c r="K5955" i="7"/>
  <c r="K5956" i="7"/>
  <c r="K5957" i="7"/>
  <c r="K5958" i="7"/>
  <c r="K5959" i="7"/>
  <c r="K5960" i="7"/>
  <c r="K5961" i="7"/>
  <c r="K5962" i="7"/>
  <c r="K5963" i="7"/>
  <c r="K5964" i="7"/>
  <c r="K5965" i="7"/>
  <c r="K5966" i="7"/>
  <c r="K5967" i="7"/>
  <c r="K5968" i="7"/>
  <c r="K5969" i="7"/>
  <c r="K5970" i="7"/>
  <c r="K5972" i="7"/>
  <c r="K5973" i="7"/>
  <c r="K5974" i="7"/>
  <c r="K5975" i="7"/>
  <c r="K5976" i="7"/>
  <c r="K5977" i="7"/>
  <c r="K5978" i="7"/>
  <c r="K5979" i="7"/>
  <c r="K5980" i="7"/>
  <c r="K5981" i="7"/>
  <c r="K5982" i="7"/>
  <c r="K5983" i="7"/>
  <c r="K5984" i="7"/>
  <c r="K5985" i="7"/>
  <c r="K5986" i="7"/>
  <c r="K5987" i="7"/>
  <c r="K5988" i="7"/>
  <c r="K5989" i="7"/>
  <c r="K5990" i="7"/>
  <c r="K5991" i="7"/>
  <c r="K5992" i="7"/>
  <c r="K5993" i="7"/>
  <c r="K5994" i="7"/>
  <c r="K5995" i="7"/>
  <c r="K5996" i="7"/>
  <c r="K5997" i="7"/>
  <c r="K5998" i="7"/>
  <c r="K5999" i="7"/>
  <c r="K6000" i="7"/>
  <c r="K6001" i="7"/>
  <c r="K6002" i="7"/>
  <c r="K6003" i="7"/>
  <c r="K6004" i="7"/>
  <c r="K6005" i="7"/>
  <c r="K6006" i="7"/>
  <c r="K6007" i="7"/>
  <c r="K6008" i="7"/>
  <c r="K6009" i="7"/>
  <c r="K6010" i="7"/>
  <c r="K6011" i="7"/>
  <c r="K6012" i="7"/>
  <c r="K6013" i="7"/>
  <c r="K6014" i="7"/>
  <c r="K6015" i="7"/>
  <c r="K6016" i="7"/>
  <c r="K6017" i="7"/>
  <c r="K6018" i="7"/>
  <c r="K6019" i="7"/>
  <c r="K6020" i="7"/>
  <c r="K6021" i="7"/>
  <c r="K6022" i="7"/>
  <c r="K6023" i="7"/>
  <c r="K6024" i="7"/>
  <c r="K6025" i="7"/>
  <c r="K6026" i="7"/>
  <c r="K6027" i="7"/>
  <c r="K6028" i="7"/>
  <c r="K6029" i="7"/>
  <c r="K6030" i="7"/>
  <c r="K6031" i="7"/>
  <c r="K6032" i="7"/>
  <c r="K6033" i="7"/>
  <c r="K6034" i="7"/>
  <c r="K6035" i="7"/>
  <c r="K6036" i="7"/>
  <c r="K6037" i="7"/>
  <c r="K6038" i="7"/>
  <c r="K6039" i="7"/>
  <c r="K6040" i="7"/>
  <c r="K6041" i="7"/>
  <c r="K6042" i="7"/>
  <c r="K6043" i="7"/>
  <c r="K6044" i="7"/>
  <c r="K6045" i="7"/>
  <c r="K6046" i="7"/>
  <c r="K6047" i="7"/>
  <c r="K6048" i="7"/>
  <c r="K6049" i="7"/>
  <c r="K6050" i="7"/>
  <c r="K6051" i="7"/>
  <c r="K6052" i="7"/>
  <c r="K6053" i="7"/>
  <c r="K6054" i="7"/>
  <c r="K6055" i="7"/>
  <c r="K6056" i="7"/>
  <c r="K6057" i="7"/>
  <c r="K6058" i="7"/>
  <c r="K6059" i="7"/>
  <c r="K6060" i="7"/>
  <c r="K6061" i="7"/>
  <c r="K6062" i="7"/>
  <c r="K6063" i="7"/>
  <c r="K6064" i="7"/>
  <c r="K6065" i="7"/>
  <c r="K6066" i="7"/>
  <c r="K6067" i="7"/>
  <c r="K6068" i="7"/>
  <c r="K6069" i="7"/>
  <c r="K6070" i="7"/>
  <c r="K6071" i="7"/>
  <c r="K6072" i="7"/>
  <c r="K6073" i="7"/>
  <c r="K6074" i="7"/>
  <c r="K6075" i="7"/>
  <c r="K6076" i="7"/>
  <c r="K6077" i="7"/>
  <c r="K6078" i="7"/>
  <c r="K6079" i="7"/>
  <c r="K6080" i="7"/>
  <c r="K6081" i="7"/>
  <c r="K6082" i="7"/>
  <c r="K6083" i="7"/>
  <c r="K6084" i="7"/>
  <c r="K6085" i="7"/>
  <c r="K6086" i="7"/>
  <c r="K6087" i="7"/>
  <c r="K6088" i="7"/>
  <c r="K6089" i="7"/>
  <c r="K6090" i="7"/>
  <c r="K6091" i="7"/>
  <c r="K6092" i="7"/>
  <c r="K6093" i="7"/>
  <c r="K6094" i="7"/>
  <c r="K6095" i="7"/>
  <c r="K6096" i="7"/>
  <c r="K6097" i="7"/>
  <c r="K6098" i="7"/>
  <c r="K6103" i="7"/>
  <c r="K6104" i="7"/>
  <c r="K6105" i="7"/>
  <c r="K6106" i="7"/>
  <c r="K6107" i="7"/>
  <c r="K6108" i="7"/>
  <c r="K6109" i="7"/>
  <c r="K6110" i="7"/>
  <c r="K6111" i="7"/>
  <c r="K6112" i="7"/>
  <c r="K6113" i="7"/>
  <c r="K6119" i="7"/>
  <c r="K6120" i="7"/>
  <c r="K6121" i="7"/>
  <c r="K6122" i="7"/>
  <c r="K6123" i="7"/>
  <c r="K6124" i="7"/>
  <c r="K6125" i="7"/>
  <c r="K6126" i="7"/>
  <c r="K6127" i="7"/>
  <c r="K6128" i="7"/>
  <c r="K6129" i="7"/>
  <c r="K6130" i="7"/>
  <c r="K6131" i="7"/>
  <c r="K6132" i="7"/>
  <c r="K6133" i="7"/>
  <c r="K6134" i="7"/>
  <c r="K6135" i="7"/>
  <c r="K6136" i="7"/>
  <c r="K6143" i="7"/>
  <c r="K6144" i="7"/>
  <c r="K6145" i="7"/>
  <c r="K6146" i="7"/>
  <c r="K6147" i="7"/>
  <c r="K6148" i="7"/>
  <c r="K6149" i="7"/>
  <c r="K6150" i="7"/>
  <c r="K6151" i="7"/>
  <c r="K6152" i="7"/>
  <c r="K6153" i="7"/>
  <c r="K6154" i="7"/>
  <c r="K6155" i="7"/>
  <c r="K6156" i="7"/>
  <c r="K6157" i="7"/>
  <c r="K6158" i="7"/>
  <c r="K6159" i="7"/>
  <c r="K6160" i="7"/>
  <c r="K6161" i="7"/>
  <c r="K6162" i="7"/>
  <c r="K6163" i="7"/>
  <c r="K6164" i="7"/>
  <c r="K6165" i="7"/>
  <c r="K6166" i="7"/>
  <c r="K6167" i="7"/>
  <c r="K6168" i="7"/>
  <c r="K6172" i="7"/>
  <c r="K6173" i="7"/>
  <c r="K6174" i="7"/>
  <c r="K6175" i="7"/>
  <c r="K6176" i="7"/>
  <c r="K6177" i="7"/>
  <c r="K6178" i="7"/>
  <c r="K6179" i="7"/>
  <c r="K6180" i="7"/>
  <c r="K6181" i="7"/>
  <c r="K6182" i="7"/>
  <c r="K6183" i="7"/>
  <c r="K6184" i="7"/>
  <c r="K6185" i="7"/>
  <c r="K6186" i="7"/>
  <c r="K6187" i="7"/>
  <c r="K6188" i="7"/>
  <c r="K6189" i="7"/>
  <c r="K6190" i="7"/>
  <c r="K6191" i="7"/>
  <c r="K6192" i="7"/>
  <c r="K6193" i="7"/>
  <c r="K6194" i="7"/>
  <c r="K6195" i="7"/>
  <c r="K6196" i="7"/>
  <c r="K6197" i="7"/>
  <c r="K6198" i="7"/>
  <c r="K6199" i="7"/>
  <c r="K6200" i="7"/>
  <c r="K6201" i="7"/>
  <c r="K6202" i="7"/>
  <c r="K6203" i="7"/>
  <c r="K6204" i="7"/>
  <c r="K6205" i="7"/>
  <c r="K6206" i="7"/>
  <c r="K6207" i="7"/>
  <c r="K6208" i="7"/>
  <c r="K6209" i="7"/>
  <c r="K6210" i="7"/>
  <c r="K6211" i="7"/>
  <c r="K6212" i="7"/>
  <c r="K6213" i="7"/>
  <c r="K6214" i="7"/>
  <c r="K6215" i="7"/>
  <c r="K6216" i="7"/>
  <c r="K6217" i="7"/>
  <c r="K6218" i="7"/>
  <c r="K6256" i="7"/>
  <c r="A6256" i="7" s="1"/>
  <c r="K6257" i="7"/>
  <c r="A6257" i="7" s="1"/>
  <c r="K6258" i="7"/>
  <c r="K6259" i="7"/>
  <c r="A6259" i="7" s="1"/>
  <c r="K6260" i="7"/>
  <c r="K6261" i="7"/>
  <c r="A6261" i="7" s="1"/>
  <c r="K6262" i="7"/>
  <c r="K6263" i="7"/>
  <c r="A6263" i="7" s="1"/>
  <c r="K6264" i="7"/>
  <c r="A6264" i="7" s="1"/>
  <c r="K6265" i="7"/>
  <c r="A6265" i="7" s="1"/>
  <c r="K6266" i="7"/>
  <c r="K6267" i="7"/>
  <c r="A6267" i="7" s="1"/>
  <c r="K6268" i="7"/>
  <c r="K6269" i="7"/>
  <c r="A6269" i="7" s="1"/>
  <c r="K6270" i="7"/>
  <c r="K6271" i="7"/>
  <c r="A6271" i="7" s="1"/>
  <c r="K6272" i="7"/>
  <c r="A6272" i="7" s="1"/>
  <c r="K6273" i="7"/>
  <c r="A6273" i="7" s="1"/>
  <c r="K6274" i="7"/>
  <c r="K6275" i="7"/>
  <c r="A6275" i="7" s="1"/>
  <c r="K6279" i="7"/>
  <c r="K6280" i="7"/>
  <c r="A6280" i="7" s="1"/>
  <c r="K6281" i="7"/>
  <c r="K6282" i="7"/>
  <c r="A6282" i="7" s="1"/>
  <c r="K6283" i="7"/>
  <c r="A6283" i="7" s="1"/>
  <c r="K6284" i="7"/>
  <c r="A6284" i="7" s="1"/>
  <c r="K6285" i="7"/>
  <c r="K6286" i="7"/>
  <c r="A6286" i="7" s="1"/>
  <c r="K6287" i="7"/>
  <c r="K6288" i="7"/>
  <c r="A6288" i="7" s="1"/>
  <c r="K6289" i="7"/>
  <c r="K6290" i="7"/>
  <c r="A6290" i="7" s="1"/>
  <c r="K6291" i="7"/>
  <c r="A6291" i="7" s="1"/>
  <c r="K6292" i="7"/>
  <c r="A6292" i="7" s="1"/>
  <c r="K6293" i="7"/>
  <c r="K6294" i="7"/>
  <c r="A6294" i="7" s="1"/>
  <c r="K6295" i="7"/>
  <c r="K6296" i="7"/>
  <c r="A6296" i="7" s="1"/>
  <c r="K6297" i="7"/>
  <c r="K6298" i="7"/>
  <c r="A6298" i="7" s="1"/>
  <c r="K6299" i="7"/>
  <c r="A6299" i="7" s="1"/>
  <c r="K6300" i="7"/>
  <c r="A6300" i="7" s="1"/>
  <c r="K6301" i="7"/>
  <c r="K6302" i="7"/>
  <c r="A6302" i="7" s="1"/>
  <c r="K6303" i="7"/>
  <c r="K6304" i="7"/>
  <c r="A6304" i="7" s="1"/>
  <c r="K6305" i="7"/>
  <c r="K6306" i="7"/>
  <c r="A6306" i="7" s="1"/>
  <c r="K6310" i="7"/>
  <c r="K6311" i="7"/>
  <c r="K6312" i="7"/>
  <c r="K6313" i="7"/>
  <c r="K6314" i="7"/>
  <c r="K6315" i="7"/>
  <c r="K6316" i="7"/>
  <c r="K6317" i="7"/>
  <c r="K6318" i="7"/>
  <c r="K6319" i="7"/>
  <c r="K6320" i="7"/>
  <c r="A5968" i="7" l="1"/>
  <c r="A5944" i="7"/>
  <c r="A6153" i="7"/>
  <c r="A6096" i="7"/>
  <c r="A6088" i="7"/>
  <c r="A6080" i="7"/>
  <c r="A6072" i="7"/>
  <c r="A6064" i="7"/>
  <c r="A6056" i="7"/>
  <c r="A6048" i="7"/>
  <c r="A6040" i="7"/>
  <c r="A6032" i="7"/>
  <c r="A6024" i="7"/>
  <c r="A6016" i="7"/>
  <c r="A6008" i="7"/>
  <c r="A6000" i="7"/>
  <c r="A5992" i="7"/>
  <c r="A5984" i="7"/>
  <c r="A5976" i="7"/>
  <c r="A6244" i="7"/>
  <c r="A6236" i="7"/>
  <c r="A6228" i="7"/>
  <c r="A6220" i="7"/>
  <c r="A6303" i="7"/>
  <c r="A6295" i="7"/>
  <c r="A6287" i="7"/>
  <c r="A6279" i="7"/>
  <c r="A6268" i="7"/>
  <c r="A6260" i="7"/>
  <c r="A6305" i="7"/>
  <c r="A6297" i="7"/>
  <c r="A6289" i="7"/>
  <c r="A6281" i="7"/>
  <c r="A6270" i="7"/>
  <c r="A6262" i="7"/>
  <c r="A6301" i="7"/>
  <c r="A6293" i="7"/>
  <c r="A6285" i="7"/>
  <c r="A6274" i="7"/>
  <c r="A6266" i="7"/>
  <c r="A6258" i="7"/>
  <c r="A6316" i="7"/>
  <c r="A6217" i="7"/>
  <c r="A6209" i="7"/>
  <c r="A6201" i="7"/>
  <c r="A6193" i="7"/>
  <c r="A6185" i="7"/>
  <c r="A6177" i="7"/>
  <c r="A6166" i="7"/>
  <c r="A6170" i="7"/>
  <c r="A6093" i="7"/>
  <c r="A6085" i="7"/>
  <c r="A6077" i="7"/>
  <c r="A6069" i="7"/>
  <c r="A6061" i="7"/>
  <c r="A6053" i="7"/>
  <c r="A6045" i="7"/>
  <c r="A6037" i="7"/>
  <c r="A6029" i="7"/>
  <c r="A6021" i="7"/>
  <c r="A6013" i="7"/>
  <c r="A6005" i="7"/>
  <c r="A5997" i="7"/>
  <c r="A5989" i="7"/>
  <c r="A5981" i="7"/>
  <c r="A5973" i="7"/>
  <c r="A6168" i="7"/>
  <c r="A6152" i="7"/>
  <c r="A6144" i="7"/>
  <c r="A6130" i="7"/>
  <c r="A6122" i="7"/>
  <c r="A6203" i="7"/>
  <c r="A6187" i="7"/>
  <c r="A6160" i="7"/>
  <c r="A6218" i="7"/>
  <c r="A6202" i="7"/>
  <c r="A6186" i="7"/>
  <c r="A6178" i="7"/>
  <c r="A6159" i="7"/>
  <c r="A6151" i="7"/>
  <c r="A6143" i="7"/>
  <c r="A6129" i="7"/>
  <c r="A6121" i="7"/>
  <c r="A5967" i="7"/>
  <c r="A5959" i="7"/>
  <c r="A5951" i="7"/>
  <c r="A5943" i="7"/>
  <c r="A5935" i="7"/>
  <c r="A5927" i="7"/>
  <c r="A5919" i="7"/>
  <c r="A5911" i="7"/>
  <c r="A5903" i="7"/>
  <c r="A5895" i="7"/>
  <c r="A5887" i="7"/>
  <c r="A5879" i="7"/>
  <c r="A5871" i="7"/>
  <c r="A6318" i="7"/>
  <c r="A6211" i="7"/>
  <c r="A6195" i="7"/>
  <c r="A6179" i="7"/>
  <c r="A6317" i="7"/>
  <c r="A6210" i="7"/>
  <c r="A6194" i="7"/>
  <c r="A6167" i="7"/>
  <c r="A6095" i="7"/>
  <c r="A6087" i="7"/>
  <c r="A6079" i="7"/>
  <c r="A6071" i="7"/>
  <c r="A6063" i="7"/>
  <c r="A6055" i="7"/>
  <c r="A6047" i="7"/>
  <c r="A6039" i="7"/>
  <c r="A6031" i="7"/>
  <c r="A6023" i="7"/>
  <c r="A6015" i="7"/>
  <c r="A6007" i="7"/>
  <c r="A5999" i="7"/>
  <c r="A5991" i="7"/>
  <c r="A5983" i="7"/>
  <c r="A5975" i="7"/>
  <c r="A5966" i="7"/>
  <c r="A5958" i="7"/>
  <c r="A5950" i="7"/>
  <c r="A5942" i="7"/>
  <c r="A5934" i="7"/>
  <c r="A5926" i="7"/>
  <c r="A5918" i="7"/>
  <c r="A5910" i="7"/>
  <c r="A5902" i="7"/>
  <c r="A5894" i="7"/>
  <c r="A5886" i="7"/>
  <c r="A5878" i="7"/>
  <c r="A5870" i="7"/>
  <c r="A6243" i="7"/>
  <c r="A6235" i="7"/>
  <c r="A6227" i="7"/>
  <c r="A6219" i="7"/>
  <c r="A6310" i="7"/>
  <c r="A6106" i="7"/>
  <c r="A6086" i="7"/>
  <c r="A6070" i="7"/>
  <c r="A6062" i="7"/>
  <c r="A6054" i="7"/>
  <c r="A6046" i="7"/>
  <c r="A6038" i="7"/>
  <c r="A6030" i="7"/>
  <c r="A6022" i="7"/>
  <c r="A6014" i="7"/>
  <c r="A6006" i="7"/>
  <c r="A5998" i="7"/>
  <c r="A5990" i="7"/>
  <c r="A5982" i="7"/>
  <c r="A5974" i="7"/>
  <c r="A6114" i="7"/>
  <c r="A6141" i="7"/>
  <c r="A6094" i="7"/>
  <c r="A6078" i="7"/>
  <c r="A6113" i="7"/>
  <c r="A6105" i="7"/>
  <c r="A6321" i="7"/>
  <c r="A6108" i="7"/>
  <c r="A6116" i="7"/>
  <c r="A6158" i="7"/>
  <c r="A6150" i="7"/>
  <c r="A6136" i="7"/>
  <c r="A6128" i="7"/>
  <c r="A6120" i="7"/>
  <c r="A5965" i="7"/>
  <c r="A5957" i="7"/>
  <c r="A5949" i="7"/>
  <c r="A5941" i="7"/>
  <c r="A5933" i="7"/>
  <c r="A5925" i="7"/>
  <c r="A5917" i="7"/>
  <c r="A5909" i="7"/>
  <c r="A5901" i="7"/>
  <c r="A5893" i="7"/>
  <c r="A5885" i="7"/>
  <c r="A5877" i="7"/>
  <c r="A5869" i="7"/>
  <c r="A6241" i="7"/>
  <c r="A6233" i="7"/>
  <c r="A6225" i="7"/>
  <c r="A6112" i="7"/>
  <c r="A6104" i="7"/>
  <c r="A6308" i="7"/>
  <c r="A6137" i="7"/>
  <c r="A6171" i="7"/>
  <c r="A6089" i="7"/>
  <c r="A6049" i="7"/>
  <c r="A6009" i="7"/>
  <c r="A5985" i="7"/>
  <c r="A6221" i="7"/>
  <c r="A6169" i="7"/>
  <c r="A6313" i="7"/>
  <c r="A6214" i="7"/>
  <c r="A6206" i="7"/>
  <c r="A6198" i="7"/>
  <c r="A6190" i="7"/>
  <c r="A6182" i="7"/>
  <c r="A6174" i="7"/>
  <c r="A6163" i="7"/>
  <c r="A6155" i="7"/>
  <c r="A6147" i="7"/>
  <c r="A6133" i="7"/>
  <c r="A6125" i="7"/>
  <c r="A5970" i="7"/>
  <c r="A5962" i="7"/>
  <c r="A5954" i="7"/>
  <c r="A5946" i="7"/>
  <c r="A5938" i="7"/>
  <c r="A5930" i="7"/>
  <c r="A5922" i="7"/>
  <c r="A5914" i="7"/>
  <c r="A5906" i="7"/>
  <c r="A5898" i="7"/>
  <c r="A5890" i="7"/>
  <c r="A5882" i="7"/>
  <c r="A5874" i="7"/>
  <c r="A5866" i="7"/>
  <c r="A6098" i="7"/>
  <c r="A6090" i="7"/>
  <c r="A6082" i="7"/>
  <c r="A6074" i="7"/>
  <c r="A6066" i="7"/>
  <c r="A6058" i="7"/>
  <c r="A6050" i="7"/>
  <c r="A6042" i="7"/>
  <c r="A6034" i="7"/>
  <c r="A6026" i="7"/>
  <c r="A6018" i="7"/>
  <c r="A6010" i="7"/>
  <c r="A6002" i="7"/>
  <c r="A5994" i="7"/>
  <c r="A5986" i="7"/>
  <c r="A5978" i="7"/>
  <c r="A6109" i="7"/>
  <c r="A6117" i="7"/>
  <c r="A5915" i="7"/>
  <c r="A6253" i="7"/>
  <c r="A6142" i="7"/>
  <c r="A6252" i="7"/>
  <c r="A6216" i="7"/>
  <c r="A6208" i="7"/>
  <c r="A6200" i="7"/>
  <c r="A6192" i="7"/>
  <c r="A6184" i="7"/>
  <c r="A6176" i="7"/>
  <c r="A6165" i="7"/>
  <c r="A6157" i="7"/>
  <c r="A6149" i="7"/>
  <c r="A6135" i="7"/>
  <c r="A6127" i="7"/>
  <c r="A6119" i="7"/>
  <c r="A6242" i="7"/>
  <c r="A6234" i="7"/>
  <c r="A6226" i="7"/>
  <c r="A6237" i="7"/>
  <c r="A6073" i="7"/>
  <c r="A6025" i="7"/>
  <c r="A6139" i="7"/>
  <c r="A6251" i="7"/>
  <c r="A5964" i="7"/>
  <c r="A5956" i="7"/>
  <c r="A5948" i="7"/>
  <c r="A5940" i="7"/>
  <c r="A5932" i="7"/>
  <c r="A5924" i="7"/>
  <c r="A5916" i="7"/>
  <c r="A5908" i="7"/>
  <c r="A5900" i="7"/>
  <c r="A5892" i="7"/>
  <c r="A5884" i="7"/>
  <c r="A5876" i="7"/>
  <c r="A5868" i="7"/>
  <c r="A6140" i="7"/>
  <c r="A6315" i="7"/>
  <c r="A6092" i="7"/>
  <c r="A6084" i="7"/>
  <c r="A6076" i="7"/>
  <c r="A6068" i="7"/>
  <c r="A6060" i="7"/>
  <c r="A6052" i="7"/>
  <c r="A6044" i="7"/>
  <c r="A6036" i="7"/>
  <c r="A6028" i="7"/>
  <c r="A6020" i="7"/>
  <c r="A6012" i="7"/>
  <c r="A6004" i="7"/>
  <c r="A5996" i="7"/>
  <c r="A5988" i="7"/>
  <c r="A5980" i="7"/>
  <c r="A5972" i="7"/>
  <c r="A6309" i="7"/>
  <c r="A6240" i="7"/>
  <c r="A6232" i="7"/>
  <c r="A6224" i="7"/>
  <c r="A6111" i="7"/>
  <c r="A6103" i="7"/>
  <c r="A6307" i="7"/>
  <c r="A6314" i="7"/>
  <c r="A6207" i="7"/>
  <c r="A6199" i="7"/>
  <c r="A6164" i="7"/>
  <c r="A6148" i="7"/>
  <c r="A6183" i="7"/>
  <c r="A6175" i="7"/>
  <c r="A6134" i="7"/>
  <c r="A5947" i="7"/>
  <c r="A5899" i="7"/>
  <c r="A5875" i="7"/>
  <c r="A6215" i="7"/>
  <c r="A6191" i="7"/>
  <c r="A6156" i="7"/>
  <c r="A6126" i="7"/>
  <c r="A6197" i="7"/>
  <c r="A6173" i="7"/>
  <c r="A6154" i="7"/>
  <c r="A6107" i="7"/>
  <c r="A6115" i="7"/>
  <c r="A6138" i="7"/>
  <c r="A5963" i="7"/>
  <c r="A5955" i="7"/>
  <c r="A5939" i="7"/>
  <c r="A5931" i="7"/>
  <c r="A5923" i="7"/>
  <c r="A5907" i="7"/>
  <c r="A5891" i="7"/>
  <c r="A5883" i="7"/>
  <c r="A5867" i="7"/>
  <c r="A5971" i="7"/>
  <c r="A6100" i="7"/>
  <c r="A6277" i="7"/>
  <c r="A6249" i="7"/>
  <c r="A6312" i="7"/>
  <c r="A6213" i="7"/>
  <c r="A6205" i="7"/>
  <c r="A6189" i="7"/>
  <c r="A6181" i="7"/>
  <c r="A6162" i="7"/>
  <c r="A6146" i="7"/>
  <c r="A6132" i="7"/>
  <c r="A6124" i="7"/>
  <c r="A6091" i="7"/>
  <c r="A6083" i="7"/>
  <c r="A6075" i="7"/>
  <c r="A6067" i="7"/>
  <c r="A6059" i="7"/>
  <c r="A6051" i="7"/>
  <c r="A6043" i="7"/>
  <c r="A6035" i="7"/>
  <c r="A6027" i="7"/>
  <c r="A6019" i="7"/>
  <c r="A6011" i="7"/>
  <c r="A6003" i="7"/>
  <c r="A5995" i="7"/>
  <c r="A5987" i="7"/>
  <c r="A5979" i="7"/>
  <c r="A6239" i="7"/>
  <c r="A6231" i="7"/>
  <c r="A6223" i="7"/>
  <c r="A5862" i="7"/>
  <c r="A6099" i="7"/>
  <c r="A6276" i="7"/>
  <c r="A6248" i="7"/>
  <c r="A6101" i="7"/>
  <c r="A6250" i="7"/>
  <c r="A6320" i="7"/>
  <c r="A6319" i="7"/>
  <c r="A6311" i="7"/>
  <c r="A6212" i="7"/>
  <c r="A6204" i="7"/>
  <c r="A6196" i="7"/>
  <c r="A6188" i="7"/>
  <c r="A6180" i="7"/>
  <c r="A6172" i="7"/>
  <c r="A6161" i="7"/>
  <c r="A6145" i="7"/>
  <c r="A6131" i="7"/>
  <c r="A6123" i="7"/>
  <c r="A6110" i="7"/>
  <c r="A5969" i="7"/>
  <c r="A5961" i="7"/>
  <c r="A5953" i="7"/>
  <c r="A5945" i="7"/>
  <c r="A5937" i="7"/>
  <c r="A5929" i="7"/>
  <c r="A5921" i="7"/>
  <c r="A5913" i="7"/>
  <c r="A5905" i="7"/>
  <c r="A5897" i="7"/>
  <c r="A5889" i="7"/>
  <c r="A5881" i="7"/>
  <c r="A5873" i="7"/>
  <c r="A5865" i="7"/>
  <c r="A6118" i="7"/>
  <c r="A6238" i="7"/>
  <c r="A6230" i="7"/>
  <c r="A6222" i="7"/>
  <c r="A5861" i="7"/>
  <c r="A6255" i="7"/>
  <c r="A6247" i="7"/>
  <c r="A6278" i="7"/>
  <c r="A6097" i="7"/>
  <c r="A6081" i="7"/>
  <c r="A6065" i="7"/>
  <c r="A6057" i="7"/>
  <c r="A6041" i="7"/>
  <c r="A6033" i="7"/>
  <c r="A6017" i="7"/>
  <c r="A6001" i="7"/>
  <c r="A5993" i="7"/>
  <c r="A5977" i="7"/>
  <c r="A5960" i="7"/>
  <c r="A5952" i="7"/>
  <c r="A5936" i="7"/>
  <c r="A5928" i="7"/>
  <c r="A5920" i="7"/>
  <c r="A5912" i="7"/>
  <c r="A5904" i="7"/>
  <c r="A5896" i="7"/>
  <c r="A5888" i="7"/>
  <c r="A5880" i="7"/>
  <c r="A5872" i="7"/>
  <c r="A6102" i="7"/>
  <c r="A6245" i="7"/>
  <c r="A6229" i="7"/>
  <c r="A6254" i="7"/>
  <c r="A6246" i="7"/>
  <c r="K5" i="7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K4370" i="7"/>
  <c r="K4371" i="7"/>
  <c r="K4372" i="7"/>
  <c r="K4373" i="7"/>
  <c r="K4374" i="7"/>
  <c r="K4375" i="7"/>
  <c r="K4376" i="7"/>
  <c r="K4377" i="7"/>
  <c r="K4378" i="7"/>
  <c r="K4379" i="7"/>
  <c r="K4380" i="7"/>
  <c r="K4381" i="7"/>
  <c r="K4382" i="7"/>
  <c r="K4383" i="7"/>
  <c r="K4384" i="7"/>
  <c r="K4385" i="7"/>
  <c r="K4386" i="7"/>
  <c r="K4387" i="7"/>
  <c r="K4388" i="7"/>
  <c r="K4389" i="7"/>
  <c r="K4390" i="7"/>
  <c r="K4391" i="7"/>
  <c r="K4392" i="7"/>
  <c r="K4393" i="7"/>
  <c r="K4394" i="7"/>
  <c r="K4395" i="7"/>
  <c r="K4396" i="7"/>
  <c r="K4397" i="7"/>
  <c r="K4398" i="7"/>
  <c r="K4399" i="7"/>
  <c r="K4400" i="7"/>
  <c r="K4401" i="7"/>
  <c r="K4402" i="7"/>
  <c r="K4403" i="7"/>
  <c r="K4404" i="7"/>
  <c r="K4405" i="7"/>
  <c r="K4406" i="7"/>
  <c r="K4407" i="7"/>
  <c r="K4408" i="7"/>
  <c r="K4409" i="7"/>
  <c r="K4410" i="7"/>
  <c r="K4411" i="7"/>
  <c r="K4412" i="7"/>
  <c r="K4413" i="7"/>
  <c r="K4414" i="7"/>
  <c r="K4415" i="7"/>
  <c r="K4416" i="7"/>
  <c r="K4417" i="7"/>
  <c r="K4418" i="7"/>
  <c r="K4419" i="7"/>
  <c r="K4420" i="7"/>
  <c r="K4421" i="7"/>
  <c r="K4422" i="7"/>
  <c r="K4423" i="7"/>
  <c r="K4424" i="7"/>
  <c r="K4425" i="7"/>
  <c r="K4426" i="7"/>
  <c r="K4427" i="7"/>
  <c r="K4428" i="7"/>
  <c r="K4429" i="7"/>
  <c r="K4430" i="7"/>
  <c r="K4431" i="7"/>
  <c r="K4432" i="7"/>
  <c r="K4433" i="7"/>
  <c r="K4434" i="7"/>
  <c r="K4435" i="7"/>
  <c r="K4436" i="7"/>
  <c r="K4437" i="7"/>
  <c r="K4438" i="7"/>
  <c r="K4439" i="7"/>
  <c r="K4440" i="7"/>
  <c r="K4441" i="7"/>
  <c r="K4442" i="7"/>
  <c r="K4443" i="7"/>
  <c r="K4444" i="7"/>
  <c r="K4445" i="7"/>
  <c r="K4446" i="7"/>
  <c r="K4447" i="7"/>
  <c r="K4448" i="7"/>
  <c r="K4449" i="7"/>
  <c r="K4450" i="7"/>
  <c r="K4451" i="7"/>
  <c r="K4452" i="7"/>
  <c r="K4453" i="7"/>
  <c r="K4454" i="7"/>
  <c r="K4455" i="7"/>
  <c r="K4456" i="7"/>
  <c r="K4457" i="7"/>
  <c r="K4458" i="7"/>
  <c r="K4459" i="7"/>
  <c r="K4460" i="7"/>
  <c r="K4461" i="7"/>
  <c r="K4462" i="7"/>
  <c r="K4463" i="7"/>
  <c r="K4464" i="7"/>
  <c r="K4465" i="7"/>
  <c r="K4466" i="7"/>
  <c r="K4467" i="7"/>
  <c r="K4468" i="7"/>
  <c r="K4469" i="7"/>
  <c r="K4470" i="7"/>
  <c r="K4471" i="7"/>
  <c r="K4472" i="7"/>
  <c r="K4473" i="7"/>
  <c r="K4474" i="7"/>
  <c r="K4475" i="7"/>
  <c r="K4476" i="7"/>
  <c r="K4477" i="7"/>
  <c r="K4478" i="7"/>
  <c r="K4479" i="7"/>
  <c r="K4480" i="7"/>
  <c r="K4481" i="7"/>
  <c r="K4482" i="7"/>
  <c r="K4483" i="7"/>
  <c r="K4484" i="7"/>
  <c r="K4485" i="7"/>
  <c r="K4486" i="7"/>
  <c r="K4487" i="7"/>
  <c r="K4488" i="7"/>
  <c r="K4489" i="7"/>
  <c r="K4490" i="7"/>
  <c r="K4491" i="7"/>
  <c r="K4492" i="7"/>
  <c r="K4493" i="7"/>
  <c r="K4494" i="7"/>
  <c r="K4495" i="7"/>
  <c r="K4496" i="7"/>
  <c r="K4497" i="7"/>
  <c r="K4498" i="7"/>
  <c r="K4499" i="7"/>
  <c r="K4500" i="7"/>
  <c r="K4501" i="7"/>
  <c r="K4502" i="7"/>
  <c r="K4503" i="7"/>
  <c r="K4504" i="7"/>
  <c r="K4505" i="7"/>
  <c r="K4506" i="7"/>
  <c r="K4507" i="7"/>
  <c r="K4508" i="7"/>
  <c r="K4509" i="7"/>
  <c r="K4510" i="7"/>
  <c r="K4511" i="7"/>
  <c r="K4512" i="7"/>
  <c r="K4513" i="7"/>
  <c r="K4514" i="7"/>
  <c r="K4515" i="7"/>
  <c r="K4516" i="7"/>
  <c r="K4517" i="7"/>
  <c r="K4518" i="7"/>
  <c r="K4519" i="7"/>
  <c r="K4520" i="7"/>
  <c r="K4521" i="7"/>
  <c r="K4522" i="7"/>
  <c r="K4523" i="7"/>
  <c r="K4524" i="7"/>
  <c r="K4525" i="7"/>
  <c r="K4526" i="7"/>
  <c r="K4527" i="7"/>
  <c r="K4528" i="7"/>
  <c r="K4529" i="7"/>
  <c r="K4530" i="7"/>
  <c r="K4531" i="7"/>
  <c r="K4532" i="7"/>
  <c r="K4533" i="7"/>
  <c r="K4534" i="7"/>
  <c r="K4535" i="7"/>
  <c r="K4536" i="7"/>
  <c r="K4537" i="7"/>
  <c r="K4538" i="7"/>
  <c r="K4539" i="7"/>
  <c r="K4540" i="7"/>
  <c r="K4541" i="7"/>
  <c r="K4542" i="7"/>
  <c r="K4543" i="7"/>
  <c r="K4544" i="7"/>
  <c r="K4545" i="7"/>
  <c r="K4546" i="7"/>
  <c r="K4547" i="7"/>
  <c r="K4548" i="7"/>
  <c r="K4549" i="7"/>
  <c r="K4550" i="7"/>
  <c r="K4551" i="7"/>
  <c r="K4552" i="7"/>
  <c r="K4553" i="7"/>
  <c r="K4554" i="7"/>
  <c r="K4555" i="7"/>
  <c r="K4556" i="7"/>
  <c r="K4557" i="7"/>
  <c r="K4558" i="7"/>
  <c r="K4559" i="7"/>
  <c r="K4560" i="7"/>
  <c r="K4561" i="7"/>
  <c r="K4562" i="7"/>
  <c r="K4563" i="7"/>
  <c r="K4564" i="7"/>
  <c r="K4565" i="7"/>
  <c r="K4566" i="7"/>
  <c r="K4567" i="7"/>
  <c r="K4568" i="7"/>
  <c r="K4569" i="7"/>
  <c r="K4570" i="7"/>
  <c r="K4571" i="7"/>
  <c r="K4572" i="7"/>
  <c r="K4573" i="7"/>
  <c r="K4574" i="7"/>
  <c r="K4575" i="7"/>
  <c r="K4576" i="7"/>
  <c r="K4577" i="7"/>
  <c r="K4578" i="7"/>
  <c r="K4579" i="7"/>
  <c r="K4580" i="7"/>
  <c r="K4581" i="7"/>
  <c r="K4582" i="7"/>
  <c r="K4583" i="7"/>
  <c r="K4584" i="7"/>
  <c r="K4585" i="7"/>
  <c r="K4586" i="7"/>
  <c r="K4587" i="7"/>
  <c r="K4588" i="7"/>
  <c r="K4589" i="7"/>
  <c r="K4590" i="7"/>
  <c r="K4591" i="7"/>
  <c r="K4592" i="7"/>
  <c r="K4593" i="7"/>
  <c r="K4594" i="7"/>
  <c r="K4595" i="7"/>
  <c r="K4596" i="7"/>
  <c r="K4597" i="7"/>
  <c r="K4598" i="7"/>
  <c r="K4599" i="7"/>
  <c r="K4600" i="7"/>
  <c r="K4601" i="7"/>
  <c r="K4602" i="7"/>
  <c r="K4603" i="7"/>
  <c r="K4604" i="7"/>
  <c r="K4605" i="7"/>
  <c r="K4606" i="7"/>
  <c r="K4607" i="7"/>
  <c r="K4608" i="7"/>
  <c r="K4609" i="7"/>
  <c r="K4610" i="7"/>
  <c r="K4611" i="7"/>
  <c r="K4612" i="7"/>
  <c r="K4613" i="7"/>
  <c r="K4614" i="7"/>
  <c r="K4615" i="7"/>
  <c r="K4616" i="7"/>
  <c r="K4617" i="7"/>
  <c r="K4618" i="7"/>
  <c r="K4619" i="7"/>
  <c r="K4620" i="7"/>
  <c r="K4621" i="7"/>
  <c r="K4622" i="7"/>
  <c r="K4623" i="7"/>
  <c r="K4624" i="7"/>
  <c r="K4625" i="7"/>
  <c r="K4626" i="7"/>
  <c r="K4627" i="7"/>
  <c r="K4628" i="7"/>
  <c r="K4629" i="7"/>
  <c r="K4630" i="7"/>
  <c r="K4631" i="7"/>
  <c r="K4632" i="7"/>
  <c r="K4633" i="7"/>
  <c r="K4634" i="7"/>
  <c r="K4635" i="7"/>
  <c r="K4636" i="7"/>
  <c r="K4637" i="7"/>
  <c r="K4638" i="7"/>
  <c r="K4639" i="7"/>
  <c r="K4640" i="7"/>
  <c r="K4641" i="7"/>
  <c r="K4642" i="7"/>
  <c r="K4643" i="7"/>
  <c r="K4644" i="7"/>
  <c r="K4645" i="7"/>
  <c r="K4646" i="7"/>
  <c r="K4647" i="7"/>
  <c r="K4648" i="7"/>
  <c r="K4649" i="7"/>
  <c r="K4650" i="7"/>
  <c r="K4651" i="7"/>
  <c r="K4652" i="7"/>
  <c r="K4653" i="7"/>
  <c r="K4654" i="7"/>
  <c r="K4655" i="7"/>
  <c r="K4656" i="7"/>
  <c r="K4657" i="7"/>
  <c r="K4658" i="7"/>
  <c r="K4659" i="7"/>
  <c r="K4660" i="7"/>
  <c r="K4661" i="7"/>
  <c r="K4662" i="7"/>
  <c r="K4663" i="7"/>
  <c r="K4664" i="7"/>
  <c r="K4665" i="7"/>
  <c r="K4666" i="7"/>
  <c r="K4667" i="7"/>
  <c r="K4668" i="7"/>
  <c r="K4669" i="7"/>
  <c r="K4670" i="7"/>
  <c r="K4671" i="7"/>
  <c r="K4672" i="7"/>
  <c r="K4673" i="7"/>
  <c r="K4674" i="7"/>
  <c r="K4675" i="7"/>
  <c r="K4676" i="7"/>
  <c r="K4677" i="7"/>
  <c r="K4678" i="7"/>
  <c r="K4679" i="7"/>
  <c r="K4680" i="7"/>
  <c r="K4681" i="7"/>
  <c r="K4682" i="7"/>
  <c r="K4683" i="7"/>
  <c r="K4684" i="7"/>
  <c r="K4685" i="7"/>
  <c r="K4686" i="7"/>
  <c r="K4687" i="7"/>
  <c r="K4688" i="7"/>
  <c r="K4689" i="7"/>
  <c r="K4690" i="7"/>
  <c r="K4691" i="7"/>
  <c r="K4692" i="7"/>
  <c r="K4693" i="7"/>
  <c r="K4694" i="7"/>
  <c r="K4695" i="7"/>
  <c r="K4696" i="7"/>
  <c r="K4697" i="7"/>
  <c r="K4698" i="7"/>
  <c r="K4699" i="7"/>
  <c r="K4700" i="7"/>
  <c r="K4701" i="7"/>
  <c r="K4702" i="7"/>
  <c r="K4703" i="7"/>
  <c r="K4704" i="7"/>
  <c r="K4705" i="7"/>
  <c r="K4706" i="7"/>
  <c r="K4707" i="7"/>
  <c r="K4708" i="7"/>
  <c r="K4709" i="7"/>
  <c r="K4710" i="7"/>
  <c r="K4711" i="7"/>
  <c r="K4712" i="7"/>
  <c r="K4713" i="7"/>
  <c r="K4714" i="7"/>
  <c r="K4715" i="7"/>
  <c r="K4716" i="7"/>
  <c r="K4717" i="7"/>
  <c r="K4718" i="7"/>
  <c r="K4719" i="7"/>
  <c r="K4720" i="7"/>
  <c r="K4721" i="7"/>
  <c r="K4722" i="7"/>
  <c r="K4723" i="7"/>
  <c r="K4724" i="7"/>
  <c r="K4725" i="7"/>
  <c r="K4726" i="7"/>
  <c r="K4727" i="7"/>
  <c r="K4728" i="7"/>
  <c r="K4729" i="7"/>
  <c r="K4730" i="7"/>
  <c r="K4731" i="7"/>
  <c r="K4732" i="7"/>
  <c r="K4733" i="7"/>
  <c r="K4734" i="7"/>
  <c r="K4735" i="7"/>
  <c r="K4736" i="7"/>
  <c r="K4737" i="7"/>
  <c r="K4738" i="7"/>
  <c r="K4739" i="7"/>
  <c r="K4740" i="7"/>
  <c r="K4741" i="7"/>
  <c r="K4742" i="7"/>
  <c r="K4743" i="7"/>
  <c r="K4744" i="7"/>
  <c r="K4745" i="7"/>
  <c r="K4746" i="7"/>
  <c r="K4747" i="7"/>
  <c r="K4748" i="7"/>
  <c r="K4749" i="7"/>
  <c r="K4750" i="7"/>
  <c r="K4751" i="7"/>
  <c r="K4752" i="7"/>
  <c r="K4753" i="7"/>
  <c r="K4754" i="7"/>
  <c r="K4755" i="7"/>
  <c r="K4756" i="7"/>
  <c r="K4757" i="7"/>
  <c r="K4758" i="7"/>
  <c r="K4759" i="7"/>
  <c r="K4760" i="7"/>
  <c r="K4761" i="7"/>
  <c r="K4762" i="7"/>
  <c r="K4763" i="7"/>
  <c r="K4764" i="7"/>
  <c r="K4765" i="7"/>
  <c r="K4766" i="7"/>
  <c r="K4767" i="7"/>
  <c r="K4768" i="7"/>
  <c r="K4769" i="7"/>
  <c r="K4770" i="7"/>
  <c r="K4771" i="7"/>
  <c r="K4772" i="7"/>
  <c r="K4773" i="7"/>
  <c r="K4774" i="7"/>
  <c r="K4775" i="7"/>
  <c r="K4776" i="7"/>
  <c r="K4777" i="7"/>
  <c r="K4778" i="7"/>
  <c r="K4779" i="7"/>
  <c r="K4780" i="7"/>
  <c r="K4781" i="7"/>
  <c r="K4782" i="7"/>
  <c r="K4783" i="7"/>
  <c r="K4784" i="7"/>
  <c r="K4785" i="7"/>
  <c r="K4786" i="7"/>
  <c r="K4787" i="7"/>
  <c r="K4788" i="7"/>
  <c r="K4789" i="7"/>
  <c r="K4790" i="7"/>
  <c r="K4791" i="7"/>
  <c r="K4792" i="7"/>
  <c r="K4793" i="7"/>
  <c r="K4794" i="7"/>
  <c r="K4795" i="7"/>
  <c r="K4796" i="7"/>
  <c r="K4797" i="7"/>
  <c r="K4798" i="7"/>
  <c r="K4799" i="7"/>
  <c r="K4800" i="7"/>
  <c r="K4801" i="7"/>
  <c r="K4802" i="7"/>
  <c r="K4803" i="7"/>
  <c r="K4804" i="7"/>
  <c r="K4805" i="7"/>
  <c r="K4806" i="7"/>
  <c r="K4807" i="7"/>
  <c r="K4808" i="7"/>
  <c r="K4809" i="7"/>
  <c r="K4810" i="7"/>
  <c r="K4811" i="7"/>
  <c r="K4812" i="7"/>
  <c r="K4813" i="7"/>
  <c r="K4814" i="7"/>
  <c r="K4815" i="7"/>
  <c r="K4816" i="7"/>
  <c r="K4817" i="7"/>
  <c r="K4818" i="7"/>
  <c r="K4819" i="7"/>
  <c r="K4820" i="7"/>
  <c r="K4821" i="7"/>
  <c r="K4822" i="7"/>
  <c r="K4823" i="7"/>
  <c r="K4824" i="7"/>
  <c r="K4825" i="7"/>
  <c r="K4826" i="7"/>
  <c r="K4827" i="7"/>
  <c r="K4828" i="7"/>
  <c r="K4829" i="7"/>
  <c r="K4830" i="7"/>
  <c r="K4831" i="7"/>
  <c r="K4832" i="7"/>
  <c r="K4833" i="7"/>
  <c r="K4834" i="7"/>
  <c r="K4835" i="7"/>
  <c r="K4836" i="7"/>
  <c r="K4837" i="7"/>
  <c r="K4838" i="7"/>
  <c r="K4839" i="7"/>
  <c r="K4840" i="7"/>
  <c r="K4841" i="7"/>
  <c r="K4842" i="7"/>
  <c r="K4843" i="7"/>
  <c r="K4844" i="7"/>
  <c r="K4845" i="7"/>
  <c r="K4846" i="7"/>
  <c r="K4847" i="7"/>
  <c r="K4848" i="7"/>
  <c r="K4849" i="7"/>
  <c r="K4850" i="7"/>
  <c r="K4851" i="7"/>
  <c r="K4852" i="7"/>
  <c r="K4853" i="7"/>
  <c r="K4854" i="7"/>
  <c r="K4855" i="7"/>
  <c r="K4856" i="7"/>
  <c r="K4857" i="7"/>
  <c r="K4858" i="7"/>
  <c r="K4859" i="7"/>
  <c r="K4860" i="7"/>
  <c r="K4861" i="7"/>
  <c r="K4862" i="7"/>
  <c r="K4863" i="7"/>
  <c r="K4864" i="7"/>
  <c r="K4865" i="7"/>
  <c r="K4866" i="7"/>
  <c r="K4867" i="7"/>
  <c r="K4868" i="7"/>
  <c r="K4869" i="7"/>
  <c r="K4870" i="7"/>
  <c r="K4871" i="7"/>
  <c r="K4872" i="7"/>
  <c r="K4873" i="7"/>
  <c r="K4874" i="7"/>
  <c r="K4875" i="7"/>
  <c r="K4876" i="7"/>
  <c r="K4877" i="7"/>
  <c r="K4878" i="7"/>
  <c r="K4879" i="7"/>
  <c r="K4880" i="7"/>
  <c r="K4881" i="7"/>
  <c r="K4882" i="7"/>
  <c r="K4883" i="7"/>
  <c r="K4884" i="7"/>
  <c r="K4885" i="7"/>
  <c r="K4886" i="7"/>
  <c r="K4887" i="7"/>
  <c r="K4888" i="7"/>
  <c r="K4889" i="7"/>
  <c r="K4890" i="7"/>
  <c r="K4891" i="7"/>
  <c r="K4892" i="7"/>
  <c r="K4893" i="7"/>
  <c r="K4894" i="7"/>
  <c r="K4895" i="7"/>
  <c r="K4896" i="7"/>
  <c r="K4897" i="7"/>
  <c r="K4898" i="7"/>
  <c r="K4899" i="7"/>
  <c r="K4900" i="7"/>
  <c r="K4901" i="7"/>
  <c r="K4902" i="7"/>
  <c r="K4903" i="7"/>
  <c r="K4904" i="7"/>
  <c r="K4905" i="7"/>
  <c r="K4906" i="7"/>
  <c r="K4907" i="7"/>
  <c r="K4908" i="7"/>
  <c r="K4909" i="7"/>
  <c r="K4910" i="7"/>
  <c r="K4911" i="7"/>
  <c r="K4912" i="7"/>
  <c r="K4913" i="7"/>
  <c r="K4914" i="7"/>
  <c r="K4915" i="7"/>
  <c r="K4916" i="7"/>
  <c r="K4917" i="7"/>
  <c r="K4918" i="7"/>
  <c r="K4919" i="7"/>
  <c r="K4920" i="7"/>
  <c r="K4921" i="7"/>
  <c r="K4922" i="7"/>
  <c r="K4923" i="7"/>
  <c r="K4924" i="7"/>
  <c r="K4925" i="7"/>
  <c r="K4926" i="7"/>
  <c r="K4927" i="7"/>
  <c r="K4928" i="7"/>
  <c r="K4929" i="7"/>
  <c r="K4930" i="7"/>
  <c r="K4931" i="7"/>
  <c r="K4932" i="7"/>
  <c r="K4933" i="7"/>
  <c r="K4934" i="7"/>
  <c r="K4935" i="7"/>
  <c r="K4936" i="7"/>
  <c r="K4937" i="7"/>
  <c r="K4938" i="7"/>
  <c r="K4939" i="7"/>
  <c r="K4940" i="7"/>
  <c r="K4941" i="7"/>
  <c r="K4942" i="7"/>
  <c r="K4943" i="7"/>
  <c r="K4944" i="7"/>
  <c r="K4945" i="7"/>
  <c r="K4946" i="7"/>
  <c r="K4947" i="7"/>
  <c r="K4948" i="7"/>
  <c r="K4949" i="7"/>
  <c r="K4950" i="7"/>
  <c r="K4951" i="7"/>
  <c r="K4952" i="7"/>
  <c r="K4953" i="7"/>
  <c r="K4954" i="7"/>
  <c r="K4955" i="7"/>
  <c r="K4956" i="7"/>
  <c r="K4957" i="7"/>
  <c r="K4958" i="7"/>
  <c r="K4959" i="7"/>
  <c r="K4960" i="7"/>
  <c r="K4961" i="7"/>
  <c r="K4962" i="7"/>
  <c r="K4963" i="7"/>
  <c r="K4964" i="7"/>
  <c r="K4965" i="7"/>
  <c r="K4966" i="7"/>
  <c r="K4967" i="7"/>
  <c r="K4968" i="7"/>
  <c r="K4969" i="7"/>
  <c r="K4970" i="7"/>
  <c r="K4971" i="7"/>
  <c r="K4972" i="7"/>
  <c r="K4973" i="7"/>
  <c r="K4974" i="7"/>
  <c r="K4975" i="7"/>
  <c r="K4976" i="7"/>
  <c r="K4977" i="7"/>
  <c r="K4978" i="7"/>
  <c r="K4979" i="7"/>
  <c r="K4980" i="7"/>
  <c r="K4981" i="7"/>
  <c r="K4982" i="7"/>
  <c r="K4983" i="7"/>
  <c r="K4984" i="7"/>
  <c r="K4985" i="7"/>
  <c r="K4986" i="7"/>
  <c r="K4987" i="7"/>
  <c r="K4988" i="7"/>
  <c r="K4989" i="7"/>
  <c r="K4990" i="7"/>
  <c r="K4991" i="7"/>
  <c r="K4992" i="7"/>
  <c r="K4993" i="7"/>
  <c r="K4994" i="7"/>
  <c r="K4995" i="7"/>
  <c r="K4996" i="7"/>
  <c r="K4997" i="7"/>
  <c r="K4998" i="7"/>
  <c r="K4999" i="7"/>
  <c r="K5000" i="7"/>
  <c r="K5001" i="7"/>
  <c r="K5002" i="7"/>
  <c r="K5003" i="7"/>
  <c r="K5004" i="7"/>
  <c r="K5005" i="7"/>
  <c r="K5006" i="7"/>
  <c r="K5007" i="7"/>
  <c r="K5008" i="7"/>
  <c r="K5009" i="7"/>
  <c r="K5010" i="7"/>
  <c r="K5011" i="7"/>
  <c r="K5012" i="7"/>
  <c r="K5013" i="7"/>
  <c r="K5014" i="7"/>
  <c r="K5015" i="7"/>
  <c r="K5016" i="7"/>
  <c r="K5017" i="7"/>
  <c r="K5018" i="7"/>
  <c r="K5019" i="7"/>
  <c r="K5020" i="7"/>
  <c r="K5021" i="7"/>
  <c r="K5022" i="7"/>
  <c r="K5023" i="7"/>
  <c r="K5024" i="7"/>
  <c r="K5025" i="7"/>
  <c r="K5026" i="7"/>
  <c r="K5027" i="7"/>
  <c r="K5028" i="7"/>
  <c r="K5029" i="7"/>
  <c r="K5030" i="7"/>
  <c r="K5031" i="7"/>
  <c r="K5032" i="7"/>
  <c r="K5033" i="7"/>
  <c r="K5034" i="7"/>
  <c r="K5035" i="7"/>
  <c r="K5036" i="7"/>
  <c r="K5037" i="7"/>
  <c r="K5038" i="7"/>
  <c r="K5039" i="7"/>
  <c r="K5040" i="7"/>
  <c r="K5041" i="7"/>
  <c r="K5042" i="7"/>
  <c r="K5043" i="7"/>
  <c r="K5044" i="7"/>
  <c r="K5045" i="7"/>
  <c r="K5046" i="7"/>
  <c r="K5047" i="7"/>
  <c r="K5048" i="7"/>
  <c r="K5049" i="7"/>
  <c r="K5050" i="7"/>
  <c r="K5051" i="7"/>
  <c r="K5052" i="7"/>
  <c r="K5053" i="7"/>
  <c r="K5054" i="7"/>
  <c r="K5055" i="7"/>
  <c r="K5056" i="7"/>
  <c r="K5057" i="7"/>
  <c r="K5058" i="7"/>
  <c r="K5059" i="7"/>
  <c r="K5060" i="7"/>
  <c r="K5061" i="7"/>
  <c r="K5062" i="7"/>
  <c r="K5063" i="7"/>
  <c r="K5064" i="7"/>
  <c r="K5065" i="7"/>
  <c r="K5066" i="7"/>
  <c r="K5067" i="7"/>
  <c r="K5068" i="7"/>
  <c r="K5069" i="7"/>
  <c r="K5070" i="7"/>
  <c r="K5071" i="7"/>
  <c r="K5072" i="7"/>
  <c r="K5073" i="7"/>
  <c r="K5074" i="7"/>
  <c r="K5075" i="7"/>
  <c r="K5076" i="7"/>
  <c r="K5077" i="7"/>
  <c r="K5078" i="7"/>
  <c r="K5079" i="7"/>
  <c r="K5080" i="7"/>
  <c r="K5081" i="7"/>
  <c r="K5082" i="7"/>
  <c r="K5083" i="7"/>
  <c r="K5084" i="7"/>
  <c r="K5085" i="7"/>
  <c r="K5086" i="7"/>
  <c r="K5087" i="7"/>
  <c r="K5088" i="7"/>
  <c r="K5089" i="7"/>
  <c r="K5090" i="7"/>
  <c r="K5091" i="7"/>
  <c r="K5092" i="7"/>
  <c r="K5093" i="7"/>
  <c r="K5094" i="7"/>
  <c r="K5095" i="7"/>
  <c r="K5096" i="7"/>
  <c r="K5097" i="7"/>
  <c r="K5098" i="7"/>
  <c r="K5099" i="7"/>
  <c r="K5100" i="7"/>
  <c r="K5101" i="7"/>
  <c r="K5102" i="7"/>
  <c r="K5103" i="7"/>
  <c r="K5104" i="7"/>
  <c r="K5105" i="7"/>
  <c r="K5106" i="7"/>
  <c r="K5107" i="7"/>
  <c r="K5108" i="7"/>
  <c r="K5109" i="7"/>
  <c r="K5110" i="7"/>
  <c r="K5111" i="7"/>
  <c r="K5112" i="7"/>
  <c r="K5113" i="7"/>
  <c r="K5114" i="7"/>
  <c r="K5115" i="7"/>
  <c r="K5116" i="7"/>
  <c r="K5117" i="7"/>
  <c r="K5118" i="7"/>
  <c r="K5119" i="7"/>
  <c r="K5120" i="7"/>
  <c r="K5121" i="7"/>
  <c r="K5122" i="7"/>
  <c r="K5123" i="7"/>
  <c r="K5124" i="7"/>
  <c r="K5125" i="7"/>
  <c r="K5126" i="7"/>
  <c r="K5127" i="7"/>
  <c r="K5128" i="7"/>
  <c r="K5129" i="7"/>
  <c r="K5130" i="7"/>
  <c r="K5131" i="7"/>
  <c r="K5132" i="7"/>
  <c r="K5133" i="7"/>
  <c r="K5134" i="7"/>
  <c r="K5135" i="7"/>
  <c r="K5136" i="7"/>
  <c r="K5137" i="7"/>
  <c r="K5138" i="7"/>
  <c r="K5139" i="7"/>
  <c r="K5140" i="7"/>
  <c r="K5141" i="7"/>
  <c r="K5142" i="7"/>
  <c r="K5143" i="7"/>
  <c r="K5144" i="7"/>
  <c r="K5145" i="7"/>
  <c r="K5146" i="7"/>
  <c r="K5147" i="7"/>
  <c r="K5148" i="7"/>
  <c r="K5149" i="7"/>
  <c r="K5150" i="7"/>
  <c r="K5151" i="7"/>
  <c r="K5152" i="7"/>
  <c r="K5153" i="7"/>
  <c r="K5154" i="7"/>
  <c r="K5155" i="7"/>
  <c r="K5156" i="7"/>
  <c r="K5157" i="7"/>
  <c r="K5158" i="7"/>
  <c r="K5159" i="7"/>
  <c r="K5160" i="7"/>
  <c r="K5161" i="7"/>
  <c r="K5162" i="7"/>
  <c r="K5163" i="7"/>
  <c r="K5164" i="7"/>
  <c r="K5165" i="7"/>
  <c r="K5166" i="7"/>
  <c r="K5167" i="7"/>
  <c r="K5168" i="7"/>
  <c r="K5169" i="7"/>
  <c r="K5170" i="7"/>
  <c r="K5171" i="7"/>
  <c r="K5172" i="7"/>
  <c r="K5173" i="7"/>
  <c r="K5174" i="7"/>
  <c r="K5175" i="7"/>
  <c r="K5176" i="7"/>
  <c r="K5177" i="7"/>
  <c r="K5178" i="7"/>
  <c r="K5179" i="7"/>
  <c r="K5180" i="7"/>
  <c r="K5181" i="7"/>
  <c r="K5182" i="7"/>
  <c r="K5183" i="7"/>
  <c r="K5184" i="7"/>
  <c r="K5185" i="7"/>
  <c r="K5186" i="7"/>
  <c r="K5187" i="7"/>
  <c r="K5188" i="7"/>
  <c r="K5189" i="7"/>
  <c r="K5190" i="7"/>
  <c r="K5191" i="7"/>
  <c r="K5192" i="7"/>
  <c r="K5193" i="7"/>
  <c r="K5194" i="7"/>
  <c r="K5195" i="7"/>
  <c r="K5196" i="7"/>
  <c r="K5197" i="7"/>
  <c r="K5198" i="7"/>
  <c r="K5199" i="7"/>
  <c r="K5200" i="7"/>
  <c r="K5201" i="7"/>
  <c r="K5202" i="7"/>
  <c r="K5203" i="7"/>
  <c r="K5204" i="7"/>
  <c r="K5205" i="7"/>
  <c r="K5206" i="7"/>
  <c r="K5207" i="7"/>
  <c r="K5208" i="7"/>
  <c r="K5209" i="7"/>
  <c r="K5210" i="7"/>
  <c r="K5211" i="7"/>
  <c r="K5212" i="7"/>
  <c r="K5213" i="7"/>
  <c r="K5214" i="7"/>
  <c r="K5215" i="7"/>
  <c r="K5216" i="7"/>
  <c r="K5217" i="7"/>
  <c r="K5218" i="7"/>
  <c r="K5219" i="7"/>
  <c r="K5220" i="7"/>
  <c r="K5221" i="7"/>
  <c r="K5222" i="7"/>
  <c r="K5223" i="7"/>
  <c r="K5224" i="7"/>
  <c r="K5225" i="7"/>
  <c r="K5226" i="7"/>
  <c r="K5227" i="7"/>
  <c r="K5228" i="7"/>
  <c r="K5229" i="7"/>
  <c r="K5230" i="7"/>
  <c r="K5231" i="7"/>
  <c r="K5232" i="7"/>
  <c r="K5233" i="7"/>
  <c r="K5234" i="7"/>
  <c r="K5235" i="7"/>
  <c r="K5236" i="7"/>
  <c r="K5237" i="7"/>
  <c r="K5238" i="7"/>
  <c r="K5239" i="7"/>
  <c r="K5240" i="7"/>
  <c r="K5241" i="7"/>
  <c r="K5242" i="7"/>
  <c r="K5243" i="7"/>
  <c r="K5244" i="7"/>
  <c r="K5245" i="7"/>
  <c r="K5246" i="7"/>
  <c r="K5247" i="7"/>
  <c r="K5248" i="7"/>
  <c r="K5249" i="7"/>
  <c r="K5250" i="7"/>
  <c r="K5251" i="7"/>
  <c r="K5252" i="7"/>
  <c r="K5253" i="7"/>
  <c r="K5254" i="7"/>
  <c r="K5255" i="7"/>
  <c r="K5256" i="7"/>
  <c r="K5257" i="7"/>
  <c r="K5258" i="7"/>
  <c r="K5259" i="7"/>
  <c r="K5260" i="7"/>
  <c r="K5261" i="7"/>
  <c r="K5262" i="7"/>
  <c r="K5263" i="7"/>
  <c r="K5264" i="7"/>
  <c r="K5265" i="7"/>
  <c r="K5266" i="7"/>
  <c r="K5267" i="7"/>
  <c r="K5268" i="7"/>
  <c r="K5269" i="7"/>
  <c r="K5270" i="7"/>
  <c r="K5271" i="7"/>
  <c r="K5272" i="7"/>
  <c r="K5273" i="7"/>
  <c r="K5274" i="7"/>
  <c r="K5275" i="7"/>
  <c r="K5276" i="7"/>
  <c r="K5277" i="7"/>
  <c r="K5278" i="7"/>
  <c r="K5279" i="7"/>
  <c r="K5280" i="7"/>
  <c r="K5281" i="7"/>
  <c r="K5282" i="7"/>
  <c r="K5283" i="7"/>
  <c r="K5284" i="7"/>
  <c r="K5285" i="7"/>
  <c r="K5286" i="7"/>
  <c r="K5287" i="7"/>
  <c r="K5288" i="7"/>
  <c r="K5289" i="7"/>
  <c r="K5290" i="7"/>
  <c r="K5291" i="7"/>
  <c r="K5292" i="7"/>
  <c r="K5293" i="7"/>
  <c r="K5294" i="7"/>
  <c r="K5295" i="7"/>
  <c r="K5296" i="7"/>
  <c r="K5297" i="7"/>
  <c r="K5298" i="7"/>
  <c r="K5299" i="7"/>
  <c r="K5300" i="7"/>
  <c r="K5301" i="7"/>
  <c r="K5302" i="7"/>
  <c r="K5303" i="7"/>
  <c r="K5304" i="7"/>
  <c r="K5305" i="7"/>
  <c r="K5306" i="7"/>
  <c r="K5307" i="7"/>
  <c r="K5308" i="7"/>
  <c r="K5309" i="7"/>
  <c r="K5310" i="7"/>
  <c r="K5311" i="7"/>
  <c r="K5312" i="7"/>
  <c r="K5313" i="7"/>
  <c r="K5314" i="7"/>
  <c r="K5315" i="7"/>
  <c r="K5316" i="7"/>
  <c r="K5317" i="7"/>
  <c r="K5318" i="7"/>
  <c r="K5319" i="7"/>
  <c r="K5320" i="7"/>
  <c r="K5321" i="7"/>
  <c r="K5322" i="7"/>
  <c r="K5323" i="7"/>
  <c r="K5324" i="7"/>
  <c r="K5325" i="7"/>
  <c r="K5326" i="7"/>
  <c r="K5327" i="7"/>
  <c r="K5328" i="7"/>
  <c r="K5329" i="7"/>
  <c r="K5330" i="7"/>
  <c r="K5331" i="7"/>
  <c r="K5332" i="7"/>
  <c r="K5333" i="7"/>
  <c r="K5334" i="7"/>
  <c r="K5335" i="7"/>
  <c r="K5336" i="7"/>
  <c r="K5337" i="7"/>
  <c r="K5338" i="7"/>
  <c r="K5339" i="7"/>
  <c r="K5340" i="7"/>
  <c r="K5341" i="7"/>
  <c r="K5342" i="7"/>
  <c r="K5343" i="7"/>
  <c r="K5344" i="7"/>
  <c r="K5345" i="7"/>
  <c r="K5346" i="7"/>
  <c r="K5347" i="7"/>
  <c r="K5348" i="7"/>
  <c r="K5349" i="7"/>
  <c r="K5350" i="7"/>
  <c r="K5351" i="7"/>
  <c r="K5352" i="7"/>
  <c r="K5353" i="7"/>
  <c r="K5354" i="7"/>
  <c r="K5355" i="7"/>
  <c r="K5356" i="7"/>
  <c r="K5357" i="7"/>
  <c r="K5358" i="7"/>
  <c r="K5359" i="7"/>
  <c r="K5360" i="7"/>
  <c r="K5361" i="7"/>
  <c r="K5362" i="7"/>
  <c r="K5363" i="7"/>
  <c r="K5364" i="7"/>
  <c r="K5365" i="7"/>
  <c r="K5366" i="7"/>
  <c r="K5367" i="7"/>
  <c r="K5368" i="7"/>
  <c r="K5369" i="7"/>
  <c r="K5370" i="7"/>
  <c r="K5371" i="7"/>
  <c r="K5372" i="7"/>
  <c r="K5373" i="7"/>
  <c r="K5374" i="7"/>
  <c r="K5375" i="7"/>
  <c r="K5376" i="7"/>
  <c r="K5377" i="7"/>
  <c r="K5378" i="7"/>
  <c r="K5379" i="7"/>
  <c r="K5380" i="7"/>
  <c r="K5381" i="7"/>
  <c r="K5382" i="7"/>
  <c r="K5383" i="7"/>
  <c r="K5384" i="7"/>
  <c r="K5385" i="7"/>
  <c r="K5386" i="7"/>
  <c r="K5387" i="7"/>
  <c r="K5388" i="7"/>
  <c r="K5389" i="7"/>
  <c r="K5390" i="7"/>
  <c r="K5391" i="7"/>
  <c r="K5392" i="7"/>
  <c r="K5393" i="7"/>
  <c r="K5394" i="7"/>
  <c r="K5395" i="7"/>
  <c r="K5396" i="7"/>
  <c r="K5397" i="7"/>
  <c r="K5398" i="7"/>
  <c r="K5399" i="7"/>
  <c r="K5400" i="7"/>
  <c r="K5401" i="7"/>
  <c r="K5402" i="7"/>
  <c r="K5403" i="7"/>
  <c r="K5404" i="7"/>
  <c r="K5405" i="7"/>
  <c r="K5406" i="7"/>
  <c r="K5407" i="7"/>
  <c r="K5408" i="7"/>
  <c r="K5409" i="7"/>
  <c r="K5410" i="7"/>
  <c r="K5411" i="7"/>
  <c r="K5412" i="7"/>
  <c r="K5413" i="7"/>
  <c r="K5414" i="7"/>
  <c r="K5415" i="7"/>
  <c r="K5416" i="7"/>
  <c r="K5417" i="7"/>
  <c r="K5418" i="7"/>
  <c r="K5419" i="7"/>
  <c r="K5420" i="7"/>
  <c r="K5421" i="7"/>
  <c r="K5422" i="7"/>
  <c r="K5423" i="7"/>
  <c r="K5424" i="7"/>
  <c r="K5425" i="7"/>
  <c r="K5426" i="7"/>
  <c r="K5427" i="7"/>
  <c r="K5428" i="7"/>
  <c r="K5429" i="7"/>
  <c r="K5430" i="7"/>
  <c r="K5431" i="7"/>
  <c r="K5432" i="7"/>
  <c r="K5433" i="7"/>
  <c r="K5434" i="7"/>
  <c r="K5435" i="7"/>
  <c r="K5436" i="7"/>
  <c r="K5437" i="7"/>
  <c r="K5438" i="7"/>
  <c r="K5439" i="7"/>
  <c r="K5440" i="7"/>
  <c r="K5441" i="7"/>
  <c r="K5442" i="7"/>
  <c r="K5443" i="7"/>
  <c r="K5444" i="7"/>
  <c r="K5445" i="7"/>
  <c r="K5446" i="7"/>
  <c r="K5447" i="7"/>
  <c r="K5448" i="7"/>
  <c r="K5449" i="7"/>
  <c r="K5450" i="7"/>
  <c r="K5451" i="7"/>
  <c r="K5452" i="7"/>
  <c r="K5453" i="7"/>
  <c r="K5454" i="7"/>
  <c r="K5455" i="7"/>
  <c r="K5456" i="7"/>
  <c r="K5457" i="7"/>
  <c r="K5458" i="7"/>
  <c r="K5459" i="7"/>
  <c r="K5460" i="7"/>
  <c r="K5461" i="7"/>
  <c r="K5462" i="7"/>
  <c r="K5463" i="7"/>
  <c r="K5464" i="7"/>
  <c r="K5465" i="7"/>
  <c r="K5466" i="7"/>
  <c r="K5467" i="7"/>
  <c r="K5468" i="7"/>
  <c r="K5469" i="7"/>
  <c r="K5470" i="7"/>
  <c r="K5471" i="7"/>
  <c r="K5472" i="7"/>
  <c r="K5473" i="7"/>
  <c r="K5474" i="7"/>
  <c r="K5475" i="7"/>
  <c r="K5476" i="7"/>
  <c r="K5477" i="7"/>
  <c r="K5478" i="7"/>
  <c r="K5479" i="7"/>
  <c r="K5480" i="7"/>
  <c r="K5481" i="7"/>
  <c r="K5482" i="7"/>
  <c r="K5483" i="7"/>
  <c r="K5484" i="7"/>
  <c r="K5485" i="7"/>
  <c r="K5486" i="7"/>
  <c r="K5487" i="7"/>
  <c r="K5488" i="7"/>
  <c r="K5489" i="7"/>
  <c r="K5490" i="7"/>
  <c r="K5491" i="7"/>
  <c r="K5492" i="7"/>
  <c r="K5493" i="7"/>
  <c r="K5494" i="7"/>
  <c r="K5495" i="7"/>
  <c r="K5496" i="7"/>
  <c r="K5497" i="7"/>
  <c r="K5498" i="7"/>
  <c r="K5499" i="7"/>
  <c r="K5500" i="7"/>
  <c r="K5501" i="7"/>
  <c r="K5502" i="7"/>
  <c r="K5503" i="7"/>
  <c r="K5504" i="7"/>
  <c r="K5505" i="7"/>
  <c r="K5506" i="7"/>
  <c r="K5507" i="7"/>
  <c r="K5508" i="7"/>
  <c r="K5509" i="7"/>
  <c r="K5510" i="7"/>
  <c r="K5511" i="7"/>
  <c r="K5512" i="7"/>
  <c r="K5513" i="7"/>
  <c r="K5514" i="7"/>
  <c r="K5515" i="7"/>
  <c r="K5516" i="7"/>
  <c r="K5517" i="7"/>
  <c r="K5518" i="7"/>
  <c r="K5519" i="7"/>
  <c r="K5520" i="7"/>
  <c r="K5521" i="7"/>
  <c r="K5522" i="7"/>
  <c r="K5523" i="7"/>
  <c r="K5524" i="7"/>
  <c r="K5525" i="7"/>
  <c r="K5526" i="7"/>
  <c r="K5527" i="7"/>
  <c r="K5528" i="7"/>
  <c r="K5529" i="7"/>
  <c r="K5530" i="7"/>
  <c r="K5531" i="7"/>
  <c r="K5532" i="7"/>
  <c r="K5533" i="7"/>
  <c r="K5534" i="7"/>
  <c r="K5535" i="7"/>
  <c r="K5536" i="7"/>
  <c r="K5537" i="7"/>
  <c r="K5538" i="7"/>
  <c r="K5539" i="7"/>
  <c r="K5540" i="7"/>
  <c r="K5541" i="7"/>
  <c r="K5542" i="7"/>
  <c r="K5543" i="7"/>
  <c r="K5544" i="7"/>
  <c r="K5545" i="7"/>
  <c r="K5546" i="7"/>
  <c r="K5547" i="7"/>
  <c r="K5548" i="7"/>
  <c r="K5549" i="7"/>
  <c r="K5550" i="7"/>
  <c r="K5551" i="7"/>
  <c r="K5552" i="7"/>
  <c r="K5553" i="7"/>
  <c r="K5554" i="7"/>
  <c r="K5555" i="7"/>
  <c r="K5556" i="7"/>
  <c r="K5557" i="7"/>
  <c r="K5558" i="7"/>
  <c r="K5559" i="7"/>
  <c r="K5560" i="7"/>
  <c r="K5561" i="7"/>
  <c r="K5562" i="7"/>
  <c r="K5563" i="7"/>
  <c r="K5564" i="7"/>
  <c r="K5565" i="7"/>
  <c r="K5566" i="7"/>
  <c r="K5567" i="7"/>
  <c r="K5568" i="7"/>
  <c r="K5569" i="7"/>
  <c r="K5570" i="7"/>
  <c r="K5571" i="7"/>
  <c r="K5572" i="7"/>
  <c r="K5573" i="7"/>
  <c r="K5574" i="7"/>
  <c r="K5575" i="7"/>
  <c r="K5576" i="7"/>
  <c r="K5577" i="7"/>
  <c r="K5578" i="7"/>
  <c r="K5579" i="7"/>
  <c r="K5580" i="7"/>
  <c r="K5581" i="7"/>
  <c r="K5582" i="7"/>
  <c r="K5583" i="7"/>
  <c r="K5584" i="7"/>
  <c r="K5585" i="7"/>
  <c r="K5586" i="7"/>
  <c r="K5587" i="7"/>
  <c r="K5588" i="7"/>
  <c r="K5589" i="7"/>
  <c r="K5590" i="7"/>
  <c r="K5591" i="7"/>
  <c r="K5592" i="7"/>
  <c r="K5593" i="7"/>
  <c r="K5594" i="7"/>
  <c r="K5595" i="7"/>
  <c r="K5596" i="7"/>
  <c r="K5597" i="7"/>
  <c r="K5598" i="7"/>
  <c r="K5599" i="7"/>
  <c r="K5600" i="7"/>
  <c r="K5601" i="7"/>
  <c r="K5602" i="7"/>
  <c r="K5603" i="7"/>
  <c r="K5604" i="7"/>
  <c r="K5605" i="7"/>
  <c r="K5606" i="7"/>
  <c r="K5607" i="7"/>
  <c r="K5608" i="7"/>
  <c r="K5609" i="7"/>
  <c r="K5610" i="7"/>
  <c r="K5611" i="7"/>
  <c r="K5612" i="7"/>
  <c r="K5613" i="7"/>
  <c r="K5614" i="7"/>
  <c r="K5615" i="7"/>
  <c r="K5616" i="7"/>
  <c r="K5617" i="7"/>
  <c r="K5618" i="7"/>
  <c r="K5619" i="7"/>
  <c r="K5620" i="7"/>
  <c r="K5621" i="7"/>
  <c r="K5622" i="7"/>
  <c r="K5623" i="7"/>
  <c r="K5624" i="7"/>
  <c r="K5625" i="7"/>
  <c r="K5626" i="7"/>
  <c r="K5627" i="7"/>
  <c r="K5628" i="7"/>
  <c r="K5629" i="7"/>
  <c r="K5630" i="7"/>
  <c r="K5631" i="7"/>
  <c r="K5632" i="7"/>
  <c r="K5633" i="7"/>
  <c r="K5634" i="7"/>
  <c r="K5635" i="7"/>
  <c r="K5636" i="7"/>
  <c r="K5637" i="7"/>
  <c r="K5638" i="7"/>
  <c r="K5639" i="7"/>
  <c r="K5640" i="7"/>
  <c r="K5641" i="7"/>
  <c r="K5642" i="7"/>
  <c r="K5643" i="7"/>
  <c r="K5644" i="7"/>
  <c r="K5645" i="7"/>
  <c r="K5646" i="7"/>
  <c r="K5647" i="7"/>
  <c r="K5648" i="7"/>
  <c r="K5649" i="7"/>
  <c r="K5650" i="7"/>
  <c r="K5651" i="7"/>
  <c r="K5652" i="7"/>
  <c r="K5653" i="7"/>
  <c r="K5654" i="7"/>
  <c r="K5655" i="7"/>
  <c r="K5656" i="7"/>
  <c r="K5657" i="7"/>
  <c r="K5658" i="7"/>
  <c r="K5659" i="7"/>
  <c r="K5660" i="7"/>
  <c r="K5661" i="7"/>
  <c r="K5662" i="7"/>
  <c r="K5663" i="7"/>
  <c r="K5664" i="7"/>
  <c r="K5665" i="7"/>
  <c r="K5666" i="7"/>
  <c r="K5667" i="7"/>
  <c r="K5668" i="7"/>
  <c r="K5669" i="7"/>
  <c r="K5670" i="7"/>
  <c r="K5671" i="7"/>
  <c r="K5672" i="7"/>
  <c r="K5673" i="7"/>
  <c r="K5674" i="7"/>
  <c r="K5675" i="7"/>
  <c r="K5676" i="7"/>
  <c r="K5677" i="7"/>
  <c r="K5678" i="7"/>
  <c r="K5679" i="7"/>
  <c r="K5680" i="7"/>
  <c r="K5681" i="7"/>
  <c r="K5682" i="7"/>
  <c r="K5683" i="7"/>
  <c r="K5684" i="7"/>
  <c r="K5685" i="7"/>
  <c r="K5686" i="7"/>
  <c r="K5687" i="7"/>
  <c r="K5688" i="7"/>
  <c r="K5689" i="7"/>
  <c r="K5690" i="7"/>
  <c r="K5691" i="7"/>
  <c r="K5692" i="7"/>
  <c r="K5693" i="7"/>
  <c r="K5694" i="7"/>
  <c r="K5695" i="7"/>
  <c r="K5696" i="7"/>
  <c r="K5697" i="7"/>
  <c r="K5698" i="7"/>
  <c r="K5699" i="7"/>
  <c r="K5700" i="7"/>
  <c r="K5701" i="7"/>
  <c r="K5702" i="7"/>
  <c r="K5703" i="7"/>
  <c r="K5704" i="7"/>
  <c r="K5705" i="7"/>
  <c r="K5706" i="7"/>
  <c r="K5707" i="7"/>
  <c r="K5708" i="7"/>
  <c r="K5709" i="7"/>
  <c r="K5710" i="7"/>
  <c r="K5711" i="7"/>
  <c r="K5712" i="7"/>
  <c r="K5713" i="7"/>
  <c r="K5714" i="7"/>
  <c r="K5715" i="7"/>
  <c r="K5716" i="7"/>
  <c r="K5717" i="7"/>
  <c r="K5718" i="7"/>
  <c r="K5719" i="7"/>
  <c r="K5720" i="7"/>
  <c r="K5721" i="7"/>
  <c r="K5722" i="7"/>
  <c r="K5723" i="7"/>
  <c r="K5724" i="7"/>
  <c r="K5725" i="7"/>
  <c r="K5726" i="7"/>
  <c r="K5727" i="7"/>
  <c r="K5728" i="7"/>
  <c r="K5729" i="7"/>
  <c r="K5730" i="7"/>
  <c r="K5731" i="7"/>
  <c r="K5732" i="7"/>
  <c r="K5733" i="7"/>
  <c r="K5734" i="7"/>
  <c r="K5735" i="7"/>
  <c r="K5736" i="7"/>
  <c r="K5737" i="7"/>
  <c r="K5738" i="7"/>
  <c r="K5739" i="7"/>
  <c r="K5740" i="7"/>
  <c r="K5741" i="7"/>
  <c r="K5742" i="7"/>
  <c r="K5743" i="7"/>
  <c r="K5744" i="7"/>
  <c r="K5745" i="7"/>
  <c r="K5746" i="7"/>
  <c r="K5747" i="7"/>
  <c r="K5748" i="7"/>
  <c r="K5749" i="7"/>
  <c r="K5750" i="7"/>
  <c r="K5751" i="7"/>
  <c r="K5752" i="7"/>
  <c r="K5753" i="7"/>
  <c r="K5754" i="7"/>
  <c r="K5755" i="7"/>
  <c r="K5756" i="7"/>
  <c r="K5757" i="7"/>
  <c r="K5758" i="7"/>
  <c r="K5759" i="7"/>
  <c r="K5760" i="7"/>
  <c r="K5761" i="7"/>
  <c r="K5762" i="7"/>
  <c r="K5763" i="7"/>
  <c r="K5764" i="7"/>
  <c r="K5765" i="7"/>
  <c r="K5766" i="7"/>
  <c r="K5767" i="7"/>
  <c r="K5768" i="7"/>
  <c r="K5769" i="7"/>
  <c r="K5770" i="7"/>
  <c r="K5771" i="7"/>
  <c r="K5772" i="7"/>
  <c r="K5773" i="7"/>
  <c r="K5774" i="7"/>
  <c r="K5775" i="7"/>
  <c r="K5776" i="7"/>
  <c r="K5777" i="7"/>
  <c r="K5778" i="7"/>
  <c r="K5779" i="7"/>
  <c r="K5780" i="7"/>
  <c r="K5781" i="7"/>
  <c r="K5782" i="7"/>
  <c r="K5783" i="7"/>
  <c r="K5784" i="7"/>
  <c r="K5785" i="7"/>
  <c r="K5786" i="7"/>
  <c r="K5787" i="7"/>
  <c r="K5788" i="7"/>
  <c r="K5789" i="7"/>
  <c r="K5790" i="7"/>
  <c r="K5791" i="7"/>
  <c r="K5792" i="7"/>
  <c r="K5793" i="7"/>
  <c r="K5794" i="7"/>
  <c r="K5795" i="7"/>
  <c r="K5796" i="7"/>
  <c r="K5797" i="7"/>
  <c r="K5798" i="7"/>
  <c r="K5799" i="7"/>
  <c r="K5800" i="7"/>
  <c r="K5801" i="7"/>
  <c r="K5802" i="7"/>
  <c r="K5803" i="7"/>
  <c r="K5804" i="7"/>
  <c r="K5805" i="7"/>
  <c r="K5806" i="7"/>
  <c r="K5807" i="7"/>
  <c r="K5808" i="7"/>
  <c r="K5809" i="7"/>
  <c r="K5810" i="7"/>
  <c r="K5811" i="7"/>
  <c r="K5812" i="7"/>
  <c r="K5813" i="7"/>
  <c r="K5814" i="7"/>
  <c r="K5815" i="7"/>
  <c r="K5816" i="7"/>
  <c r="K5817" i="7"/>
  <c r="K5818" i="7"/>
  <c r="K5819" i="7"/>
  <c r="K5820" i="7"/>
  <c r="K5821" i="7"/>
  <c r="K5822" i="7"/>
  <c r="K5823" i="7"/>
  <c r="K5824" i="7"/>
  <c r="K5825" i="7"/>
  <c r="K5826" i="7"/>
  <c r="K5827" i="7"/>
  <c r="K5828" i="7"/>
  <c r="K5829" i="7"/>
  <c r="K5830" i="7"/>
  <c r="K5831" i="7"/>
  <c r="K5832" i="7"/>
  <c r="K5833" i="7"/>
  <c r="K5834" i="7"/>
  <c r="K5835" i="7"/>
  <c r="K5836" i="7"/>
  <c r="K5837" i="7"/>
  <c r="K5838" i="7"/>
  <c r="K5839" i="7"/>
  <c r="K5840" i="7"/>
  <c r="K5841" i="7"/>
  <c r="K5842" i="7"/>
  <c r="K5843" i="7"/>
  <c r="K5844" i="7"/>
  <c r="K5845" i="7"/>
  <c r="K5846" i="7"/>
  <c r="K5847" i="7"/>
  <c r="K5848" i="7"/>
  <c r="K5849" i="7"/>
  <c r="K5850" i="7"/>
  <c r="K5851" i="7"/>
  <c r="K5852" i="7"/>
  <c r="K5853" i="7"/>
  <c r="K5854" i="7"/>
  <c r="K5855" i="7"/>
  <c r="K5856" i="7"/>
  <c r="K5857" i="7"/>
  <c r="K5858" i="7"/>
  <c r="K5859" i="7"/>
  <c r="K5860" i="7"/>
  <c r="K5863" i="7"/>
  <c r="A5863" i="7" s="1"/>
  <c r="K5864" i="7"/>
  <c r="A5864" i="7" s="1"/>
  <c r="K6322" i="7"/>
  <c r="K6323" i="7"/>
  <c r="K6324" i="7"/>
  <c r="K6325" i="7"/>
  <c r="K6326" i="7"/>
  <c r="K6327" i="7"/>
  <c r="K6328" i="7"/>
  <c r="K6329" i="7"/>
  <c r="K6330" i="7"/>
  <c r="K6331" i="7"/>
  <c r="K6332" i="7"/>
  <c r="K6333" i="7"/>
  <c r="K6334" i="7"/>
  <c r="K6335" i="7"/>
  <c r="K6336" i="7"/>
  <c r="K6337" i="7"/>
  <c r="K6338" i="7"/>
  <c r="K6339" i="7"/>
  <c r="K6340" i="7"/>
  <c r="K6341" i="7"/>
  <c r="K6342" i="7"/>
  <c r="K6343" i="7"/>
  <c r="K6344" i="7"/>
  <c r="K6345" i="7"/>
  <c r="K6346" i="7"/>
  <c r="K6347" i="7"/>
  <c r="K6348" i="7"/>
  <c r="K6349" i="7"/>
  <c r="K6350" i="7"/>
  <c r="K6351" i="7"/>
  <c r="K6352" i="7"/>
  <c r="K6353" i="7"/>
  <c r="K6354" i="7"/>
  <c r="K6355" i="7"/>
  <c r="K6356" i="7"/>
  <c r="K6357" i="7"/>
  <c r="K6358" i="7"/>
  <c r="K6359" i="7"/>
  <c r="K6360" i="7"/>
  <c r="K6361" i="7"/>
  <c r="K6362" i="7"/>
  <c r="K6363" i="7"/>
  <c r="K6364" i="7"/>
  <c r="K6365" i="7"/>
  <c r="K6366" i="7"/>
  <c r="K6367" i="7"/>
  <c r="K6368" i="7"/>
  <c r="K6369" i="7"/>
  <c r="K6370" i="7"/>
  <c r="K6371" i="7"/>
  <c r="K6372" i="7"/>
  <c r="K6373" i="7"/>
  <c r="K6374" i="7"/>
  <c r="K6375" i="7"/>
  <c r="K6376" i="7"/>
  <c r="K6377" i="7"/>
  <c r="K6378" i="7"/>
  <c r="K6379" i="7"/>
  <c r="K6380" i="7"/>
  <c r="K6381" i="7"/>
  <c r="K6382" i="7"/>
  <c r="K6383" i="7"/>
  <c r="K6384" i="7"/>
  <c r="K6385" i="7"/>
  <c r="K6386" i="7"/>
  <c r="K6387" i="7"/>
  <c r="K6388" i="7"/>
  <c r="K6389" i="7"/>
  <c r="K6390" i="7"/>
  <c r="K6391" i="7"/>
  <c r="K6392" i="7"/>
  <c r="K6393" i="7"/>
  <c r="K6394" i="7"/>
  <c r="K6395" i="7"/>
  <c r="K6396" i="7"/>
  <c r="K6397" i="7"/>
  <c r="K6398" i="7"/>
  <c r="K6399" i="7"/>
  <c r="K6400" i="7"/>
  <c r="K6401" i="7"/>
  <c r="K6402" i="7"/>
  <c r="K6403" i="7"/>
  <c r="K6404" i="7"/>
  <c r="K6405" i="7"/>
  <c r="K6406" i="7"/>
  <c r="K6407" i="7"/>
  <c r="K6408" i="7"/>
  <c r="K6409" i="7"/>
  <c r="K6410" i="7"/>
  <c r="K6411" i="7"/>
  <c r="K6412" i="7"/>
  <c r="K6413" i="7"/>
  <c r="K6414" i="7"/>
  <c r="K6415" i="7"/>
  <c r="K6416" i="7"/>
  <c r="K6417" i="7"/>
  <c r="K6418" i="7"/>
  <c r="K6419" i="7"/>
  <c r="K6420" i="7"/>
  <c r="K6421" i="7"/>
  <c r="K6422" i="7"/>
  <c r="K6423" i="7"/>
  <c r="K6424" i="7"/>
  <c r="K6425" i="7"/>
  <c r="K6426" i="7"/>
  <c r="K6427" i="7"/>
  <c r="K6428" i="7"/>
  <c r="K6429" i="7"/>
  <c r="K6430" i="7"/>
  <c r="K6431" i="7"/>
  <c r="K6432" i="7"/>
  <c r="K6433" i="7"/>
  <c r="K6434" i="7"/>
  <c r="K6435" i="7"/>
  <c r="K6436" i="7"/>
  <c r="K6437" i="7"/>
  <c r="K6438" i="7"/>
  <c r="K6439" i="7"/>
  <c r="K6440" i="7"/>
  <c r="K6441" i="7"/>
  <c r="K6442" i="7"/>
  <c r="K6443" i="7"/>
  <c r="K6444" i="7"/>
  <c r="K6445" i="7"/>
  <c r="K6446" i="7"/>
  <c r="K6447" i="7"/>
  <c r="K6448" i="7"/>
  <c r="K6449" i="7"/>
  <c r="K6450" i="7"/>
  <c r="K6451" i="7"/>
  <c r="K6452" i="7"/>
  <c r="K6453" i="7"/>
  <c r="K6454" i="7"/>
  <c r="K6455" i="7"/>
  <c r="K6456" i="7"/>
  <c r="K6457" i="7"/>
  <c r="K6458" i="7"/>
  <c r="K6459" i="7"/>
  <c r="K6460" i="7"/>
  <c r="K6461" i="7"/>
  <c r="K6462" i="7"/>
  <c r="K6463" i="7"/>
  <c r="K6464" i="7"/>
  <c r="K6465" i="7"/>
  <c r="K6466" i="7"/>
  <c r="K6467" i="7"/>
  <c r="K6468" i="7"/>
  <c r="K6469" i="7"/>
  <c r="K6470" i="7"/>
  <c r="K6471" i="7"/>
  <c r="K6472" i="7"/>
  <c r="K6473" i="7"/>
  <c r="K6474" i="7"/>
  <c r="K6475" i="7"/>
  <c r="K6476" i="7"/>
  <c r="K6477" i="7"/>
  <c r="K6478" i="7"/>
  <c r="K6479" i="7"/>
  <c r="K6480" i="7"/>
  <c r="K6481" i="7"/>
  <c r="K6482" i="7"/>
  <c r="K6483" i="7"/>
  <c r="K6484" i="7"/>
  <c r="K6485" i="7"/>
  <c r="K6486" i="7"/>
  <c r="K6487" i="7"/>
  <c r="K6488" i="7"/>
  <c r="K6489" i="7"/>
  <c r="K6490" i="7"/>
  <c r="K6491" i="7"/>
  <c r="K6492" i="7"/>
  <c r="K6493" i="7"/>
  <c r="K6494" i="7"/>
  <c r="K6495" i="7"/>
  <c r="K6496" i="7"/>
  <c r="K6497" i="7"/>
  <c r="K6498" i="7"/>
  <c r="K6499" i="7"/>
  <c r="K6500" i="7"/>
  <c r="K6501" i="7"/>
  <c r="K6502" i="7"/>
  <c r="K6503" i="7"/>
  <c r="K6504" i="7"/>
  <c r="K6505" i="7"/>
  <c r="K6506" i="7"/>
  <c r="K6507" i="7"/>
  <c r="K6508" i="7"/>
  <c r="K6509" i="7"/>
  <c r="K6510" i="7"/>
  <c r="K6511" i="7"/>
  <c r="K6512" i="7"/>
  <c r="K6513" i="7"/>
  <c r="K6514" i="7"/>
  <c r="K6515" i="7"/>
  <c r="K6516" i="7"/>
  <c r="K6517" i="7"/>
  <c r="K6518" i="7"/>
  <c r="K6519" i="7"/>
  <c r="K6520" i="7"/>
  <c r="K6521" i="7"/>
  <c r="K6522" i="7"/>
  <c r="K6523" i="7"/>
  <c r="K6524" i="7"/>
  <c r="K6525" i="7"/>
  <c r="K6526" i="7"/>
  <c r="K6527" i="7"/>
  <c r="K6528" i="7"/>
  <c r="K6529" i="7"/>
  <c r="K6530" i="7"/>
  <c r="K6531" i="7"/>
  <c r="K6532" i="7"/>
  <c r="K6533" i="7"/>
  <c r="K6534" i="7"/>
  <c r="K6535" i="7"/>
  <c r="K6536" i="7"/>
  <c r="K6537" i="7"/>
  <c r="K6538" i="7"/>
  <c r="K6539" i="7"/>
  <c r="K6540" i="7"/>
  <c r="K6541" i="7"/>
  <c r="K6542" i="7"/>
  <c r="K6543" i="7"/>
  <c r="K6544" i="7"/>
  <c r="K6545" i="7"/>
  <c r="K6546" i="7"/>
  <c r="K6547" i="7"/>
  <c r="K6548" i="7"/>
  <c r="K6549" i="7"/>
  <c r="K6550" i="7"/>
  <c r="K6551" i="7"/>
  <c r="K6552" i="7"/>
  <c r="K6553" i="7"/>
  <c r="K6554" i="7"/>
  <c r="K6555" i="7"/>
  <c r="K6556" i="7"/>
  <c r="K6557" i="7"/>
  <c r="K6558" i="7"/>
  <c r="K6559" i="7"/>
  <c r="K6560" i="7"/>
  <c r="K6561" i="7"/>
  <c r="K6562" i="7"/>
  <c r="K6563" i="7"/>
  <c r="K6564" i="7"/>
  <c r="K6565" i="7"/>
  <c r="K6566" i="7"/>
  <c r="K6567" i="7"/>
  <c r="K6568" i="7"/>
  <c r="K6569" i="7"/>
  <c r="K6570" i="7"/>
  <c r="K6571" i="7"/>
  <c r="K6572" i="7"/>
  <c r="K6573" i="7"/>
  <c r="K6574" i="7"/>
  <c r="K6575" i="7"/>
  <c r="K6576" i="7"/>
  <c r="K6577" i="7"/>
  <c r="K6578" i="7"/>
  <c r="K6579" i="7"/>
  <c r="K6580" i="7"/>
  <c r="K6581" i="7"/>
  <c r="K6582" i="7"/>
  <c r="K6583" i="7"/>
  <c r="K6584" i="7"/>
  <c r="K6585" i="7"/>
  <c r="K6586" i="7"/>
  <c r="K6587" i="7"/>
  <c r="K6588" i="7"/>
  <c r="K6589" i="7"/>
  <c r="K6590" i="7"/>
  <c r="K6591" i="7"/>
  <c r="K6592" i="7"/>
  <c r="K6593" i="7"/>
  <c r="K6594" i="7"/>
  <c r="K6595" i="7"/>
  <c r="K6596" i="7"/>
  <c r="K6597" i="7"/>
  <c r="K6598" i="7"/>
  <c r="K6599" i="7"/>
  <c r="K6600" i="7"/>
  <c r="K6601" i="7"/>
  <c r="K6602" i="7"/>
  <c r="K6603" i="7"/>
  <c r="K6604" i="7"/>
  <c r="K6605" i="7"/>
  <c r="K6606" i="7"/>
  <c r="K6607" i="7"/>
  <c r="K6608" i="7"/>
  <c r="K6609" i="7"/>
  <c r="K6610" i="7"/>
  <c r="K6611" i="7"/>
  <c r="K6612" i="7"/>
  <c r="K6613" i="7"/>
  <c r="K6614" i="7"/>
  <c r="K6615" i="7"/>
  <c r="K6616" i="7"/>
  <c r="K6617" i="7"/>
  <c r="K6618" i="7"/>
  <c r="K6619" i="7"/>
  <c r="K6620" i="7"/>
  <c r="K6621" i="7"/>
  <c r="K6622" i="7"/>
  <c r="K6623" i="7"/>
  <c r="K6624" i="7"/>
  <c r="K6625" i="7"/>
  <c r="K6626" i="7"/>
  <c r="K6627" i="7"/>
  <c r="K6628" i="7"/>
  <c r="K6629" i="7"/>
  <c r="K6630" i="7"/>
  <c r="K6631" i="7"/>
  <c r="K6632" i="7"/>
  <c r="K6633" i="7"/>
  <c r="K6634" i="7"/>
  <c r="K6635" i="7"/>
  <c r="K6636" i="7"/>
  <c r="K6637" i="7"/>
  <c r="K6638" i="7"/>
  <c r="K6639" i="7"/>
  <c r="K6640" i="7"/>
  <c r="K6641" i="7"/>
  <c r="K6642" i="7"/>
  <c r="K6643" i="7"/>
  <c r="K6644" i="7"/>
  <c r="K6645" i="7"/>
  <c r="K6646" i="7"/>
  <c r="K6647" i="7"/>
  <c r="K6648" i="7"/>
  <c r="K6649" i="7"/>
  <c r="K6650" i="7"/>
  <c r="K6651" i="7"/>
  <c r="K6652" i="7"/>
  <c r="K6653" i="7"/>
  <c r="K6654" i="7"/>
  <c r="K6655" i="7"/>
  <c r="K6656" i="7"/>
  <c r="K6657" i="7"/>
  <c r="K6658" i="7"/>
  <c r="K6659" i="7"/>
  <c r="K6660" i="7"/>
  <c r="K6661" i="7"/>
  <c r="K6662" i="7"/>
  <c r="K6663" i="7"/>
  <c r="K6664" i="7"/>
  <c r="K6665" i="7"/>
  <c r="K6666" i="7"/>
  <c r="K6667" i="7"/>
  <c r="K6668" i="7"/>
  <c r="K6669" i="7"/>
  <c r="K6670" i="7"/>
  <c r="K6671" i="7"/>
  <c r="K6672" i="7"/>
  <c r="K6673" i="7"/>
  <c r="K6674" i="7"/>
  <c r="K6675" i="7"/>
  <c r="K6676" i="7"/>
  <c r="K6677" i="7"/>
  <c r="K6678" i="7"/>
  <c r="K6679" i="7"/>
  <c r="K6680" i="7"/>
  <c r="K6681" i="7"/>
  <c r="K6682" i="7"/>
  <c r="K6683" i="7"/>
  <c r="K6684" i="7"/>
  <c r="K6685" i="7"/>
  <c r="K6686" i="7"/>
  <c r="K6687" i="7"/>
  <c r="K6688" i="7"/>
  <c r="K6689" i="7"/>
  <c r="K6690" i="7"/>
  <c r="K6691" i="7"/>
  <c r="K6692" i="7"/>
  <c r="K6693" i="7"/>
  <c r="K6694" i="7"/>
  <c r="K6695" i="7"/>
  <c r="K6696" i="7"/>
  <c r="K6697" i="7"/>
  <c r="K6698" i="7"/>
  <c r="K6699" i="7"/>
  <c r="K6700" i="7"/>
  <c r="K6701" i="7"/>
  <c r="K6702" i="7"/>
  <c r="K6703" i="7"/>
  <c r="K6704" i="7"/>
  <c r="K6705" i="7"/>
  <c r="K6706" i="7"/>
  <c r="K6707" i="7"/>
  <c r="K6708" i="7"/>
  <c r="K6709" i="7"/>
  <c r="K6710" i="7"/>
  <c r="K6711" i="7"/>
  <c r="K6712" i="7"/>
  <c r="K6713" i="7"/>
  <c r="K6714" i="7"/>
  <c r="K6715" i="7"/>
  <c r="K6716" i="7"/>
  <c r="K6717" i="7"/>
  <c r="K6718" i="7"/>
  <c r="K6719" i="7"/>
  <c r="K6720" i="7"/>
  <c r="K6721" i="7"/>
  <c r="K6722" i="7"/>
  <c r="K6723" i="7"/>
  <c r="K6724" i="7"/>
  <c r="K6725" i="7"/>
  <c r="K6726" i="7"/>
  <c r="K6727" i="7"/>
  <c r="K6728" i="7"/>
  <c r="K6729" i="7"/>
  <c r="K6730" i="7"/>
  <c r="K6731" i="7"/>
  <c r="K6732" i="7"/>
  <c r="K6733" i="7"/>
  <c r="K6734" i="7"/>
  <c r="K6735" i="7"/>
  <c r="K6736" i="7"/>
  <c r="K6737" i="7"/>
  <c r="K6738" i="7"/>
  <c r="K6739" i="7"/>
  <c r="K6740" i="7"/>
  <c r="K6741" i="7"/>
  <c r="K6742" i="7"/>
  <c r="K6743" i="7"/>
  <c r="K6744" i="7"/>
  <c r="K6745" i="7"/>
  <c r="K6746" i="7"/>
  <c r="K6747" i="7"/>
  <c r="K6748" i="7"/>
  <c r="K6749" i="7"/>
  <c r="K6750" i="7"/>
  <c r="K6751" i="7"/>
  <c r="K6752" i="7"/>
  <c r="K6753" i="7"/>
  <c r="K6754" i="7"/>
  <c r="K6755" i="7"/>
  <c r="K6756" i="7"/>
  <c r="K6757" i="7"/>
  <c r="K6758" i="7"/>
  <c r="K6759" i="7"/>
  <c r="K6760" i="7"/>
  <c r="K6761" i="7"/>
  <c r="K6762" i="7"/>
  <c r="K6763" i="7"/>
  <c r="K6764" i="7"/>
  <c r="K6765" i="7"/>
  <c r="K6766" i="7"/>
  <c r="K6767" i="7"/>
  <c r="K6768" i="7"/>
  <c r="K6769" i="7"/>
  <c r="K6770" i="7"/>
  <c r="K6771" i="7"/>
  <c r="K6772" i="7"/>
  <c r="K6773" i="7"/>
  <c r="K6774" i="7"/>
  <c r="K6775" i="7"/>
  <c r="K6776" i="7"/>
  <c r="K6777" i="7"/>
  <c r="K6778" i="7"/>
  <c r="K6779" i="7"/>
  <c r="K6780" i="7"/>
  <c r="K6781" i="7"/>
  <c r="K6782" i="7"/>
  <c r="K6783" i="7"/>
  <c r="K6784" i="7"/>
  <c r="K6785" i="7"/>
  <c r="K6786" i="7"/>
  <c r="K6787" i="7"/>
  <c r="K6788" i="7"/>
  <c r="K6789" i="7"/>
  <c r="K6790" i="7"/>
  <c r="K6791" i="7"/>
  <c r="K6792" i="7"/>
  <c r="K6793" i="7"/>
  <c r="K6794" i="7"/>
  <c r="K6795" i="7"/>
  <c r="K6796" i="7"/>
  <c r="K6797" i="7"/>
  <c r="K6798" i="7"/>
  <c r="K6799" i="7"/>
  <c r="K6800" i="7"/>
  <c r="K6801" i="7"/>
  <c r="K6802" i="7"/>
  <c r="K6803" i="7"/>
  <c r="K6804" i="7"/>
  <c r="K6805" i="7"/>
  <c r="K6806" i="7"/>
  <c r="K6807" i="7"/>
  <c r="K6808" i="7"/>
  <c r="K6809" i="7"/>
  <c r="K6810" i="7"/>
  <c r="K6811" i="7"/>
  <c r="K6812" i="7"/>
  <c r="K6813" i="7"/>
  <c r="K6814" i="7"/>
  <c r="K6815" i="7"/>
  <c r="K6816" i="7"/>
  <c r="K6817" i="7"/>
  <c r="K6818" i="7"/>
  <c r="K6819" i="7"/>
  <c r="K6820" i="7"/>
  <c r="K6821" i="7"/>
  <c r="K6822" i="7"/>
  <c r="K6823" i="7"/>
  <c r="K6824" i="7"/>
  <c r="K6825" i="7"/>
  <c r="K6826" i="7"/>
  <c r="K6827" i="7"/>
  <c r="K6828" i="7"/>
  <c r="K6829" i="7"/>
  <c r="K6830" i="7"/>
  <c r="K6831" i="7"/>
  <c r="K6832" i="7"/>
  <c r="K6833" i="7"/>
  <c r="K6834" i="7"/>
  <c r="K6835" i="7"/>
  <c r="K6836" i="7"/>
  <c r="K6837" i="7"/>
  <c r="K6838" i="7"/>
  <c r="K6839" i="7"/>
  <c r="K6840" i="7"/>
  <c r="K6841" i="7"/>
  <c r="K6842" i="7"/>
  <c r="K6843" i="7"/>
  <c r="K6844" i="7"/>
  <c r="K6845" i="7"/>
  <c r="K6846" i="7"/>
  <c r="K6847" i="7"/>
  <c r="K6848" i="7"/>
  <c r="K6849" i="7"/>
  <c r="K6850" i="7"/>
  <c r="K6851" i="7"/>
  <c r="K6852" i="7"/>
  <c r="K6853" i="7"/>
  <c r="K6854" i="7"/>
  <c r="K6855" i="7"/>
  <c r="K6856" i="7"/>
  <c r="K6857" i="7"/>
  <c r="K6858" i="7"/>
  <c r="K6859" i="7"/>
  <c r="K6860" i="7"/>
  <c r="K6861" i="7"/>
  <c r="K6862" i="7"/>
  <c r="K6863" i="7"/>
  <c r="K6864" i="7"/>
  <c r="K6865" i="7"/>
  <c r="K6866" i="7"/>
  <c r="K6867" i="7"/>
  <c r="K6868" i="7"/>
  <c r="K6869" i="7"/>
  <c r="K6870" i="7"/>
  <c r="K6871" i="7"/>
  <c r="K6872" i="7"/>
  <c r="K6873" i="7"/>
  <c r="K6874" i="7"/>
  <c r="K6875" i="7"/>
  <c r="K6876" i="7"/>
  <c r="K6877" i="7"/>
  <c r="K6878" i="7"/>
  <c r="K6879" i="7"/>
  <c r="K6880" i="7"/>
  <c r="K6881" i="7"/>
  <c r="K6882" i="7"/>
  <c r="K6883" i="7"/>
  <c r="K6884" i="7"/>
  <c r="K6885" i="7"/>
  <c r="K6886" i="7"/>
  <c r="K6887" i="7"/>
  <c r="K6888" i="7"/>
  <c r="K6889" i="7"/>
  <c r="K6890" i="7"/>
  <c r="K6891" i="7"/>
  <c r="K6892" i="7"/>
  <c r="K6893" i="7"/>
  <c r="K6894" i="7"/>
  <c r="K6895" i="7"/>
  <c r="K6896" i="7"/>
  <c r="K6897" i="7"/>
  <c r="K6898" i="7"/>
  <c r="K6899" i="7"/>
  <c r="K6900" i="7"/>
  <c r="K6901" i="7"/>
  <c r="K6902" i="7"/>
  <c r="K6903" i="7"/>
  <c r="K6904" i="7"/>
  <c r="K6905" i="7"/>
  <c r="K6906" i="7"/>
  <c r="K6907" i="7"/>
  <c r="K6908" i="7"/>
  <c r="K6909" i="7"/>
  <c r="K6910" i="7"/>
  <c r="K6911" i="7"/>
  <c r="K6912" i="7"/>
  <c r="K6913" i="7"/>
  <c r="K6914" i="7"/>
  <c r="K6915" i="7"/>
  <c r="K6916" i="7"/>
  <c r="K6917" i="7"/>
  <c r="K6918" i="7"/>
  <c r="K6919" i="7"/>
  <c r="K6920" i="7"/>
  <c r="K6921" i="7"/>
  <c r="K6922" i="7"/>
  <c r="K6923" i="7"/>
  <c r="K6924" i="7"/>
  <c r="K6925" i="7"/>
  <c r="K6926" i="7"/>
  <c r="K6927" i="7"/>
  <c r="K6928" i="7"/>
  <c r="K6929" i="7"/>
  <c r="K6930" i="7"/>
  <c r="K6931" i="7"/>
  <c r="K6932" i="7"/>
  <c r="K6933" i="7"/>
  <c r="K6934" i="7"/>
  <c r="K6935" i="7"/>
  <c r="K6936" i="7"/>
  <c r="K6937" i="7"/>
  <c r="K6938" i="7"/>
  <c r="K6939" i="7"/>
  <c r="K6940" i="7"/>
  <c r="K6941" i="7"/>
  <c r="K6942" i="7"/>
  <c r="K6943" i="7"/>
  <c r="K6944" i="7"/>
  <c r="K6945" i="7"/>
  <c r="K6946" i="7"/>
  <c r="K6947" i="7"/>
  <c r="K6948" i="7"/>
  <c r="K6949" i="7"/>
  <c r="K6950" i="7"/>
  <c r="K6951" i="7"/>
  <c r="K6952" i="7"/>
  <c r="K6953" i="7"/>
  <c r="K6954" i="7"/>
  <c r="K6955" i="7"/>
  <c r="K6956" i="7"/>
  <c r="K6957" i="7"/>
  <c r="K6958" i="7"/>
  <c r="K6959" i="7"/>
  <c r="K6960" i="7"/>
  <c r="K6961" i="7"/>
  <c r="K6962" i="7"/>
  <c r="K6963" i="7"/>
  <c r="K6964" i="7"/>
  <c r="K6965" i="7"/>
  <c r="K6966" i="7"/>
  <c r="K6967" i="7"/>
  <c r="K6968" i="7"/>
  <c r="K6969" i="7"/>
  <c r="K6970" i="7"/>
  <c r="K6971" i="7"/>
  <c r="K6972" i="7"/>
  <c r="K6973" i="7"/>
  <c r="K6974" i="7"/>
  <c r="K6975" i="7"/>
  <c r="K6976" i="7"/>
  <c r="K6977" i="7"/>
  <c r="K6978" i="7"/>
  <c r="K6979" i="7"/>
  <c r="K6980" i="7"/>
  <c r="K6981" i="7"/>
  <c r="K6982" i="7"/>
  <c r="K6983" i="7"/>
  <c r="K6984" i="7"/>
  <c r="K6985" i="7"/>
  <c r="K6986" i="7"/>
  <c r="K6987" i="7"/>
  <c r="K6988" i="7"/>
  <c r="K6989" i="7"/>
  <c r="K6990" i="7"/>
  <c r="K6991" i="7"/>
  <c r="K6992" i="7"/>
  <c r="K6993" i="7"/>
  <c r="K6994" i="7"/>
  <c r="K6995" i="7"/>
  <c r="K6996" i="7"/>
  <c r="K6997" i="7"/>
  <c r="K6998" i="7"/>
  <c r="K6999" i="7"/>
  <c r="K7000" i="7"/>
  <c r="K7001" i="7"/>
  <c r="K7002" i="7"/>
  <c r="K7003" i="7"/>
  <c r="K7004" i="7"/>
  <c r="K7005" i="7"/>
  <c r="K7006" i="7"/>
  <c r="K7007" i="7"/>
  <c r="K7008" i="7"/>
  <c r="K7009" i="7"/>
  <c r="K7010" i="7"/>
  <c r="K7011" i="7"/>
  <c r="K7012" i="7"/>
  <c r="K7013" i="7"/>
  <c r="K7014" i="7"/>
  <c r="K7015" i="7"/>
  <c r="K7016" i="7"/>
  <c r="K7017" i="7"/>
  <c r="K7018" i="7"/>
  <c r="K7019" i="7"/>
  <c r="K7020" i="7"/>
  <c r="K7021" i="7"/>
  <c r="K7022" i="7"/>
  <c r="K7023" i="7"/>
  <c r="K7024" i="7"/>
  <c r="K7025" i="7"/>
  <c r="K7026" i="7"/>
  <c r="K7027" i="7"/>
  <c r="K7028" i="7"/>
  <c r="K7029" i="7"/>
  <c r="K7030" i="7"/>
  <c r="K7031" i="7"/>
  <c r="K7032" i="7"/>
  <c r="K7033" i="7"/>
  <c r="K7034" i="7"/>
  <c r="K7035" i="7"/>
  <c r="K7036" i="7"/>
  <c r="K7037" i="7"/>
  <c r="K7038" i="7"/>
  <c r="K7039" i="7"/>
  <c r="K7040" i="7"/>
  <c r="K7041" i="7"/>
  <c r="K7042" i="7"/>
  <c r="K7043" i="7"/>
  <c r="K7044" i="7"/>
  <c r="K7045" i="7"/>
  <c r="K7046" i="7"/>
  <c r="K7047" i="7"/>
  <c r="K7048" i="7"/>
  <c r="K7049" i="7"/>
  <c r="K7050" i="7"/>
  <c r="K7051" i="7"/>
  <c r="K7052" i="7"/>
  <c r="K7053" i="7"/>
  <c r="K7054" i="7"/>
  <c r="K7055" i="7"/>
  <c r="K7056" i="7"/>
  <c r="K7057" i="7"/>
  <c r="K7058" i="7"/>
  <c r="K7059" i="7"/>
  <c r="K7060" i="7"/>
  <c r="K7061" i="7"/>
  <c r="K7062" i="7"/>
  <c r="K7063" i="7"/>
  <c r="K7064" i="7"/>
  <c r="K7065" i="7"/>
  <c r="K7066" i="7"/>
  <c r="K7067" i="7"/>
  <c r="K7068" i="7"/>
  <c r="K7069" i="7"/>
  <c r="K7070" i="7"/>
  <c r="K7071" i="7"/>
  <c r="K7072" i="7"/>
  <c r="K7073" i="7"/>
  <c r="K7074" i="7"/>
  <c r="K7075" i="7"/>
  <c r="K7076" i="7"/>
  <c r="K7077" i="7"/>
  <c r="K7078" i="7"/>
  <c r="K7079" i="7"/>
  <c r="K7080" i="7"/>
  <c r="K7081" i="7"/>
  <c r="K7082" i="7"/>
  <c r="K7083" i="7"/>
  <c r="K7084" i="7"/>
  <c r="K7085" i="7"/>
  <c r="K7086" i="7"/>
  <c r="K7087" i="7"/>
  <c r="K7088" i="7"/>
  <c r="K7089" i="7"/>
  <c r="K7090" i="7"/>
  <c r="K7091" i="7"/>
  <c r="K7092" i="7"/>
  <c r="K7093" i="7"/>
  <c r="K7094" i="7"/>
  <c r="K7095" i="7"/>
  <c r="K7096" i="7"/>
  <c r="K7097" i="7"/>
  <c r="K7098" i="7"/>
  <c r="K7099" i="7"/>
  <c r="K7100" i="7"/>
  <c r="K7101" i="7"/>
  <c r="K7102" i="7"/>
  <c r="K7103" i="7"/>
  <c r="K7104" i="7"/>
  <c r="K7105" i="7"/>
  <c r="K7106" i="7"/>
  <c r="K7107" i="7"/>
  <c r="K7108" i="7"/>
  <c r="K7109" i="7"/>
  <c r="K7110" i="7"/>
  <c r="K7111" i="7"/>
  <c r="K7112" i="7"/>
  <c r="K7113" i="7"/>
  <c r="K7114" i="7"/>
  <c r="K7115" i="7"/>
  <c r="K7116" i="7"/>
  <c r="K7117" i="7"/>
  <c r="K7118" i="7"/>
  <c r="K7119" i="7"/>
  <c r="K7120" i="7"/>
  <c r="K7121" i="7"/>
  <c r="K7122" i="7"/>
  <c r="K7123" i="7"/>
  <c r="K7124" i="7"/>
  <c r="K7125" i="7"/>
  <c r="K7126" i="7"/>
  <c r="K7127" i="7"/>
  <c r="K7128" i="7"/>
  <c r="K7129" i="7"/>
  <c r="K7130" i="7"/>
  <c r="K7131" i="7"/>
  <c r="K7132" i="7"/>
  <c r="K7133" i="7"/>
  <c r="K7134" i="7"/>
  <c r="K7135" i="7"/>
  <c r="K7136" i="7"/>
  <c r="K7137" i="7"/>
  <c r="K7138" i="7"/>
  <c r="K7139" i="7"/>
  <c r="K7140" i="7"/>
  <c r="K7141" i="7"/>
  <c r="K7142" i="7"/>
  <c r="K7143" i="7"/>
  <c r="K7144" i="7"/>
  <c r="K7145" i="7"/>
  <c r="K7146" i="7"/>
  <c r="K7147" i="7"/>
  <c r="K7148" i="7"/>
  <c r="K7149" i="7"/>
  <c r="K7150" i="7"/>
  <c r="K7151" i="7"/>
  <c r="K7152" i="7"/>
  <c r="K7153" i="7"/>
  <c r="K7154" i="7"/>
  <c r="K7155" i="7"/>
  <c r="K7156" i="7"/>
  <c r="K7157" i="7"/>
  <c r="K7158" i="7"/>
  <c r="K7159" i="7"/>
  <c r="K7160" i="7"/>
  <c r="K7161" i="7"/>
  <c r="K7162" i="7"/>
  <c r="K7163" i="7"/>
  <c r="K7164" i="7"/>
  <c r="K7165" i="7"/>
  <c r="K7166" i="7"/>
  <c r="K7167" i="7"/>
  <c r="K7168" i="7"/>
  <c r="K7169" i="7"/>
  <c r="K7170" i="7"/>
  <c r="K7171" i="7"/>
  <c r="K7172" i="7"/>
  <c r="K7173" i="7"/>
  <c r="K7174" i="7"/>
  <c r="K7175" i="7"/>
  <c r="K7176" i="7"/>
  <c r="K7177" i="7"/>
  <c r="K7178" i="7"/>
  <c r="K7179" i="7"/>
  <c r="K7180" i="7"/>
  <c r="K7181" i="7"/>
  <c r="K7182" i="7"/>
  <c r="K7183" i="7"/>
  <c r="K7184" i="7"/>
  <c r="K7185" i="7"/>
  <c r="K7186" i="7"/>
  <c r="K7187" i="7"/>
  <c r="K7188" i="7"/>
  <c r="K7189" i="7"/>
  <c r="K7190" i="7"/>
  <c r="K7191" i="7"/>
  <c r="K7192" i="7"/>
  <c r="K7193" i="7"/>
  <c r="K7194" i="7"/>
  <c r="K7195" i="7"/>
  <c r="K7196" i="7"/>
  <c r="K7197" i="7"/>
  <c r="K7198" i="7"/>
  <c r="K7199" i="7"/>
  <c r="K7200" i="7"/>
  <c r="K7201" i="7"/>
  <c r="K7202" i="7"/>
  <c r="K7203" i="7"/>
  <c r="K7204" i="7"/>
  <c r="K7205" i="7"/>
  <c r="K7206" i="7"/>
  <c r="K7207" i="7"/>
  <c r="K7208" i="7"/>
  <c r="K7209" i="7"/>
  <c r="K7210" i="7"/>
  <c r="K7211" i="7"/>
  <c r="K7212" i="7"/>
  <c r="K7213" i="7"/>
  <c r="K7214" i="7"/>
  <c r="K7215" i="7"/>
  <c r="K7216" i="7"/>
  <c r="K7217" i="7"/>
  <c r="K7218" i="7"/>
  <c r="K7219" i="7"/>
  <c r="K7220" i="7"/>
  <c r="K7221" i="7"/>
  <c r="K7222" i="7"/>
  <c r="K7223" i="7"/>
  <c r="K7224" i="7"/>
  <c r="K7225" i="7"/>
  <c r="K7226" i="7"/>
  <c r="K7227" i="7"/>
  <c r="K7228" i="7"/>
  <c r="K7229" i="7"/>
  <c r="K7230" i="7"/>
  <c r="K7231" i="7"/>
  <c r="K7232" i="7"/>
  <c r="K7233" i="7"/>
  <c r="K7234" i="7"/>
  <c r="K7235" i="7"/>
  <c r="K7236" i="7"/>
  <c r="K7237" i="7"/>
  <c r="K7238" i="7"/>
  <c r="K7239" i="7"/>
  <c r="K7240" i="7"/>
  <c r="K7241" i="7"/>
  <c r="K7242" i="7"/>
  <c r="K7243" i="7"/>
  <c r="K7244" i="7"/>
  <c r="K7245" i="7"/>
  <c r="K7246" i="7"/>
  <c r="K7247" i="7"/>
  <c r="K7248" i="7"/>
  <c r="K7249" i="7"/>
  <c r="K7250" i="7"/>
  <c r="K7251" i="7"/>
  <c r="K7252" i="7"/>
  <c r="K7253" i="7"/>
  <c r="K7254" i="7"/>
  <c r="K7255" i="7"/>
  <c r="K7256" i="7"/>
  <c r="K7257" i="7"/>
  <c r="K7258" i="7"/>
  <c r="K7259" i="7"/>
  <c r="K7260" i="7"/>
  <c r="K7261" i="7"/>
  <c r="K7262" i="7"/>
  <c r="K7263" i="7"/>
  <c r="K7264" i="7"/>
  <c r="K7265" i="7"/>
  <c r="K7266" i="7"/>
  <c r="K7267" i="7"/>
  <c r="K7268" i="7"/>
  <c r="K7269" i="7"/>
  <c r="K7270" i="7"/>
  <c r="K7271" i="7"/>
  <c r="K7272" i="7"/>
  <c r="K7273" i="7"/>
  <c r="K7274" i="7"/>
  <c r="K7275" i="7"/>
  <c r="K7276" i="7"/>
  <c r="K7277" i="7"/>
  <c r="K7278" i="7"/>
  <c r="K7279" i="7"/>
  <c r="K7280" i="7"/>
  <c r="K7281" i="7"/>
  <c r="K7282" i="7"/>
  <c r="K7283" i="7"/>
  <c r="K7284" i="7"/>
  <c r="K7285" i="7"/>
  <c r="K7286" i="7"/>
  <c r="K7287" i="7"/>
  <c r="K7288" i="7"/>
  <c r="K7289" i="7"/>
  <c r="K7290" i="7"/>
  <c r="K7291" i="7"/>
  <c r="K7292" i="7"/>
  <c r="K7293" i="7"/>
  <c r="K7294" i="7"/>
  <c r="K7295" i="7"/>
  <c r="K7296" i="7"/>
  <c r="K7297" i="7"/>
  <c r="K7298" i="7"/>
  <c r="K7299" i="7"/>
  <c r="K7300" i="7"/>
  <c r="K7301" i="7"/>
  <c r="K7302" i="7"/>
  <c r="K7303" i="7"/>
  <c r="K7304" i="7"/>
  <c r="K7305" i="7"/>
  <c r="K7306" i="7"/>
  <c r="K7307" i="7"/>
  <c r="K7308" i="7"/>
  <c r="K7309" i="7"/>
  <c r="K7310" i="7"/>
  <c r="K7311" i="7"/>
  <c r="K7312" i="7"/>
  <c r="K7313" i="7"/>
  <c r="K7314" i="7"/>
  <c r="K7315" i="7"/>
  <c r="K7316" i="7"/>
  <c r="K7317" i="7"/>
  <c r="K7318" i="7"/>
  <c r="K7319" i="7"/>
  <c r="K7320" i="7"/>
  <c r="K7321" i="7"/>
  <c r="K7322" i="7"/>
  <c r="K7323" i="7"/>
  <c r="K7324" i="7"/>
  <c r="K7325" i="7"/>
  <c r="K7326" i="7"/>
  <c r="K7327" i="7"/>
  <c r="K7328" i="7"/>
  <c r="K7329" i="7"/>
  <c r="K7330" i="7"/>
  <c r="K7331" i="7"/>
  <c r="K7332" i="7"/>
  <c r="K7333" i="7"/>
  <c r="K7334" i="7"/>
  <c r="K7335" i="7"/>
  <c r="K7336" i="7"/>
  <c r="K7337" i="7"/>
  <c r="K7338" i="7"/>
  <c r="K7339" i="7"/>
  <c r="K7340" i="7"/>
  <c r="K7341" i="7"/>
  <c r="K7342" i="7"/>
  <c r="K7343" i="7"/>
  <c r="K7344" i="7"/>
  <c r="K7345" i="7"/>
  <c r="K7346" i="7"/>
  <c r="K7347" i="7"/>
  <c r="K7348" i="7"/>
  <c r="K7349" i="7"/>
  <c r="K7350" i="7"/>
  <c r="K7351" i="7"/>
  <c r="K7352" i="7"/>
  <c r="K7353" i="7"/>
  <c r="K7354" i="7"/>
  <c r="K7355" i="7"/>
  <c r="K7356" i="7"/>
  <c r="K7357" i="7"/>
  <c r="K7358" i="7"/>
  <c r="K7359" i="7"/>
  <c r="K7360" i="7"/>
  <c r="K7361" i="7"/>
  <c r="K7362" i="7"/>
  <c r="K7363" i="7"/>
  <c r="K7364" i="7"/>
  <c r="K7365" i="7"/>
  <c r="K7366" i="7"/>
  <c r="K7367" i="7"/>
  <c r="K7368" i="7"/>
  <c r="K7369" i="7"/>
  <c r="K7370" i="7"/>
  <c r="K7371" i="7"/>
  <c r="K7372" i="7"/>
  <c r="K7373" i="7"/>
  <c r="K7374" i="7"/>
  <c r="K7375" i="7"/>
  <c r="K7376" i="7"/>
  <c r="K7377" i="7"/>
  <c r="K7378" i="7"/>
  <c r="K7379" i="7"/>
  <c r="K7380" i="7"/>
  <c r="K7381" i="7"/>
  <c r="K7382" i="7"/>
  <c r="K7383" i="7"/>
  <c r="K7384" i="7"/>
  <c r="K7385" i="7"/>
  <c r="K7386" i="7"/>
  <c r="K7387" i="7"/>
  <c r="K7388" i="7"/>
  <c r="K7389" i="7"/>
  <c r="K7390" i="7"/>
  <c r="K7391" i="7"/>
  <c r="K7392" i="7"/>
  <c r="K7393" i="7"/>
  <c r="K7394" i="7"/>
  <c r="K7395" i="7"/>
  <c r="K7396" i="7"/>
  <c r="K7397" i="7"/>
  <c r="K7398" i="7"/>
  <c r="K7399" i="7"/>
  <c r="K7400" i="7"/>
  <c r="K7401" i="7"/>
  <c r="K7402" i="7"/>
  <c r="K7403" i="7"/>
  <c r="K7404" i="7"/>
  <c r="K7405" i="7"/>
  <c r="K7406" i="7"/>
  <c r="K7407" i="7"/>
  <c r="K7408" i="7"/>
  <c r="K7409" i="7"/>
  <c r="K7410" i="7"/>
  <c r="K7411" i="7"/>
  <c r="K7412" i="7"/>
  <c r="K7413" i="7"/>
  <c r="K7414" i="7"/>
  <c r="K7415" i="7"/>
  <c r="K7416" i="7"/>
  <c r="K7417" i="7"/>
  <c r="K7418" i="7"/>
  <c r="K7419" i="7"/>
  <c r="K7420" i="7"/>
  <c r="K7421" i="7"/>
  <c r="K7422" i="7"/>
  <c r="K7423" i="7"/>
  <c r="K7424" i="7"/>
  <c r="K7425" i="7"/>
  <c r="K7426" i="7"/>
  <c r="K7427" i="7"/>
  <c r="K7428" i="7"/>
  <c r="K7429" i="7"/>
  <c r="K7430" i="7"/>
  <c r="K7431" i="7"/>
  <c r="K7432" i="7"/>
  <c r="K7433" i="7"/>
  <c r="K7434" i="7"/>
  <c r="K7435" i="7"/>
  <c r="K7436" i="7"/>
  <c r="K7437" i="7"/>
  <c r="K7438" i="7"/>
  <c r="K7439" i="7"/>
  <c r="K7440" i="7"/>
  <c r="K7441" i="7"/>
  <c r="K7442" i="7"/>
  <c r="K7443" i="7"/>
  <c r="K7444" i="7"/>
  <c r="K7445" i="7"/>
  <c r="K7446" i="7"/>
  <c r="K7447" i="7"/>
  <c r="K7448" i="7"/>
  <c r="K7449" i="7"/>
  <c r="K7450" i="7"/>
  <c r="K7451" i="7"/>
  <c r="K7452" i="7"/>
  <c r="K7453" i="7"/>
  <c r="K7454" i="7"/>
  <c r="K7455" i="7"/>
  <c r="K7456" i="7"/>
  <c r="K7457" i="7"/>
  <c r="K7458" i="7"/>
  <c r="K7459" i="7"/>
  <c r="K7460" i="7"/>
  <c r="K7461" i="7"/>
  <c r="K7462" i="7"/>
  <c r="K7463" i="7"/>
  <c r="K7464" i="7"/>
  <c r="K7465" i="7"/>
  <c r="K7466" i="7"/>
  <c r="K7467" i="7"/>
  <c r="K7468" i="7"/>
  <c r="K7469" i="7"/>
  <c r="K7470" i="7"/>
  <c r="K7471" i="7"/>
  <c r="K7472" i="7"/>
  <c r="K7473" i="7"/>
  <c r="K7474" i="7"/>
  <c r="K7475" i="7"/>
  <c r="K7476" i="7"/>
  <c r="K7477" i="7"/>
  <c r="K7478" i="7"/>
  <c r="K7479" i="7"/>
  <c r="K7480" i="7"/>
  <c r="K7481" i="7"/>
  <c r="K7482" i="7"/>
  <c r="K7483" i="7"/>
  <c r="K7484" i="7"/>
  <c r="K7485" i="7"/>
  <c r="K7486" i="7"/>
  <c r="K7487" i="7"/>
  <c r="K7488" i="7"/>
  <c r="K7489" i="7"/>
  <c r="K7490" i="7"/>
  <c r="K7491" i="7"/>
  <c r="K7492" i="7"/>
  <c r="K7493" i="7"/>
  <c r="K7494" i="7"/>
  <c r="K7495" i="7"/>
  <c r="K7496" i="7"/>
  <c r="K7497" i="7"/>
  <c r="K7498" i="7"/>
  <c r="K7499" i="7"/>
  <c r="K7500" i="7"/>
  <c r="K7501" i="7"/>
  <c r="K7502" i="7"/>
  <c r="K7503" i="7"/>
  <c r="K7504" i="7"/>
  <c r="K7505" i="7"/>
  <c r="K7506" i="7"/>
  <c r="K7507" i="7"/>
  <c r="K7508" i="7"/>
  <c r="K7509" i="7"/>
  <c r="K7510" i="7"/>
  <c r="K7511" i="7"/>
  <c r="K7512" i="7"/>
  <c r="K7513" i="7"/>
  <c r="K7514" i="7"/>
  <c r="K7515" i="7"/>
  <c r="K7516" i="7"/>
  <c r="K7517" i="7"/>
  <c r="K7518" i="7"/>
  <c r="K7519" i="7"/>
  <c r="K7520" i="7"/>
  <c r="K7521" i="7"/>
  <c r="K7522" i="7"/>
  <c r="K7523" i="7"/>
  <c r="K7524" i="7"/>
  <c r="K7525" i="7"/>
  <c r="K7526" i="7"/>
  <c r="K7527" i="7"/>
  <c r="K7528" i="7"/>
  <c r="K7529" i="7"/>
  <c r="K7530" i="7"/>
  <c r="K7531" i="7"/>
  <c r="K7532" i="7"/>
  <c r="K7533" i="7"/>
  <c r="K7534" i="7"/>
  <c r="K7535" i="7"/>
  <c r="K7536" i="7"/>
  <c r="K7537" i="7"/>
  <c r="K7538" i="7"/>
  <c r="K7539" i="7"/>
  <c r="K7540" i="7"/>
  <c r="K7541" i="7"/>
  <c r="K7542" i="7"/>
  <c r="K7543" i="7"/>
  <c r="K7544" i="7"/>
  <c r="K7545" i="7"/>
  <c r="K7546" i="7"/>
  <c r="K7547" i="7"/>
  <c r="K7548" i="7"/>
  <c r="K7549" i="7"/>
  <c r="K7550" i="7"/>
  <c r="K7551" i="7"/>
  <c r="K7552" i="7"/>
  <c r="K7553" i="7"/>
  <c r="K7554" i="7"/>
  <c r="K7555" i="7"/>
  <c r="K7556" i="7"/>
  <c r="K7557" i="7"/>
  <c r="K7558" i="7"/>
  <c r="K7559" i="7"/>
  <c r="K7560" i="7"/>
  <c r="K7561" i="7"/>
  <c r="K7562" i="7"/>
  <c r="K7563" i="7"/>
  <c r="K7564" i="7"/>
  <c r="K7565" i="7"/>
  <c r="K7566" i="7"/>
  <c r="K7567" i="7"/>
  <c r="K7568" i="7"/>
  <c r="K7569" i="7"/>
  <c r="K7570" i="7"/>
  <c r="K7571" i="7"/>
  <c r="K7572" i="7"/>
  <c r="K7573" i="7"/>
  <c r="K7574" i="7"/>
  <c r="K7575" i="7"/>
  <c r="K7576" i="7"/>
  <c r="K7577" i="7"/>
  <c r="K7578" i="7"/>
  <c r="K7579" i="7"/>
  <c r="K7580" i="7"/>
  <c r="K7581" i="7"/>
  <c r="K7582" i="7"/>
  <c r="K7583" i="7"/>
  <c r="K7584" i="7"/>
  <c r="K7585" i="7"/>
  <c r="K7586" i="7"/>
  <c r="K7587" i="7"/>
  <c r="K7588" i="7"/>
  <c r="K7589" i="7"/>
  <c r="K7590" i="7"/>
  <c r="K7591" i="7"/>
  <c r="K7592" i="7"/>
  <c r="K7593" i="7"/>
  <c r="K7594" i="7"/>
  <c r="K7595" i="7"/>
  <c r="K7596" i="7"/>
  <c r="K7597" i="7"/>
  <c r="K7598" i="7"/>
  <c r="K7599" i="7"/>
  <c r="K7600" i="7"/>
  <c r="K7601" i="7"/>
  <c r="K7602" i="7"/>
  <c r="K7603" i="7"/>
  <c r="K7604" i="7"/>
  <c r="K7605" i="7"/>
  <c r="K7606" i="7"/>
  <c r="K7607" i="7"/>
  <c r="K7608" i="7"/>
  <c r="K7609" i="7"/>
  <c r="K7610" i="7"/>
  <c r="K7611" i="7"/>
  <c r="K7612" i="7"/>
  <c r="K7613" i="7"/>
  <c r="K7614" i="7"/>
  <c r="K7615" i="7"/>
  <c r="K7616" i="7"/>
  <c r="K7617" i="7"/>
  <c r="K7618" i="7"/>
  <c r="K7619" i="7"/>
  <c r="K7620" i="7"/>
  <c r="K7621" i="7"/>
  <c r="K7622" i="7"/>
  <c r="K7623" i="7"/>
  <c r="K7624" i="7"/>
  <c r="K7625" i="7"/>
  <c r="K7626" i="7"/>
  <c r="K7627" i="7"/>
  <c r="K7628" i="7"/>
  <c r="K7629" i="7"/>
  <c r="K7630" i="7"/>
  <c r="K7631" i="7"/>
  <c r="K7632" i="7"/>
  <c r="K7633" i="7"/>
  <c r="K7634" i="7"/>
  <c r="K7635" i="7"/>
  <c r="K7636" i="7"/>
  <c r="K7637" i="7"/>
  <c r="K7638" i="7"/>
  <c r="K7639" i="7"/>
  <c r="K7640" i="7"/>
  <c r="K7641" i="7"/>
  <c r="K7642" i="7"/>
  <c r="K7643" i="7"/>
  <c r="K7644" i="7"/>
  <c r="K7645" i="7"/>
  <c r="K7646" i="7"/>
  <c r="K7647" i="7"/>
  <c r="K7648" i="7"/>
  <c r="K7649" i="7"/>
  <c r="K7650" i="7"/>
  <c r="K7651" i="7"/>
  <c r="K7652" i="7"/>
  <c r="K7653" i="7"/>
  <c r="K7654" i="7"/>
  <c r="K7655" i="7"/>
  <c r="K7656" i="7"/>
  <c r="K7657" i="7"/>
  <c r="K7658" i="7"/>
  <c r="K7659" i="7"/>
  <c r="K7660" i="7"/>
  <c r="K7661" i="7"/>
  <c r="K7662" i="7"/>
  <c r="K7663" i="7"/>
  <c r="K7664" i="7"/>
  <c r="K7665" i="7"/>
  <c r="K7666" i="7"/>
  <c r="K7667" i="7"/>
  <c r="K7668" i="7"/>
  <c r="K7669" i="7"/>
  <c r="K7670" i="7"/>
  <c r="K7671" i="7"/>
  <c r="K7672" i="7"/>
  <c r="K7673" i="7"/>
  <c r="K7674" i="7"/>
  <c r="K7675" i="7"/>
  <c r="K7676" i="7"/>
  <c r="K7677" i="7"/>
  <c r="K7678" i="7"/>
  <c r="K7679" i="7"/>
  <c r="K7680" i="7"/>
  <c r="K7681" i="7"/>
  <c r="K7682" i="7"/>
  <c r="K7683" i="7"/>
  <c r="K7684" i="7"/>
  <c r="K7685" i="7"/>
  <c r="K7686" i="7"/>
  <c r="K7687" i="7"/>
  <c r="K7688" i="7"/>
  <c r="K7689" i="7"/>
  <c r="K7690" i="7"/>
  <c r="K7691" i="7"/>
  <c r="K7692" i="7"/>
  <c r="K7693" i="7"/>
  <c r="K7694" i="7"/>
  <c r="K7695" i="7"/>
  <c r="K7696" i="7"/>
  <c r="K7697" i="7"/>
  <c r="K7698" i="7"/>
  <c r="K7699" i="7"/>
  <c r="K7700" i="7"/>
  <c r="K7701" i="7"/>
  <c r="K7702" i="7"/>
  <c r="K7703" i="7"/>
  <c r="K7704" i="7"/>
  <c r="K7705" i="7"/>
  <c r="K7706" i="7"/>
  <c r="K7707" i="7"/>
  <c r="K7708" i="7"/>
  <c r="K7709" i="7"/>
  <c r="K7710" i="7"/>
  <c r="K7711" i="7"/>
  <c r="K7712" i="7"/>
  <c r="K7713" i="7"/>
  <c r="K7714" i="7"/>
  <c r="K7715" i="7"/>
  <c r="K7716" i="7"/>
  <c r="K7717" i="7"/>
  <c r="K7718" i="7"/>
  <c r="K7719" i="7"/>
  <c r="K7720" i="7"/>
  <c r="K7721" i="7"/>
  <c r="K7722" i="7"/>
  <c r="K7723" i="7"/>
  <c r="K7724" i="7"/>
  <c r="K7725" i="7"/>
  <c r="K7726" i="7"/>
  <c r="K7727" i="7"/>
  <c r="K7728" i="7"/>
  <c r="K7729" i="7"/>
  <c r="K7730" i="7"/>
  <c r="K7731" i="7"/>
  <c r="K7732" i="7"/>
  <c r="K7733" i="7"/>
  <c r="K7734" i="7"/>
  <c r="K7735" i="7"/>
  <c r="K7736" i="7"/>
  <c r="K7737" i="7"/>
  <c r="K7738" i="7"/>
  <c r="K7739" i="7"/>
  <c r="K7740" i="7"/>
  <c r="K7741" i="7"/>
  <c r="K7742" i="7"/>
  <c r="K7743" i="7"/>
  <c r="K7744" i="7"/>
  <c r="K7745" i="7"/>
  <c r="K7746" i="7"/>
  <c r="K7747" i="7"/>
  <c r="K7748" i="7"/>
  <c r="K7749" i="7"/>
  <c r="K7750" i="7"/>
  <c r="K7751" i="7"/>
  <c r="K7752" i="7"/>
  <c r="K7753" i="7"/>
  <c r="K7754" i="7"/>
  <c r="K7755" i="7"/>
  <c r="K7756" i="7"/>
  <c r="K7757" i="7"/>
  <c r="K7758" i="7"/>
  <c r="K7759" i="7"/>
  <c r="K7760" i="7"/>
  <c r="K7761" i="7"/>
  <c r="K7762" i="7"/>
  <c r="K7763" i="7"/>
  <c r="K7764" i="7"/>
  <c r="K7765" i="7"/>
  <c r="K7766" i="7"/>
  <c r="K7767" i="7"/>
  <c r="K7768" i="7"/>
  <c r="K7769" i="7"/>
  <c r="K7770" i="7"/>
  <c r="K7771" i="7"/>
  <c r="K7772" i="7"/>
  <c r="K7773" i="7"/>
  <c r="K7774" i="7"/>
  <c r="K7775" i="7"/>
  <c r="K7776" i="7"/>
  <c r="K7777" i="7"/>
  <c r="K7778" i="7"/>
  <c r="K7779" i="7"/>
  <c r="K7780" i="7"/>
  <c r="K7781" i="7"/>
  <c r="K7782" i="7"/>
  <c r="K7783" i="7"/>
  <c r="K7784" i="7"/>
  <c r="K7785" i="7"/>
  <c r="K7786" i="7"/>
  <c r="K7787" i="7"/>
  <c r="K7788" i="7"/>
  <c r="K7789" i="7"/>
  <c r="K7790" i="7"/>
  <c r="K7791" i="7"/>
  <c r="K7792" i="7"/>
  <c r="K7793" i="7"/>
  <c r="K7794" i="7"/>
  <c r="K7795" i="7"/>
  <c r="K7796" i="7"/>
  <c r="K7797" i="7"/>
  <c r="K7798" i="7"/>
  <c r="K7799" i="7"/>
  <c r="K7800" i="7"/>
  <c r="K7801" i="7"/>
  <c r="K7802" i="7"/>
  <c r="K7803" i="7"/>
  <c r="K7804" i="7"/>
  <c r="K7805" i="7"/>
  <c r="K7806" i="7"/>
  <c r="K7807" i="7"/>
  <c r="K7808" i="7"/>
  <c r="K7809" i="7"/>
  <c r="K7810" i="7"/>
  <c r="K7811" i="7"/>
  <c r="K7812" i="7"/>
  <c r="K7813" i="7"/>
  <c r="K7814" i="7"/>
  <c r="K7815" i="7"/>
  <c r="K7816" i="7"/>
  <c r="K7817" i="7"/>
  <c r="K7818" i="7"/>
  <c r="K7819" i="7"/>
  <c r="K7820" i="7"/>
  <c r="K7821" i="7"/>
  <c r="K7822" i="7"/>
  <c r="K7823" i="7"/>
  <c r="K7824" i="7"/>
  <c r="K7825" i="7"/>
  <c r="K7826" i="7"/>
  <c r="K7827" i="7"/>
  <c r="K7828" i="7"/>
  <c r="K7829" i="7"/>
  <c r="K7830" i="7"/>
  <c r="K7831" i="7"/>
  <c r="K7832" i="7"/>
  <c r="K7833" i="7"/>
  <c r="K7834" i="7"/>
  <c r="K7835" i="7"/>
  <c r="K7836" i="7"/>
  <c r="K7837" i="7"/>
  <c r="K7838" i="7"/>
  <c r="K7839" i="7"/>
  <c r="K7840" i="7"/>
  <c r="K7841" i="7"/>
  <c r="K7842" i="7"/>
  <c r="K7843" i="7"/>
  <c r="K7844" i="7"/>
  <c r="K7845" i="7"/>
  <c r="K7846" i="7"/>
  <c r="K7847" i="7"/>
  <c r="K7848" i="7"/>
  <c r="K7849" i="7"/>
  <c r="K7850" i="7"/>
  <c r="K7851" i="7"/>
  <c r="K7852" i="7"/>
  <c r="K7853" i="7"/>
  <c r="K7854" i="7"/>
  <c r="K7855" i="7"/>
  <c r="K7856" i="7"/>
  <c r="K7857" i="7"/>
  <c r="K7858" i="7"/>
  <c r="K7859" i="7"/>
  <c r="K7860" i="7"/>
  <c r="K7861" i="7"/>
  <c r="K7862" i="7"/>
  <c r="K7863" i="7"/>
  <c r="K7864" i="7"/>
  <c r="K7865" i="7"/>
  <c r="K7866" i="7"/>
  <c r="K7867" i="7"/>
  <c r="K7868" i="7"/>
  <c r="K7869" i="7"/>
  <c r="K7870" i="7"/>
  <c r="K7871" i="7"/>
  <c r="K7872" i="7"/>
  <c r="K7873" i="7"/>
  <c r="K7874" i="7"/>
  <c r="K7875" i="7"/>
  <c r="K7876" i="7"/>
  <c r="K7877" i="7"/>
  <c r="K7878" i="7"/>
  <c r="K7879" i="7"/>
  <c r="K7880" i="7"/>
  <c r="K7881" i="7"/>
  <c r="K7882" i="7"/>
  <c r="K7883" i="7"/>
  <c r="K7884" i="7"/>
  <c r="K7885" i="7"/>
  <c r="K7886" i="7"/>
  <c r="K7887" i="7"/>
  <c r="K7888" i="7"/>
  <c r="K7889" i="7"/>
  <c r="K7890" i="7"/>
  <c r="K7891" i="7"/>
  <c r="K7892" i="7"/>
  <c r="K7893" i="7"/>
  <c r="K7894" i="7"/>
  <c r="K7895" i="7"/>
  <c r="K7896" i="7"/>
  <c r="K7897" i="7"/>
  <c r="K7898" i="7"/>
  <c r="K7899" i="7"/>
  <c r="K7900" i="7"/>
  <c r="K7901" i="7"/>
  <c r="K7902" i="7"/>
  <c r="K7903" i="7"/>
  <c r="K7904" i="7"/>
  <c r="K7905" i="7"/>
  <c r="K7906" i="7"/>
  <c r="K7907" i="7"/>
  <c r="K7908" i="7"/>
  <c r="K7909" i="7"/>
  <c r="K7910" i="7"/>
  <c r="K7911" i="7"/>
  <c r="K7912" i="7"/>
  <c r="K7913" i="7"/>
  <c r="K7914" i="7"/>
  <c r="K7915" i="7"/>
  <c r="K7916" i="7"/>
  <c r="K7917" i="7"/>
  <c r="K7918" i="7"/>
  <c r="K7919" i="7"/>
  <c r="K7920" i="7"/>
  <c r="K7921" i="7"/>
  <c r="K7922" i="7"/>
  <c r="K7923" i="7"/>
  <c r="K7924" i="7"/>
  <c r="K7925" i="7"/>
  <c r="K7926" i="7"/>
  <c r="K7927" i="7"/>
  <c r="K7928" i="7"/>
  <c r="K7929" i="7"/>
  <c r="K7930" i="7"/>
  <c r="K7931" i="7"/>
  <c r="K7932" i="7"/>
  <c r="K7933" i="7"/>
  <c r="K7934" i="7"/>
  <c r="K7935" i="7"/>
  <c r="K7936" i="7"/>
  <c r="K7937" i="7"/>
  <c r="K7938" i="7"/>
  <c r="K7939" i="7"/>
  <c r="K7940" i="7"/>
  <c r="K7941" i="7"/>
  <c r="K7942" i="7"/>
  <c r="K7943" i="7"/>
  <c r="K7944" i="7"/>
  <c r="K7945" i="7"/>
  <c r="K7946" i="7"/>
  <c r="K7947" i="7"/>
  <c r="K7948" i="7"/>
  <c r="K7949" i="7"/>
  <c r="K7950" i="7"/>
  <c r="K7951" i="7"/>
  <c r="K7952" i="7"/>
  <c r="K7953" i="7"/>
  <c r="K7954" i="7"/>
  <c r="K7955" i="7"/>
  <c r="K7956" i="7"/>
  <c r="K7957" i="7"/>
  <c r="K7958" i="7"/>
  <c r="K7959" i="7"/>
  <c r="K7960" i="7"/>
  <c r="K7961" i="7"/>
  <c r="K7962" i="7"/>
  <c r="K7963" i="7"/>
  <c r="K7964" i="7"/>
  <c r="K7965" i="7"/>
  <c r="K7966" i="7"/>
  <c r="K7967" i="7"/>
  <c r="K7968" i="7"/>
  <c r="K7969" i="7"/>
  <c r="K7970" i="7"/>
  <c r="K7971" i="7"/>
  <c r="K7972" i="7"/>
  <c r="K7973" i="7"/>
  <c r="K7974" i="7"/>
  <c r="K7975" i="7"/>
  <c r="K7976" i="7"/>
  <c r="K7977" i="7"/>
  <c r="K7978" i="7"/>
  <c r="K7979" i="7"/>
  <c r="K7980" i="7"/>
  <c r="K7981" i="7"/>
  <c r="K7982" i="7"/>
  <c r="K7983" i="7"/>
  <c r="K7984" i="7"/>
  <c r="K7985" i="7"/>
  <c r="K7986" i="7"/>
  <c r="K7987" i="7"/>
  <c r="K7988" i="7"/>
  <c r="K7989" i="7"/>
  <c r="K7990" i="7"/>
  <c r="K7991" i="7"/>
  <c r="K7992" i="7"/>
  <c r="K7993" i="7"/>
  <c r="K7994" i="7"/>
  <c r="K7995" i="7"/>
  <c r="K7996" i="7"/>
  <c r="K7997" i="7"/>
  <c r="K7998" i="7"/>
  <c r="K7999" i="7"/>
  <c r="K8000" i="7"/>
  <c r="K8001" i="7"/>
  <c r="K8002" i="7"/>
  <c r="K8003" i="7"/>
  <c r="K8004" i="7"/>
  <c r="K8005" i="7"/>
  <c r="K8006" i="7"/>
  <c r="K8007" i="7"/>
  <c r="K8008" i="7"/>
  <c r="K8009" i="7"/>
  <c r="K8010" i="7"/>
  <c r="K8011" i="7"/>
  <c r="K8012" i="7"/>
  <c r="K8013" i="7"/>
  <c r="K8014" i="7"/>
  <c r="K8015" i="7"/>
  <c r="K8016" i="7"/>
  <c r="K8017" i="7"/>
  <c r="K8018" i="7"/>
  <c r="K8019" i="7"/>
  <c r="K8020" i="7"/>
  <c r="K8021" i="7"/>
  <c r="K8022" i="7"/>
  <c r="K8023" i="7"/>
  <c r="K8024" i="7"/>
  <c r="K8025" i="7"/>
  <c r="K8026" i="7"/>
  <c r="K8027" i="7"/>
  <c r="K8028" i="7"/>
  <c r="K8029" i="7"/>
  <c r="K8030" i="7"/>
  <c r="K8031" i="7"/>
  <c r="K8032" i="7"/>
  <c r="K8033" i="7"/>
  <c r="K8034" i="7"/>
  <c r="K8035" i="7"/>
  <c r="K8036" i="7"/>
  <c r="K8037" i="7"/>
  <c r="K8038" i="7"/>
  <c r="K8039" i="7"/>
  <c r="K8040" i="7"/>
  <c r="K8041" i="7"/>
  <c r="K8042" i="7"/>
  <c r="K8043" i="7"/>
  <c r="K8044" i="7"/>
  <c r="K8045" i="7"/>
  <c r="K8046" i="7"/>
  <c r="K8047" i="7"/>
  <c r="K8048" i="7"/>
  <c r="K8049" i="7"/>
  <c r="K8050" i="7"/>
  <c r="K8051" i="7"/>
  <c r="K8052" i="7"/>
  <c r="K8053" i="7"/>
  <c r="K8054" i="7"/>
  <c r="K8055" i="7"/>
  <c r="K8056" i="7"/>
  <c r="K8057" i="7"/>
  <c r="K8058" i="7"/>
  <c r="K8059" i="7"/>
  <c r="K8060" i="7"/>
  <c r="K8061" i="7"/>
  <c r="K8062" i="7"/>
  <c r="K8063" i="7"/>
  <c r="K8064" i="7"/>
  <c r="K8065" i="7"/>
  <c r="K8066" i="7"/>
  <c r="K8067" i="7"/>
  <c r="K8068" i="7"/>
  <c r="K8069" i="7"/>
  <c r="K8070" i="7"/>
  <c r="K8071" i="7"/>
  <c r="K8072" i="7"/>
  <c r="K8073" i="7"/>
  <c r="K8074" i="7"/>
  <c r="K8075" i="7"/>
  <c r="K8076" i="7"/>
  <c r="K8077" i="7"/>
  <c r="K8078" i="7"/>
  <c r="K8079" i="7"/>
  <c r="K8080" i="7"/>
  <c r="K8081" i="7"/>
  <c r="K8082" i="7"/>
  <c r="K8083" i="7"/>
  <c r="K8084" i="7"/>
  <c r="K8085" i="7"/>
  <c r="K8086" i="7"/>
  <c r="K8087" i="7"/>
  <c r="K8088" i="7"/>
  <c r="K8089" i="7"/>
  <c r="K8090" i="7"/>
  <c r="K8091" i="7"/>
  <c r="K8092" i="7"/>
  <c r="K8093" i="7"/>
  <c r="K8094" i="7"/>
  <c r="K8095" i="7"/>
  <c r="K8096" i="7"/>
  <c r="K8097" i="7"/>
  <c r="K8098" i="7"/>
  <c r="K8099" i="7"/>
  <c r="K8100" i="7"/>
  <c r="K8101" i="7"/>
  <c r="K8102" i="7"/>
  <c r="K8103" i="7"/>
  <c r="K8104" i="7"/>
  <c r="K8105" i="7"/>
  <c r="K8106" i="7"/>
  <c r="K8107" i="7"/>
  <c r="K8108" i="7"/>
  <c r="K8109" i="7"/>
  <c r="K8110" i="7"/>
  <c r="K8111" i="7"/>
  <c r="K8112" i="7"/>
  <c r="K8113" i="7"/>
  <c r="K8114" i="7"/>
  <c r="K8115" i="7"/>
  <c r="K8116" i="7"/>
  <c r="K8117" i="7"/>
  <c r="K8118" i="7"/>
  <c r="K8119" i="7"/>
  <c r="K8120" i="7"/>
  <c r="K8121" i="7"/>
  <c r="K8122" i="7"/>
  <c r="K8123" i="7"/>
  <c r="K8124" i="7"/>
  <c r="K8125" i="7"/>
  <c r="K8126" i="7"/>
  <c r="K8127" i="7"/>
  <c r="K8128" i="7"/>
  <c r="K8129" i="7"/>
  <c r="K8130" i="7"/>
  <c r="K8131" i="7"/>
  <c r="K8132" i="7"/>
  <c r="K8133" i="7"/>
  <c r="K8134" i="7"/>
  <c r="K8135" i="7"/>
  <c r="K8136" i="7"/>
  <c r="K8137" i="7"/>
  <c r="K8138" i="7"/>
  <c r="K8139" i="7"/>
  <c r="K8140" i="7"/>
  <c r="K8141" i="7"/>
  <c r="K8142" i="7"/>
  <c r="K8143" i="7"/>
  <c r="K8144" i="7"/>
  <c r="K8145" i="7"/>
  <c r="K8146" i="7"/>
  <c r="K8147" i="7"/>
  <c r="K8148" i="7"/>
  <c r="K8149" i="7"/>
  <c r="K8150" i="7"/>
  <c r="K8151" i="7"/>
  <c r="K8152" i="7"/>
  <c r="K8153" i="7"/>
  <c r="K8154" i="7"/>
  <c r="K8155" i="7"/>
  <c r="K8156" i="7"/>
  <c r="K8157" i="7"/>
  <c r="K8158" i="7"/>
  <c r="K8159" i="7"/>
  <c r="K8160" i="7"/>
  <c r="K8161" i="7"/>
  <c r="K8162" i="7"/>
  <c r="K8163" i="7"/>
  <c r="K8164" i="7"/>
  <c r="K8165" i="7"/>
  <c r="K8166" i="7"/>
  <c r="K8167" i="7"/>
  <c r="K8168" i="7"/>
  <c r="K8169" i="7"/>
  <c r="K8170" i="7"/>
  <c r="K8171" i="7"/>
  <c r="K8172" i="7"/>
  <c r="K8173" i="7"/>
  <c r="K8174" i="7"/>
  <c r="K8175" i="7"/>
  <c r="K8176" i="7"/>
  <c r="K8177" i="7"/>
  <c r="K8178" i="7"/>
  <c r="K8179" i="7"/>
  <c r="K8180" i="7"/>
  <c r="K8181" i="7"/>
  <c r="K8182" i="7"/>
  <c r="K8183" i="7"/>
  <c r="K8184" i="7"/>
  <c r="K8185" i="7"/>
  <c r="K8186" i="7"/>
  <c r="K8187" i="7"/>
  <c r="K8188" i="7"/>
  <c r="K8189" i="7"/>
  <c r="K8190" i="7"/>
  <c r="K8191" i="7"/>
  <c r="K8192" i="7"/>
  <c r="K8193" i="7"/>
  <c r="K8194" i="7"/>
  <c r="K8195" i="7"/>
  <c r="K8196" i="7"/>
  <c r="K8197" i="7"/>
  <c r="K8198" i="7"/>
  <c r="K8199" i="7"/>
  <c r="K8200" i="7"/>
  <c r="K8201" i="7"/>
  <c r="K8202" i="7"/>
  <c r="K8203" i="7"/>
  <c r="K8204" i="7"/>
  <c r="K8205" i="7"/>
  <c r="K8206" i="7"/>
  <c r="K8207" i="7"/>
  <c r="K8208" i="7"/>
  <c r="K8209" i="7"/>
  <c r="K8210" i="7"/>
  <c r="K8211" i="7"/>
  <c r="K8212" i="7"/>
  <c r="K8213" i="7"/>
  <c r="K8214" i="7"/>
  <c r="K8215" i="7"/>
  <c r="K8216" i="7"/>
  <c r="K8217" i="7"/>
  <c r="K8218" i="7"/>
  <c r="K8219" i="7"/>
  <c r="K8220" i="7"/>
  <c r="K8221" i="7"/>
  <c r="K8222" i="7"/>
  <c r="K8223" i="7"/>
  <c r="K8224" i="7"/>
  <c r="K8225" i="7"/>
  <c r="K8226" i="7"/>
  <c r="K8227" i="7"/>
  <c r="K8228" i="7"/>
  <c r="K8229" i="7"/>
  <c r="K8230" i="7"/>
  <c r="K8231" i="7"/>
  <c r="K8232" i="7"/>
  <c r="K8233" i="7"/>
  <c r="K8234" i="7"/>
  <c r="K8235" i="7"/>
  <c r="K8236" i="7"/>
  <c r="K8237" i="7"/>
  <c r="K8238" i="7"/>
  <c r="K8239" i="7"/>
  <c r="K8240" i="7"/>
  <c r="K8241" i="7"/>
  <c r="K8242" i="7"/>
  <c r="K8243" i="7"/>
  <c r="K8244" i="7"/>
  <c r="K8245" i="7"/>
  <c r="K8246" i="7"/>
  <c r="K8247" i="7"/>
  <c r="K8248" i="7"/>
  <c r="K8249" i="7"/>
  <c r="K8250" i="7"/>
  <c r="K8251" i="7"/>
  <c r="K8252" i="7"/>
  <c r="K8253" i="7"/>
  <c r="K8254" i="7"/>
  <c r="K8255" i="7"/>
  <c r="K8256" i="7"/>
  <c r="K8257" i="7"/>
  <c r="K8258" i="7"/>
  <c r="K8259" i="7"/>
  <c r="K8260" i="7"/>
  <c r="K8261" i="7"/>
  <c r="K8262" i="7"/>
  <c r="K8263" i="7"/>
  <c r="K8264" i="7"/>
  <c r="K8265" i="7"/>
  <c r="K8266" i="7"/>
  <c r="K8267" i="7"/>
  <c r="K8268" i="7"/>
  <c r="K8269" i="7"/>
  <c r="K8270" i="7"/>
  <c r="K8271" i="7"/>
  <c r="K8272" i="7"/>
  <c r="K8273" i="7"/>
  <c r="K8274" i="7"/>
  <c r="K8275" i="7"/>
  <c r="K8276" i="7"/>
  <c r="K8277" i="7"/>
  <c r="K8278" i="7"/>
  <c r="K8279" i="7"/>
  <c r="K8280" i="7"/>
  <c r="K8281" i="7"/>
  <c r="K8282" i="7"/>
  <c r="K8283" i="7"/>
  <c r="K8284" i="7"/>
  <c r="K8285" i="7"/>
  <c r="K8286" i="7"/>
  <c r="K8287" i="7"/>
  <c r="K8288" i="7"/>
  <c r="K8289" i="7"/>
  <c r="K8290" i="7"/>
  <c r="K8291" i="7"/>
  <c r="K8292" i="7"/>
  <c r="K8293" i="7"/>
  <c r="K8294" i="7"/>
  <c r="K8295" i="7"/>
  <c r="K8296" i="7"/>
  <c r="K8297" i="7"/>
  <c r="K8298" i="7"/>
  <c r="K8299" i="7"/>
  <c r="K8300" i="7"/>
  <c r="K8301" i="7"/>
  <c r="K8302" i="7"/>
  <c r="K8303" i="7"/>
  <c r="K8304" i="7"/>
  <c r="K8305" i="7"/>
  <c r="K8306" i="7"/>
  <c r="K8307" i="7"/>
  <c r="K8308" i="7"/>
  <c r="K8309" i="7"/>
  <c r="K8310" i="7"/>
  <c r="K8311" i="7"/>
  <c r="K8312" i="7"/>
  <c r="K8313" i="7"/>
  <c r="K8314" i="7"/>
  <c r="K8315" i="7"/>
  <c r="K8316" i="7"/>
  <c r="K8317" i="7"/>
  <c r="K8318" i="7"/>
  <c r="K8319" i="7"/>
  <c r="K8320" i="7"/>
  <c r="K8321" i="7"/>
  <c r="K8322" i="7"/>
  <c r="K8323" i="7"/>
  <c r="K8324" i="7"/>
  <c r="K8325" i="7"/>
  <c r="K8326" i="7"/>
  <c r="K8327" i="7"/>
  <c r="K8328" i="7"/>
  <c r="K8329" i="7"/>
  <c r="K8330" i="7"/>
  <c r="K8331" i="7"/>
  <c r="K8332" i="7"/>
  <c r="K8333" i="7"/>
  <c r="K8334" i="7"/>
  <c r="K8335" i="7"/>
  <c r="K8336" i="7"/>
  <c r="K8337" i="7"/>
  <c r="K8338" i="7"/>
  <c r="K8339" i="7"/>
  <c r="K8340" i="7"/>
  <c r="K8341" i="7"/>
  <c r="K8342" i="7"/>
  <c r="K8343" i="7"/>
  <c r="K8344" i="7"/>
  <c r="K8345" i="7"/>
  <c r="K8346" i="7"/>
  <c r="K8347" i="7"/>
  <c r="K8348" i="7"/>
  <c r="K8349" i="7"/>
  <c r="K8350" i="7"/>
  <c r="K8351" i="7"/>
  <c r="K8352" i="7"/>
  <c r="K8353" i="7"/>
  <c r="K8354" i="7"/>
  <c r="K8355" i="7"/>
  <c r="K8356" i="7"/>
  <c r="K8357" i="7"/>
  <c r="K8358" i="7"/>
  <c r="K8359" i="7"/>
  <c r="K8360" i="7"/>
  <c r="K8361" i="7"/>
  <c r="K8362" i="7"/>
  <c r="K8363" i="7"/>
  <c r="K8364" i="7"/>
  <c r="K8365" i="7"/>
  <c r="K8366" i="7"/>
  <c r="K8367" i="7"/>
  <c r="K8368" i="7"/>
  <c r="K8369" i="7"/>
  <c r="K8370" i="7"/>
  <c r="K8371" i="7"/>
  <c r="K8372" i="7"/>
  <c r="K8373" i="7"/>
  <c r="K8374" i="7"/>
  <c r="K8375" i="7"/>
  <c r="K8376" i="7"/>
  <c r="K8377" i="7"/>
  <c r="K8378" i="7"/>
  <c r="K8379" i="7"/>
  <c r="K8380" i="7"/>
  <c r="K8381" i="7"/>
  <c r="K8382" i="7"/>
  <c r="K8383" i="7"/>
  <c r="K8384" i="7"/>
  <c r="K8385" i="7"/>
  <c r="K8386" i="7"/>
  <c r="K8387" i="7"/>
  <c r="K8388" i="7"/>
  <c r="K8389" i="7"/>
  <c r="K8390" i="7"/>
  <c r="K8391" i="7"/>
  <c r="K8392" i="7"/>
  <c r="K8393" i="7"/>
  <c r="K8394" i="7"/>
  <c r="K8395" i="7"/>
  <c r="K8396" i="7"/>
  <c r="K8397" i="7"/>
  <c r="K8398" i="7"/>
  <c r="K8399" i="7"/>
  <c r="K8400" i="7"/>
  <c r="K8401" i="7"/>
  <c r="K8402" i="7"/>
  <c r="K8403" i="7"/>
  <c r="K8404" i="7"/>
  <c r="K8405" i="7"/>
  <c r="K8406" i="7"/>
  <c r="K8407" i="7"/>
  <c r="K8408" i="7"/>
  <c r="K8409" i="7"/>
  <c r="K8410" i="7"/>
  <c r="K8411" i="7"/>
  <c r="K8412" i="7"/>
  <c r="K8413" i="7"/>
  <c r="K8414" i="7"/>
  <c r="K8415" i="7"/>
  <c r="K8416" i="7"/>
  <c r="K8417" i="7"/>
  <c r="K8418" i="7"/>
  <c r="K8419" i="7"/>
  <c r="K8420" i="7"/>
  <c r="K8421" i="7"/>
  <c r="K8422" i="7"/>
  <c r="K8423" i="7"/>
  <c r="K8424" i="7"/>
  <c r="K8425" i="7"/>
  <c r="K8426" i="7"/>
  <c r="K8427" i="7"/>
  <c r="K8428" i="7"/>
  <c r="K8429" i="7"/>
  <c r="K8430" i="7"/>
  <c r="K8431" i="7"/>
  <c r="K8432" i="7"/>
  <c r="K8433" i="7"/>
  <c r="K8434" i="7"/>
  <c r="K8435" i="7"/>
  <c r="K8436" i="7"/>
  <c r="K8437" i="7"/>
  <c r="K8438" i="7"/>
  <c r="K8439" i="7"/>
  <c r="K8440" i="7"/>
  <c r="K8441" i="7"/>
  <c r="K8442" i="7"/>
  <c r="K8443" i="7"/>
  <c r="K8444" i="7"/>
  <c r="K8445" i="7"/>
  <c r="K8446" i="7"/>
  <c r="K8447" i="7"/>
  <c r="K8448" i="7"/>
  <c r="K8449" i="7"/>
  <c r="K8450" i="7"/>
  <c r="K8451" i="7"/>
  <c r="K8452" i="7"/>
  <c r="K8453" i="7"/>
  <c r="K8454" i="7"/>
  <c r="K8455" i="7"/>
  <c r="K8456" i="7"/>
  <c r="K8457" i="7"/>
  <c r="K8458" i="7"/>
  <c r="K8459" i="7"/>
  <c r="K8460" i="7"/>
  <c r="K8461" i="7"/>
  <c r="K8462" i="7"/>
  <c r="K8463" i="7"/>
  <c r="K8464" i="7"/>
  <c r="K8465" i="7"/>
  <c r="K8466" i="7"/>
  <c r="K8467" i="7"/>
  <c r="K8468" i="7"/>
  <c r="K8469" i="7"/>
  <c r="K8470" i="7"/>
  <c r="K8471" i="7"/>
  <c r="K8472" i="7"/>
  <c r="K8473" i="7"/>
  <c r="K8474" i="7"/>
  <c r="K8475" i="7"/>
  <c r="K8476" i="7"/>
  <c r="K8477" i="7"/>
  <c r="K8478" i="7"/>
  <c r="K8479" i="7"/>
  <c r="K8480" i="7"/>
  <c r="K8481" i="7"/>
  <c r="K8482" i="7"/>
  <c r="K8483" i="7"/>
  <c r="K8484" i="7"/>
  <c r="K8485" i="7"/>
  <c r="K8486" i="7"/>
  <c r="K8487" i="7"/>
  <c r="K8488" i="7"/>
  <c r="K8489" i="7"/>
  <c r="K8490" i="7"/>
  <c r="K8491" i="7"/>
  <c r="K8492" i="7"/>
  <c r="K8493" i="7"/>
  <c r="K8494" i="7"/>
  <c r="K8495" i="7"/>
  <c r="K8496" i="7"/>
  <c r="K8497" i="7"/>
  <c r="K8498" i="7"/>
  <c r="K8499" i="7"/>
  <c r="K8500" i="7"/>
  <c r="K8501" i="7"/>
  <c r="K8502" i="7"/>
  <c r="K8503" i="7"/>
  <c r="K8504" i="7"/>
  <c r="K8505" i="7"/>
  <c r="K8506" i="7"/>
  <c r="K8507" i="7"/>
  <c r="K8508" i="7"/>
  <c r="K8509" i="7"/>
  <c r="K8510" i="7"/>
  <c r="K8511" i="7"/>
  <c r="K8512" i="7"/>
  <c r="K8513" i="7"/>
  <c r="K8514" i="7"/>
  <c r="K8515" i="7"/>
  <c r="K8516" i="7"/>
  <c r="K8517" i="7"/>
  <c r="K8518" i="7"/>
  <c r="K8519" i="7"/>
  <c r="K8520" i="7"/>
  <c r="K8521" i="7"/>
  <c r="K8522" i="7"/>
  <c r="K8523" i="7"/>
  <c r="K8524" i="7"/>
  <c r="K8525" i="7"/>
  <c r="K8526" i="7"/>
  <c r="K8527" i="7"/>
  <c r="K8528" i="7"/>
  <c r="K8529" i="7"/>
  <c r="K8530" i="7"/>
  <c r="K8531" i="7"/>
  <c r="K8532" i="7"/>
  <c r="K8533" i="7"/>
  <c r="K8534" i="7"/>
  <c r="K8535" i="7"/>
  <c r="K8536" i="7"/>
  <c r="K8537" i="7"/>
  <c r="K8538" i="7"/>
  <c r="K8539" i="7"/>
  <c r="K8540" i="7"/>
  <c r="K8541" i="7"/>
  <c r="K8542" i="7"/>
  <c r="K8543" i="7"/>
  <c r="K8544" i="7"/>
  <c r="K8545" i="7"/>
  <c r="K8546" i="7"/>
  <c r="K8547" i="7"/>
  <c r="K8548" i="7"/>
  <c r="K8549" i="7"/>
  <c r="K8550" i="7"/>
  <c r="K8551" i="7"/>
  <c r="K8552" i="7"/>
  <c r="K8553" i="7"/>
  <c r="K8554" i="7"/>
  <c r="K8555" i="7"/>
  <c r="K8556" i="7"/>
  <c r="K8557" i="7"/>
  <c r="K8558" i="7"/>
  <c r="K8559" i="7"/>
  <c r="K8560" i="7"/>
  <c r="K8561" i="7"/>
  <c r="K8562" i="7"/>
  <c r="K8563" i="7"/>
  <c r="K8564" i="7"/>
  <c r="K8565" i="7"/>
  <c r="K8566" i="7"/>
  <c r="K8567" i="7"/>
  <c r="K8568" i="7"/>
  <c r="K8569" i="7"/>
  <c r="K8570" i="7"/>
  <c r="K8571" i="7"/>
  <c r="K8572" i="7"/>
  <c r="K8573" i="7"/>
  <c r="K8574" i="7"/>
  <c r="K8575" i="7"/>
  <c r="K8576" i="7"/>
  <c r="K8577" i="7"/>
  <c r="K8578" i="7"/>
  <c r="K8579" i="7"/>
  <c r="K8580" i="7"/>
  <c r="K8581" i="7"/>
  <c r="K8582" i="7"/>
  <c r="K8583" i="7"/>
  <c r="K8584" i="7"/>
  <c r="K8585" i="7"/>
  <c r="K8586" i="7"/>
  <c r="K8587" i="7"/>
  <c r="K8588" i="7"/>
  <c r="K8589" i="7"/>
  <c r="K8590" i="7"/>
  <c r="K8591" i="7"/>
  <c r="K8592" i="7"/>
  <c r="K8593" i="7"/>
  <c r="K8594" i="7"/>
  <c r="K8595" i="7"/>
  <c r="K8596" i="7"/>
  <c r="K8597" i="7"/>
  <c r="K8598" i="7"/>
  <c r="K8599" i="7"/>
  <c r="K8600" i="7"/>
  <c r="K8601" i="7"/>
  <c r="K8602" i="7"/>
  <c r="K8603" i="7"/>
  <c r="K8604" i="7"/>
  <c r="K8605" i="7"/>
  <c r="K8606" i="7"/>
  <c r="K8607" i="7"/>
  <c r="K8608" i="7"/>
  <c r="K8609" i="7"/>
  <c r="K8610" i="7"/>
  <c r="K8611" i="7"/>
  <c r="K8612" i="7"/>
  <c r="K8613" i="7"/>
  <c r="K8614" i="7"/>
  <c r="K8615" i="7"/>
  <c r="K8616" i="7"/>
  <c r="K8617" i="7"/>
  <c r="K8618" i="7"/>
  <c r="K8619" i="7"/>
  <c r="K8620" i="7"/>
  <c r="K8621" i="7"/>
  <c r="K8622" i="7"/>
  <c r="K8623" i="7"/>
  <c r="K8624" i="7"/>
  <c r="K8625" i="7"/>
  <c r="K8626" i="7"/>
  <c r="K8627" i="7"/>
  <c r="K8628" i="7"/>
  <c r="K8629" i="7"/>
  <c r="K8630" i="7"/>
  <c r="K8631" i="7"/>
  <c r="K8632" i="7"/>
  <c r="K8633" i="7"/>
  <c r="K8634" i="7"/>
  <c r="K8635" i="7"/>
  <c r="K8636" i="7"/>
  <c r="K8637" i="7"/>
  <c r="K8638" i="7"/>
  <c r="K8639" i="7"/>
  <c r="K8640" i="7"/>
  <c r="K8641" i="7"/>
  <c r="K8642" i="7"/>
  <c r="K8643" i="7"/>
  <c r="K8644" i="7"/>
  <c r="K8645" i="7"/>
  <c r="K8646" i="7"/>
  <c r="K8647" i="7"/>
  <c r="K8648" i="7"/>
  <c r="K8649" i="7"/>
  <c r="K8650" i="7"/>
  <c r="K8651" i="7"/>
  <c r="K8652" i="7"/>
  <c r="K8653" i="7"/>
  <c r="K8654" i="7"/>
  <c r="K8655" i="7"/>
  <c r="K8656" i="7"/>
  <c r="K8657" i="7"/>
  <c r="K8658" i="7"/>
  <c r="K8659" i="7"/>
  <c r="K8660" i="7"/>
  <c r="K8661" i="7"/>
  <c r="K8662" i="7"/>
  <c r="K8663" i="7"/>
  <c r="K8664" i="7"/>
  <c r="K8665" i="7"/>
  <c r="K8666" i="7"/>
  <c r="K8667" i="7"/>
  <c r="K8668" i="7"/>
  <c r="K8669" i="7"/>
  <c r="K8670" i="7"/>
  <c r="K8671" i="7"/>
  <c r="K8672" i="7"/>
  <c r="K8673" i="7"/>
  <c r="K8674" i="7"/>
  <c r="K8675" i="7"/>
  <c r="K8676" i="7"/>
  <c r="K8677" i="7"/>
  <c r="K8678" i="7"/>
  <c r="K8679" i="7"/>
  <c r="K8680" i="7"/>
  <c r="K8681" i="7"/>
  <c r="K8682" i="7"/>
  <c r="K8683" i="7"/>
  <c r="K8684" i="7"/>
  <c r="K8685" i="7"/>
  <c r="K8686" i="7"/>
  <c r="K8687" i="7"/>
  <c r="K8688" i="7"/>
  <c r="K8689" i="7"/>
  <c r="K8690" i="7"/>
  <c r="K8691" i="7"/>
  <c r="K8692" i="7"/>
  <c r="K8693" i="7"/>
  <c r="K8694" i="7"/>
  <c r="K8695" i="7"/>
  <c r="K8696" i="7"/>
  <c r="K8697" i="7"/>
  <c r="K8698" i="7"/>
  <c r="K8699" i="7"/>
  <c r="K8700" i="7"/>
  <c r="K8701" i="7"/>
  <c r="K8702" i="7"/>
  <c r="K8703" i="7"/>
  <c r="K8704" i="7"/>
  <c r="K8705" i="7"/>
  <c r="K8706" i="7"/>
  <c r="K8707" i="7"/>
  <c r="K8708" i="7"/>
  <c r="K8709" i="7"/>
  <c r="K8710" i="7"/>
  <c r="K8711" i="7"/>
  <c r="K8712" i="7"/>
  <c r="K8713" i="7"/>
  <c r="K8714" i="7"/>
  <c r="K8715" i="7"/>
  <c r="K8716" i="7"/>
  <c r="K8717" i="7"/>
  <c r="K8718" i="7"/>
  <c r="K8719" i="7"/>
  <c r="K8720" i="7"/>
  <c r="K8721" i="7"/>
  <c r="K8722" i="7"/>
  <c r="K8723" i="7"/>
  <c r="K8724" i="7"/>
  <c r="K8725" i="7"/>
  <c r="K8726" i="7"/>
  <c r="K8727" i="7"/>
  <c r="K8728" i="7"/>
  <c r="K8729" i="7"/>
  <c r="K8730" i="7"/>
  <c r="K8731" i="7"/>
  <c r="K8732" i="7"/>
  <c r="K8733" i="7"/>
  <c r="K8734" i="7"/>
  <c r="K8735" i="7"/>
  <c r="K8736" i="7"/>
  <c r="K8737" i="7"/>
  <c r="K8738" i="7"/>
  <c r="K8739" i="7"/>
  <c r="K8740" i="7"/>
  <c r="K8741" i="7"/>
  <c r="K8742" i="7"/>
  <c r="K8743" i="7"/>
  <c r="K8744" i="7"/>
  <c r="K8745" i="7"/>
  <c r="K8746" i="7"/>
  <c r="K8747" i="7"/>
  <c r="K8748" i="7"/>
  <c r="K8749" i="7"/>
  <c r="K8750" i="7"/>
  <c r="K8751" i="7"/>
  <c r="K8752" i="7"/>
  <c r="K8753" i="7"/>
  <c r="K8754" i="7"/>
  <c r="K8755" i="7"/>
  <c r="K8756" i="7"/>
  <c r="K8757" i="7"/>
  <c r="K8758" i="7"/>
  <c r="K8759" i="7"/>
  <c r="K8760" i="7"/>
  <c r="K8761" i="7"/>
  <c r="K8762" i="7"/>
  <c r="K8763" i="7"/>
  <c r="K8764" i="7"/>
  <c r="K8765" i="7"/>
  <c r="K8766" i="7"/>
  <c r="K8767" i="7"/>
  <c r="K8768" i="7"/>
  <c r="K8769" i="7"/>
  <c r="K8770" i="7"/>
  <c r="K8771" i="7"/>
  <c r="K8772" i="7"/>
  <c r="K8773" i="7"/>
  <c r="K8774" i="7"/>
  <c r="K8775" i="7"/>
  <c r="K8776" i="7"/>
  <c r="K8777" i="7"/>
  <c r="K8778" i="7"/>
  <c r="K8779" i="7"/>
  <c r="K8780" i="7"/>
  <c r="K8781" i="7"/>
  <c r="K8782" i="7"/>
  <c r="K8783" i="7"/>
  <c r="K8784" i="7"/>
  <c r="K8785" i="7"/>
  <c r="K8786" i="7"/>
  <c r="K8787" i="7"/>
  <c r="K8788" i="7"/>
  <c r="K8789" i="7"/>
  <c r="K8790" i="7"/>
  <c r="K8791" i="7"/>
  <c r="K8792" i="7"/>
  <c r="K8793" i="7"/>
  <c r="K8794" i="7"/>
  <c r="K8795" i="7"/>
  <c r="K8796" i="7"/>
  <c r="K8797" i="7"/>
  <c r="K8798" i="7"/>
  <c r="K8799" i="7"/>
  <c r="K8800" i="7"/>
  <c r="K8801" i="7"/>
  <c r="K8802" i="7"/>
  <c r="K8803" i="7"/>
  <c r="K8804" i="7"/>
  <c r="K8805" i="7"/>
  <c r="K8806" i="7"/>
  <c r="K8807" i="7"/>
  <c r="K8808" i="7"/>
  <c r="K8809" i="7"/>
  <c r="K8810" i="7"/>
  <c r="K8811" i="7"/>
  <c r="K8812" i="7"/>
  <c r="K8813" i="7"/>
  <c r="K8814" i="7"/>
  <c r="K8815" i="7"/>
  <c r="K8816" i="7"/>
  <c r="K8817" i="7"/>
  <c r="K8818" i="7"/>
  <c r="K8819" i="7"/>
  <c r="K8820" i="7"/>
  <c r="K8821" i="7"/>
  <c r="K8822" i="7"/>
  <c r="K8823" i="7"/>
  <c r="K8824" i="7"/>
  <c r="K8825" i="7"/>
  <c r="K8826" i="7"/>
  <c r="K8827" i="7"/>
  <c r="K8828" i="7"/>
  <c r="K8829" i="7"/>
  <c r="K8830" i="7"/>
  <c r="K8831" i="7"/>
  <c r="K8832" i="7"/>
  <c r="K8833" i="7"/>
  <c r="K8834" i="7"/>
  <c r="K8835" i="7"/>
  <c r="K8836" i="7"/>
  <c r="K8837" i="7"/>
  <c r="K8838" i="7"/>
  <c r="K8839" i="7"/>
  <c r="K8840" i="7"/>
  <c r="K8841" i="7"/>
  <c r="K8842" i="7"/>
  <c r="K8843" i="7"/>
  <c r="K8844" i="7"/>
  <c r="K8845" i="7"/>
  <c r="K8846" i="7"/>
  <c r="K8847" i="7"/>
  <c r="K8848" i="7"/>
  <c r="K8849" i="7"/>
  <c r="K8850" i="7"/>
  <c r="K8851" i="7"/>
  <c r="K8852" i="7"/>
  <c r="K8853" i="7"/>
  <c r="K8854" i="7"/>
  <c r="K8855" i="7"/>
  <c r="K8856" i="7"/>
  <c r="K8857" i="7"/>
  <c r="K8858" i="7"/>
  <c r="K8859" i="7"/>
  <c r="K8860" i="7"/>
  <c r="K8861" i="7"/>
  <c r="K8862" i="7"/>
  <c r="K8863" i="7"/>
  <c r="K8864" i="7"/>
  <c r="K8865" i="7"/>
  <c r="K8866" i="7"/>
  <c r="K8867" i="7"/>
  <c r="K8868" i="7"/>
  <c r="K8869" i="7"/>
  <c r="K8870" i="7"/>
  <c r="K8871" i="7"/>
  <c r="K8872" i="7"/>
  <c r="K8873" i="7"/>
  <c r="K8874" i="7"/>
  <c r="K8875" i="7"/>
  <c r="K8876" i="7"/>
  <c r="K8877" i="7"/>
  <c r="K8878" i="7"/>
  <c r="K8879" i="7"/>
  <c r="K8880" i="7"/>
  <c r="K8881" i="7"/>
  <c r="K8882" i="7"/>
  <c r="K8883" i="7"/>
  <c r="K8884" i="7"/>
  <c r="K8885" i="7"/>
  <c r="K8886" i="7"/>
  <c r="K8887" i="7"/>
  <c r="K8888" i="7"/>
  <c r="K8889" i="7"/>
  <c r="K8890" i="7"/>
  <c r="K8891" i="7"/>
  <c r="K8892" i="7"/>
  <c r="K8893" i="7"/>
  <c r="K8894" i="7"/>
  <c r="K8895" i="7"/>
  <c r="K8896" i="7"/>
  <c r="K8897" i="7"/>
  <c r="K8898" i="7"/>
  <c r="K8899" i="7"/>
  <c r="K8900" i="7"/>
  <c r="K8901" i="7"/>
  <c r="K8902" i="7"/>
  <c r="K8903" i="7"/>
  <c r="K8904" i="7"/>
  <c r="K8905" i="7"/>
  <c r="K8906" i="7"/>
  <c r="K8907" i="7"/>
  <c r="K8908" i="7"/>
  <c r="K8909" i="7"/>
  <c r="K8910" i="7"/>
  <c r="K8911" i="7"/>
  <c r="K8912" i="7"/>
  <c r="K8913" i="7"/>
  <c r="K8914" i="7"/>
  <c r="K8915" i="7"/>
  <c r="K8916" i="7"/>
  <c r="K8917" i="7"/>
  <c r="K8918" i="7"/>
  <c r="K8919" i="7"/>
  <c r="K8920" i="7"/>
  <c r="K8921" i="7"/>
  <c r="K8922" i="7"/>
  <c r="K8923" i="7"/>
  <c r="K8924" i="7"/>
  <c r="K8925" i="7"/>
  <c r="K8926" i="7"/>
  <c r="K8927" i="7"/>
  <c r="K8928" i="7"/>
  <c r="K8929" i="7"/>
  <c r="K8930" i="7"/>
  <c r="K8931" i="7"/>
  <c r="K8932" i="7"/>
  <c r="K8933" i="7"/>
  <c r="K8934" i="7"/>
  <c r="K8935" i="7"/>
  <c r="K8936" i="7"/>
  <c r="K8937" i="7"/>
  <c r="K8938" i="7"/>
  <c r="K8939" i="7"/>
  <c r="K8940" i="7"/>
  <c r="K8941" i="7"/>
  <c r="K8942" i="7"/>
  <c r="K8943" i="7"/>
  <c r="K8944" i="7"/>
  <c r="K8945" i="7"/>
  <c r="K8946" i="7"/>
  <c r="K8947" i="7"/>
  <c r="K8948" i="7"/>
  <c r="K8949" i="7"/>
  <c r="K8950" i="7"/>
  <c r="K8951" i="7"/>
  <c r="K8952" i="7"/>
  <c r="K8953" i="7"/>
  <c r="K8954" i="7"/>
  <c r="K8955" i="7"/>
  <c r="K8956" i="7"/>
  <c r="K8957" i="7"/>
  <c r="K8958" i="7"/>
  <c r="K8959" i="7"/>
  <c r="K8960" i="7"/>
  <c r="K8961" i="7"/>
  <c r="K8962" i="7"/>
  <c r="K8963" i="7"/>
  <c r="K8964" i="7"/>
  <c r="K8965" i="7"/>
  <c r="K8966" i="7"/>
  <c r="K8967" i="7"/>
  <c r="K8968" i="7"/>
  <c r="K8969" i="7"/>
  <c r="K8970" i="7"/>
  <c r="K8971" i="7"/>
  <c r="K8972" i="7"/>
  <c r="K8973" i="7"/>
  <c r="K8974" i="7"/>
  <c r="K8975" i="7"/>
  <c r="K8976" i="7"/>
  <c r="K8977" i="7"/>
  <c r="K8978" i="7"/>
  <c r="K8979" i="7"/>
  <c r="K8980" i="7"/>
  <c r="K8981" i="7"/>
  <c r="K8982" i="7"/>
  <c r="K8983" i="7"/>
  <c r="K8984" i="7"/>
  <c r="K8985" i="7"/>
  <c r="K8986" i="7"/>
  <c r="K8987" i="7"/>
  <c r="K8988" i="7"/>
  <c r="K8989" i="7"/>
  <c r="K8990" i="7"/>
  <c r="K8991" i="7"/>
  <c r="K8992" i="7"/>
  <c r="K8993" i="7"/>
  <c r="K8994" i="7"/>
  <c r="K8995" i="7"/>
  <c r="K8996" i="7"/>
  <c r="K8997" i="7"/>
  <c r="K8998" i="7"/>
  <c r="K8999" i="7"/>
  <c r="K9000" i="7"/>
  <c r="K9001" i="7"/>
  <c r="K9002" i="7"/>
  <c r="K9003" i="7"/>
  <c r="K9004" i="7"/>
  <c r="K9005" i="7"/>
  <c r="K9006" i="7"/>
  <c r="K9007" i="7"/>
  <c r="K9008" i="7"/>
  <c r="K9009" i="7"/>
  <c r="K9010" i="7"/>
  <c r="K9011" i="7"/>
  <c r="K9012" i="7"/>
  <c r="K9013" i="7"/>
  <c r="K9014" i="7"/>
  <c r="K9015" i="7"/>
  <c r="K9016" i="7"/>
  <c r="K9017" i="7"/>
  <c r="K9018" i="7"/>
  <c r="K9019" i="7"/>
  <c r="K9020" i="7"/>
  <c r="K9021" i="7"/>
  <c r="K9022" i="7"/>
  <c r="K9023" i="7"/>
  <c r="K9024" i="7"/>
  <c r="K9025" i="7"/>
  <c r="K9026" i="7"/>
  <c r="K9027" i="7"/>
  <c r="K9028" i="7"/>
  <c r="K9029" i="7"/>
  <c r="K9030" i="7"/>
  <c r="K9031" i="7"/>
  <c r="K9032" i="7"/>
  <c r="K9033" i="7"/>
  <c r="K9034" i="7"/>
  <c r="K9035" i="7"/>
  <c r="K9036" i="7"/>
  <c r="K9037" i="7"/>
  <c r="K9038" i="7"/>
  <c r="K9039" i="7"/>
  <c r="K9040" i="7"/>
  <c r="K9041" i="7"/>
  <c r="K9042" i="7"/>
  <c r="K9043" i="7"/>
  <c r="K9044" i="7"/>
  <c r="K9045" i="7"/>
  <c r="K9046" i="7"/>
  <c r="K9047" i="7"/>
  <c r="K9048" i="7"/>
  <c r="K9049" i="7"/>
  <c r="K9050" i="7"/>
  <c r="K9051" i="7"/>
  <c r="K9052" i="7"/>
  <c r="K9053" i="7"/>
  <c r="K9054" i="7"/>
  <c r="K9055" i="7"/>
  <c r="K9056" i="7"/>
  <c r="K9057" i="7"/>
  <c r="K9058" i="7"/>
  <c r="K9059" i="7"/>
  <c r="K9060" i="7"/>
  <c r="K9061" i="7"/>
  <c r="K9062" i="7"/>
  <c r="K9063" i="7"/>
  <c r="K9064" i="7"/>
  <c r="K9065" i="7"/>
  <c r="K9066" i="7"/>
  <c r="K9067" i="7"/>
  <c r="K9068" i="7"/>
  <c r="K9069" i="7"/>
  <c r="K9070" i="7"/>
  <c r="K9071" i="7"/>
  <c r="K9072" i="7"/>
  <c r="K9073" i="7"/>
  <c r="K9074" i="7"/>
  <c r="K9075" i="7"/>
  <c r="K9076" i="7"/>
  <c r="K9077" i="7"/>
  <c r="K9078" i="7"/>
  <c r="K9079" i="7"/>
  <c r="K9080" i="7"/>
  <c r="K9081" i="7"/>
  <c r="K9082" i="7"/>
  <c r="K9083" i="7"/>
  <c r="K9084" i="7"/>
  <c r="K9085" i="7"/>
  <c r="K9086" i="7"/>
  <c r="K9087" i="7"/>
  <c r="K9088" i="7"/>
  <c r="K9089" i="7"/>
  <c r="K9090" i="7"/>
  <c r="K9091" i="7"/>
  <c r="K9092" i="7"/>
  <c r="K9093" i="7"/>
  <c r="K9094" i="7"/>
  <c r="K9095" i="7"/>
  <c r="K9096" i="7"/>
  <c r="K9097" i="7"/>
  <c r="K9098" i="7"/>
  <c r="K9099" i="7"/>
  <c r="K9100" i="7"/>
  <c r="K9101" i="7"/>
  <c r="K9102" i="7"/>
  <c r="K9103" i="7"/>
  <c r="K9104" i="7"/>
  <c r="K9105" i="7"/>
  <c r="K9106" i="7"/>
  <c r="K9107" i="7"/>
  <c r="K9108" i="7"/>
  <c r="K9109" i="7"/>
  <c r="K9110" i="7"/>
  <c r="K9111" i="7"/>
  <c r="K9112" i="7"/>
  <c r="K9113" i="7"/>
  <c r="K9114" i="7"/>
  <c r="K9115" i="7"/>
  <c r="K9116" i="7"/>
  <c r="K9117" i="7"/>
  <c r="K9118" i="7"/>
  <c r="K9119" i="7"/>
  <c r="K9120" i="7"/>
  <c r="K9121" i="7"/>
  <c r="K9122" i="7"/>
  <c r="K9123" i="7"/>
  <c r="K9124" i="7"/>
  <c r="K9125" i="7"/>
  <c r="K9126" i="7"/>
  <c r="K9127" i="7"/>
  <c r="K9128" i="7"/>
  <c r="K9129" i="7"/>
  <c r="K9130" i="7"/>
  <c r="K9131" i="7"/>
  <c r="K9132" i="7"/>
  <c r="K9133" i="7"/>
  <c r="K9134" i="7"/>
  <c r="K9135" i="7"/>
  <c r="K9136" i="7"/>
  <c r="K9137" i="7"/>
  <c r="K9138" i="7"/>
  <c r="K9139" i="7"/>
  <c r="K9140" i="7"/>
  <c r="K9141" i="7"/>
  <c r="K9142" i="7"/>
  <c r="K9143" i="7"/>
  <c r="K9144" i="7"/>
  <c r="K9145" i="7"/>
  <c r="K9146" i="7"/>
  <c r="K9147" i="7"/>
  <c r="K9148" i="7"/>
  <c r="K9149" i="7"/>
  <c r="K9150" i="7"/>
  <c r="K9151" i="7"/>
  <c r="K9152" i="7"/>
  <c r="K9153" i="7"/>
  <c r="K9154" i="7"/>
  <c r="K9155" i="7"/>
  <c r="K9156" i="7"/>
  <c r="K9157" i="7"/>
  <c r="K9158" i="7"/>
  <c r="K9159" i="7"/>
  <c r="K9160" i="7"/>
  <c r="K9161" i="7"/>
  <c r="K9162" i="7"/>
  <c r="K9163" i="7"/>
  <c r="K9164" i="7"/>
  <c r="K9165" i="7"/>
  <c r="K9166" i="7"/>
  <c r="K9167" i="7"/>
  <c r="K9168" i="7"/>
  <c r="K9169" i="7"/>
  <c r="K9170" i="7"/>
  <c r="K9171" i="7"/>
  <c r="K9172" i="7"/>
  <c r="K9173" i="7"/>
  <c r="K9174" i="7"/>
  <c r="K9175" i="7"/>
  <c r="K9176" i="7"/>
  <c r="K9177" i="7"/>
  <c r="K9178" i="7"/>
  <c r="K9179" i="7"/>
  <c r="K9180" i="7"/>
  <c r="K9181" i="7"/>
  <c r="K9182" i="7"/>
  <c r="K9183" i="7"/>
  <c r="K9184" i="7"/>
  <c r="K9185" i="7"/>
  <c r="K9186" i="7"/>
  <c r="K9187" i="7"/>
  <c r="K9188" i="7"/>
  <c r="K9189" i="7"/>
  <c r="K9190" i="7"/>
  <c r="K9191" i="7"/>
  <c r="K9192" i="7"/>
  <c r="K9193" i="7"/>
  <c r="K9194" i="7"/>
  <c r="K9195" i="7"/>
  <c r="K9196" i="7"/>
  <c r="K9197" i="7"/>
  <c r="K9198" i="7"/>
  <c r="K9199" i="7"/>
  <c r="K9200" i="7"/>
  <c r="K9201" i="7"/>
  <c r="K9202" i="7"/>
  <c r="K9203" i="7"/>
  <c r="K9204" i="7"/>
  <c r="K9205" i="7"/>
  <c r="K9206" i="7"/>
  <c r="K9207" i="7"/>
  <c r="K9208" i="7"/>
  <c r="K9209" i="7"/>
  <c r="K9210" i="7"/>
  <c r="K9211" i="7"/>
  <c r="K9212" i="7"/>
  <c r="K9213" i="7"/>
  <c r="K9214" i="7"/>
  <c r="K9215" i="7"/>
  <c r="K9216" i="7"/>
  <c r="K9217" i="7"/>
  <c r="K9218" i="7"/>
  <c r="K9219" i="7"/>
  <c r="K9220" i="7"/>
  <c r="K9221" i="7"/>
  <c r="K9222" i="7"/>
  <c r="K9223" i="7"/>
  <c r="K9224" i="7"/>
  <c r="K9225" i="7"/>
  <c r="K9226" i="7"/>
  <c r="K9227" i="7"/>
  <c r="K9228" i="7"/>
  <c r="K9229" i="7"/>
  <c r="K9230" i="7"/>
  <c r="K9231" i="7"/>
  <c r="K9232" i="7"/>
  <c r="K9233" i="7"/>
  <c r="K9234" i="7"/>
  <c r="K9235" i="7"/>
  <c r="K9236" i="7"/>
  <c r="K9237" i="7"/>
  <c r="K9238" i="7"/>
  <c r="K9239" i="7"/>
  <c r="K9240" i="7"/>
  <c r="K9241" i="7"/>
  <c r="K9242" i="7"/>
  <c r="K9243" i="7"/>
  <c r="K9244" i="7"/>
  <c r="K9245" i="7"/>
  <c r="K9246" i="7"/>
  <c r="K9247" i="7"/>
  <c r="K9248" i="7"/>
  <c r="K9249" i="7"/>
  <c r="K9250" i="7"/>
  <c r="K9251" i="7"/>
  <c r="K9252" i="7"/>
  <c r="K9253" i="7"/>
  <c r="K9254" i="7"/>
  <c r="K9255" i="7"/>
  <c r="K9256" i="7"/>
  <c r="K9257" i="7"/>
  <c r="K9258" i="7"/>
  <c r="K9259" i="7"/>
  <c r="K9260" i="7"/>
  <c r="K9261" i="7"/>
  <c r="K9262" i="7"/>
  <c r="K9263" i="7"/>
  <c r="K9264" i="7"/>
  <c r="K9265" i="7"/>
  <c r="K9266" i="7"/>
  <c r="K9267" i="7"/>
  <c r="K9268" i="7"/>
  <c r="K9269" i="7"/>
  <c r="K9270" i="7"/>
  <c r="K9271" i="7"/>
  <c r="K9272" i="7"/>
  <c r="K9273" i="7"/>
  <c r="K9274" i="7"/>
  <c r="K9275" i="7"/>
  <c r="K9276" i="7"/>
  <c r="K9277" i="7"/>
  <c r="K9278" i="7"/>
  <c r="K9279" i="7"/>
  <c r="K9280" i="7"/>
  <c r="K9281" i="7"/>
  <c r="K9282" i="7"/>
  <c r="K9283" i="7"/>
  <c r="K9284" i="7"/>
  <c r="K9285" i="7"/>
  <c r="K9286" i="7"/>
  <c r="K9287" i="7"/>
  <c r="K9288" i="7"/>
  <c r="K9289" i="7"/>
  <c r="K9290" i="7"/>
  <c r="K9291" i="7"/>
  <c r="K9292" i="7"/>
  <c r="K9293" i="7"/>
  <c r="K9294" i="7"/>
  <c r="K9295" i="7"/>
  <c r="K9296" i="7"/>
  <c r="K9297" i="7"/>
  <c r="K9298" i="7"/>
  <c r="K9299" i="7"/>
  <c r="K9300" i="7"/>
  <c r="K9301" i="7"/>
  <c r="K9302" i="7"/>
  <c r="K9303" i="7"/>
  <c r="K9304" i="7"/>
  <c r="K9305" i="7"/>
  <c r="K9306" i="7"/>
  <c r="K9307" i="7"/>
  <c r="K9308" i="7"/>
  <c r="K9309" i="7"/>
  <c r="K9310" i="7"/>
  <c r="K9311" i="7"/>
  <c r="K9312" i="7"/>
  <c r="K9313" i="7"/>
  <c r="K9314" i="7"/>
  <c r="K9315" i="7"/>
  <c r="K9316" i="7"/>
  <c r="K9317" i="7"/>
  <c r="K9318" i="7"/>
  <c r="K9319" i="7"/>
  <c r="K9320" i="7"/>
  <c r="K9321" i="7"/>
  <c r="K9322" i="7"/>
  <c r="K9323" i="7"/>
  <c r="K9324" i="7"/>
  <c r="K9325" i="7"/>
  <c r="K9326" i="7"/>
  <c r="K9327" i="7"/>
  <c r="K9328" i="7"/>
  <c r="K9329" i="7"/>
  <c r="K9330" i="7"/>
  <c r="K9331" i="7"/>
  <c r="K9332" i="7"/>
  <c r="K9333" i="7"/>
  <c r="K9334" i="7"/>
  <c r="K9335" i="7"/>
  <c r="K9336" i="7"/>
  <c r="K9337" i="7"/>
  <c r="K9338" i="7"/>
  <c r="K9339" i="7"/>
  <c r="K9340" i="7"/>
  <c r="K9341" i="7"/>
  <c r="K9342" i="7"/>
  <c r="K9343" i="7"/>
  <c r="K9344" i="7"/>
  <c r="K9345" i="7"/>
  <c r="K9346" i="7"/>
  <c r="K9347" i="7"/>
  <c r="K9348" i="7"/>
  <c r="K9349" i="7"/>
  <c r="K9350" i="7"/>
  <c r="K9351" i="7"/>
  <c r="K9352" i="7"/>
  <c r="K9353" i="7"/>
  <c r="K9354" i="7"/>
  <c r="K9355" i="7"/>
  <c r="K9356" i="7"/>
  <c r="K9357" i="7"/>
  <c r="K9358" i="7"/>
  <c r="K9359" i="7"/>
  <c r="K9360" i="7"/>
  <c r="K9361" i="7"/>
  <c r="K9362" i="7"/>
  <c r="K9363" i="7"/>
  <c r="K9364" i="7"/>
  <c r="K9365" i="7"/>
  <c r="K9366" i="7"/>
  <c r="K9367" i="7"/>
  <c r="K9368" i="7"/>
  <c r="K9369" i="7"/>
  <c r="K9370" i="7"/>
  <c r="K9371" i="7"/>
  <c r="K9372" i="7"/>
  <c r="K9373" i="7"/>
  <c r="K9374" i="7"/>
  <c r="K9375" i="7"/>
  <c r="K9376" i="7"/>
  <c r="K9377" i="7"/>
  <c r="K9378" i="7"/>
  <c r="K9379" i="7"/>
  <c r="K9380" i="7"/>
  <c r="K9381" i="7"/>
  <c r="K9382" i="7"/>
  <c r="K9383" i="7"/>
  <c r="K9384" i="7"/>
  <c r="K9385" i="7"/>
  <c r="K9386" i="7"/>
  <c r="K9387" i="7"/>
  <c r="K9388" i="7"/>
  <c r="K9389" i="7"/>
  <c r="K9390" i="7"/>
  <c r="K9391" i="7"/>
  <c r="K9392" i="7"/>
  <c r="K9393" i="7"/>
  <c r="K9394" i="7"/>
  <c r="K9395" i="7"/>
  <c r="K9396" i="7"/>
  <c r="K9397" i="7"/>
  <c r="K9398" i="7"/>
  <c r="K9399" i="7"/>
  <c r="K9400" i="7"/>
  <c r="K9401" i="7"/>
  <c r="K9402" i="7"/>
  <c r="K9403" i="7"/>
  <c r="K9404" i="7"/>
  <c r="K9405" i="7"/>
  <c r="K9406" i="7"/>
  <c r="K9407" i="7"/>
  <c r="K9408" i="7"/>
  <c r="K9409" i="7"/>
  <c r="K9410" i="7"/>
  <c r="K9411" i="7"/>
  <c r="K9412" i="7"/>
  <c r="K9413" i="7"/>
  <c r="K9414" i="7"/>
  <c r="K9415" i="7"/>
  <c r="K9416" i="7"/>
  <c r="K9417" i="7"/>
  <c r="K9418" i="7"/>
  <c r="K9419" i="7"/>
  <c r="K9420" i="7"/>
  <c r="K9421" i="7"/>
  <c r="K9422" i="7"/>
  <c r="K9423" i="7"/>
  <c r="K9424" i="7"/>
  <c r="K9425" i="7"/>
  <c r="K9426" i="7"/>
  <c r="K9427" i="7"/>
  <c r="K9428" i="7"/>
  <c r="K9429" i="7"/>
  <c r="K9430" i="7"/>
  <c r="K9431" i="7"/>
  <c r="K9432" i="7"/>
  <c r="K9433" i="7"/>
  <c r="K9434" i="7"/>
  <c r="K9435" i="7"/>
  <c r="K9436" i="7"/>
  <c r="K9437" i="7"/>
  <c r="K9438" i="7"/>
  <c r="K9439" i="7"/>
  <c r="K9440" i="7"/>
  <c r="K9441" i="7"/>
  <c r="K9442" i="7"/>
  <c r="K9443" i="7"/>
  <c r="K9444" i="7"/>
  <c r="K9445" i="7"/>
  <c r="K9446" i="7"/>
  <c r="K9447" i="7"/>
  <c r="K9448" i="7"/>
  <c r="K9449" i="7"/>
  <c r="K9450" i="7"/>
  <c r="K9451" i="7"/>
  <c r="K9452" i="7"/>
  <c r="K9453" i="7"/>
  <c r="K9454" i="7"/>
  <c r="K9455" i="7"/>
  <c r="K9456" i="7"/>
  <c r="K9457" i="7"/>
  <c r="K9458" i="7"/>
  <c r="K9459" i="7"/>
  <c r="K9460" i="7"/>
  <c r="K9461" i="7"/>
  <c r="K9462" i="7"/>
  <c r="K9463" i="7"/>
  <c r="K9464" i="7"/>
  <c r="K9465" i="7"/>
  <c r="K9466" i="7"/>
  <c r="K9467" i="7"/>
  <c r="K9468" i="7"/>
  <c r="K9469" i="7"/>
  <c r="K9470" i="7"/>
  <c r="K9471" i="7"/>
  <c r="K9472" i="7"/>
  <c r="K9473" i="7"/>
  <c r="K9474" i="7"/>
  <c r="K9475" i="7"/>
  <c r="K9476" i="7"/>
  <c r="K9477" i="7"/>
  <c r="K9478" i="7"/>
  <c r="K9479" i="7"/>
  <c r="K9480" i="7"/>
  <c r="K9481" i="7"/>
  <c r="K9482" i="7"/>
  <c r="K9483" i="7"/>
  <c r="K9484" i="7"/>
  <c r="K9485" i="7"/>
  <c r="K9486" i="7"/>
  <c r="K9487" i="7"/>
  <c r="K9488" i="7"/>
  <c r="K9489" i="7"/>
  <c r="K9490" i="7"/>
  <c r="K9491" i="7"/>
  <c r="K9492" i="7"/>
  <c r="K9493" i="7"/>
  <c r="K9494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BA15" i="9"/>
  <c r="BB15" i="9"/>
  <c r="BC15" i="9"/>
  <c r="BD15" i="9"/>
  <c r="BE15" i="9"/>
  <c r="BF15" i="9"/>
  <c r="BG15" i="9"/>
  <c r="BH15" i="9"/>
  <c r="BI15" i="9"/>
  <c r="BJ15" i="9"/>
  <c r="BK15" i="9"/>
  <c r="BA13" i="9"/>
  <c r="BB13" i="9"/>
  <c r="BC13" i="9"/>
  <c r="BD13" i="9"/>
  <c r="BE13" i="9"/>
  <c r="BF13" i="9"/>
  <c r="BG13" i="9"/>
  <c r="BH13" i="9"/>
  <c r="BI13" i="9"/>
  <c r="BJ13" i="9"/>
  <c r="BK13" i="9"/>
  <c r="BA5" i="9"/>
  <c r="BB5" i="9"/>
  <c r="BC5" i="9"/>
  <c r="BD5" i="9"/>
  <c r="BE5" i="9"/>
  <c r="BF5" i="9"/>
  <c r="BG5" i="9"/>
  <c r="BH5" i="9"/>
  <c r="BI5" i="9"/>
  <c r="BJ5" i="9"/>
  <c r="BK5" i="9"/>
  <c r="BA3" i="9"/>
  <c r="BB3" i="9"/>
  <c r="BC3" i="9"/>
  <c r="BD3" i="9"/>
  <c r="BE3" i="9"/>
  <c r="BF3" i="9"/>
  <c r="BG3" i="9"/>
  <c r="BH3" i="9"/>
  <c r="BI3" i="9"/>
  <c r="BJ3" i="9"/>
  <c r="BK3" i="9"/>
  <c r="AP15" i="9"/>
  <c r="AQ15" i="9"/>
  <c r="AR15" i="9"/>
  <c r="AS15" i="9"/>
  <c r="AT15" i="9"/>
  <c r="AU15" i="9"/>
  <c r="AV15" i="9"/>
  <c r="AW15" i="9"/>
  <c r="AX15" i="9"/>
  <c r="AY15" i="9"/>
  <c r="AZ15" i="9"/>
  <c r="AP13" i="9"/>
  <c r="AQ13" i="9"/>
  <c r="AR13" i="9"/>
  <c r="AS13" i="9"/>
  <c r="AT13" i="9"/>
  <c r="AU13" i="9"/>
  <c r="AV13" i="9"/>
  <c r="AW13" i="9"/>
  <c r="AX13" i="9"/>
  <c r="AY13" i="9"/>
  <c r="AZ13" i="9"/>
  <c r="AP5" i="9"/>
  <c r="AQ5" i="9"/>
  <c r="AR5" i="9"/>
  <c r="AS5" i="9"/>
  <c r="AT5" i="9"/>
  <c r="AU5" i="9"/>
  <c r="AV5" i="9"/>
  <c r="AW5" i="9"/>
  <c r="AX5" i="9"/>
  <c r="AY5" i="9"/>
  <c r="AZ5" i="9"/>
  <c r="AP3" i="9"/>
  <c r="AQ3" i="9"/>
  <c r="AR3" i="9"/>
  <c r="AS3" i="9"/>
  <c r="AT3" i="9"/>
  <c r="AU3" i="9"/>
  <c r="AV3" i="9"/>
  <c r="AW3" i="9"/>
  <c r="AX3" i="9"/>
  <c r="AY3" i="9"/>
  <c r="AZ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D4370" i="7"/>
  <c r="A4370" i="7" s="1"/>
  <c r="D4371" i="7"/>
  <c r="A4371" i="7" s="1"/>
  <c r="D4372" i="7"/>
  <c r="A4372" i="7" s="1"/>
  <c r="D4373" i="7"/>
  <c r="A4373" i="7" s="1"/>
  <c r="D4374" i="7"/>
  <c r="A4374" i="7" s="1"/>
  <c r="D4375" i="7"/>
  <c r="A4375" i="7" s="1"/>
  <c r="D4376" i="7"/>
  <c r="A4376" i="7" s="1"/>
  <c r="D4377" i="7"/>
  <c r="A4377" i="7" s="1"/>
  <c r="D4378" i="7"/>
  <c r="A4378" i="7" s="1"/>
  <c r="D4379" i="7"/>
  <c r="A4379" i="7" s="1"/>
  <c r="D4380" i="7"/>
  <c r="A4380" i="7" s="1"/>
  <c r="D4381" i="7"/>
  <c r="A4381" i="7" s="1"/>
  <c r="D4382" i="7"/>
  <c r="A4382" i="7" s="1"/>
  <c r="D4383" i="7"/>
  <c r="A4383" i="7" s="1"/>
  <c r="D4384" i="7"/>
  <c r="A4384" i="7" s="1"/>
  <c r="D4385" i="7"/>
  <c r="A4385" i="7" s="1"/>
  <c r="D4386" i="7"/>
  <c r="A4386" i="7" s="1"/>
  <c r="D4387" i="7"/>
  <c r="A4387" i="7" s="1"/>
  <c r="D4388" i="7"/>
  <c r="A4388" i="7" s="1"/>
  <c r="D4389" i="7"/>
  <c r="A4389" i="7" s="1"/>
  <c r="D4390" i="7"/>
  <c r="A4390" i="7" s="1"/>
  <c r="D4391" i="7"/>
  <c r="A4391" i="7" s="1"/>
  <c r="D4392" i="7"/>
  <c r="A4392" i="7" s="1"/>
  <c r="D4393" i="7"/>
  <c r="A4393" i="7" s="1"/>
  <c r="D4394" i="7"/>
  <c r="A4394" i="7" s="1"/>
  <c r="D4395" i="7"/>
  <c r="A4395" i="7" s="1"/>
  <c r="D4396" i="7"/>
  <c r="A4396" i="7" s="1"/>
  <c r="D4397" i="7"/>
  <c r="A4397" i="7" s="1"/>
  <c r="D4398" i="7"/>
  <c r="A4398" i="7" s="1"/>
  <c r="D4399" i="7"/>
  <c r="A4399" i="7" s="1"/>
  <c r="D4400" i="7"/>
  <c r="A4400" i="7" s="1"/>
  <c r="D4401" i="7"/>
  <c r="A4401" i="7" s="1"/>
  <c r="D4402" i="7"/>
  <c r="A4402" i="7" s="1"/>
  <c r="D4403" i="7"/>
  <c r="A4403" i="7" s="1"/>
  <c r="D4404" i="7"/>
  <c r="A4404" i="7" s="1"/>
  <c r="D4405" i="7"/>
  <c r="A4405" i="7" s="1"/>
  <c r="D4406" i="7"/>
  <c r="A4406" i="7" s="1"/>
  <c r="D4407" i="7"/>
  <c r="A4407" i="7" s="1"/>
  <c r="D4408" i="7"/>
  <c r="A4408" i="7" s="1"/>
  <c r="D4409" i="7"/>
  <c r="A4409" i="7" s="1"/>
  <c r="D4410" i="7"/>
  <c r="A4410" i="7" s="1"/>
  <c r="D4411" i="7"/>
  <c r="A4411" i="7" s="1"/>
  <c r="D4412" i="7"/>
  <c r="A4412" i="7" s="1"/>
  <c r="D4413" i="7"/>
  <c r="A4413" i="7" s="1"/>
  <c r="D4414" i="7"/>
  <c r="A4414" i="7" s="1"/>
  <c r="D4415" i="7"/>
  <c r="A4415" i="7" s="1"/>
  <c r="D4416" i="7"/>
  <c r="A4416" i="7" s="1"/>
  <c r="D4417" i="7"/>
  <c r="A4417" i="7" s="1"/>
  <c r="D4418" i="7"/>
  <c r="A4418" i="7" s="1"/>
  <c r="D4419" i="7"/>
  <c r="A4419" i="7" s="1"/>
  <c r="D4420" i="7"/>
  <c r="A4420" i="7" s="1"/>
  <c r="D4421" i="7"/>
  <c r="A4421" i="7" s="1"/>
  <c r="D4422" i="7"/>
  <c r="A4422" i="7" s="1"/>
  <c r="D4423" i="7"/>
  <c r="A4423" i="7" s="1"/>
  <c r="D4424" i="7"/>
  <c r="A4424" i="7" s="1"/>
  <c r="D4425" i="7"/>
  <c r="A4425" i="7" s="1"/>
  <c r="D4426" i="7"/>
  <c r="A4426" i="7" s="1"/>
  <c r="D4427" i="7"/>
  <c r="A4427" i="7" s="1"/>
  <c r="D4428" i="7"/>
  <c r="A4428" i="7" s="1"/>
  <c r="D4429" i="7"/>
  <c r="A4429" i="7" s="1"/>
  <c r="D4430" i="7"/>
  <c r="A4430" i="7" s="1"/>
  <c r="D4431" i="7"/>
  <c r="A4431" i="7" s="1"/>
  <c r="D4432" i="7"/>
  <c r="A4432" i="7" s="1"/>
  <c r="D4433" i="7"/>
  <c r="A4433" i="7" s="1"/>
  <c r="D4434" i="7"/>
  <c r="A4434" i="7" s="1"/>
  <c r="D4435" i="7"/>
  <c r="A4435" i="7" s="1"/>
  <c r="D4436" i="7"/>
  <c r="A4436" i="7" s="1"/>
  <c r="D4437" i="7"/>
  <c r="A4437" i="7" s="1"/>
  <c r="D4438" i="7"/>
  <c r="A4438" i="7" s="1"/>
  <c r="D4439" i="7"/>
  <c r="A4439" i="7" s="1"/>
  <c r="D4440" i="7"/>
  <c r="A4440" i="7" s="1"/>
  <c r="D4441" i="7"/>
  <c r="A4441" i="7" s="1"/>
  <c r="D4442" i="7"/>
  <c r="A4442" i="7" s="1"/>
  <c r="D4443" i="7"/>
  <c r="A4443" i="7" s="1"/>
  <c r="D4444" i="7"/>
  <c r="A4444" i="7" s="1"/>
  <c r="D4445" i="7"/>
  <c r="A4445" i="7" s="1"/>
  <c r="D4446" i="7"/>
  <c r="A4446" i="7" s="1"/>
  <c r="D4447" i="7"/>
  <c r="A4447" i="7" s="1"/>
  <c r="D4448" i="7"/>
  <c r="A4448" i="7" s="1"/>
  <c r="D4449" i="7"/>
  <c r="A4449" i="7" s="1"/>
  <c r="D4450" i="7"/>
  <c r="A4450" i="7" s="1"/>
  <c r="D4451" i="7"/>
  <c r="A4451" i="7" s="1"/>
  <c r="D4452" i="7"/>
  <c r="A4452" i="7" s="1"/>
  <c r="D4453" i="7"/>
  <c r="A4453" i="7" s="1"/>
  <c r="D4454" i="7"/>
  <c r="A4454" i="7" s="1"/>
  <c r="D4455" i="7"/>
  <c r="A4455" i="7" s="1"/>
  <c r="D4456" i="7"/>
  <c r="A4456" i="7" s="1"/>
  <c r="D4457" i="7"/>
  <c r="A4457" i="7" s="1"/>
  <c r="D4458" i="7"/>
  <c r="A4458" i="7" s="1"/>
  <c r="D4459" i="7"/>
  <c r="A4459" i="7" s="1"/>
  <c r="D4460" i="7"/>
  <c r="A4460" i="7" s="1"/>
  <c r="D4461" i="7"/>
  <c r="A4461" i="7" s="1"/>
  <c r="D4462" i="7"/>
  <c r="A4462" i="7" s="1"/>
  <c r="D4463" i="7"/>
  <c r="A4463" i="7" s="1"/>
  <c r="D4464" i="7"/>
  <c r="A4464" i="7" s="1"/>
  <c r="D4465" i="7"/>
  <c r="A4465" i="7" s="1"/>
  <c r="D4466" i="7"/>
  <c r="A4466" i="7" s="1"/>
  <c r="D4467" i="7"/>
  <c r="A4467" i="7" s="1"/>
  <c r="D4468" i="7"/>
  <c r="A4468" i="7" s="1"/>
  <c r="D4469" i="7"/>
  <c r="A4469" i="7" s="1"/>
  <c r="D4470" i="7"/>
  <c r="A4470" i="7" s="1"/>
  <c r="D4471" i="7"/>
  <c r="A4471" i="7" s="1"/>
  <c r="D4472" i="7"/>
  <c r="A4472" i="7" s="1"/>
  <c r="D4473" i="7"/>
  <c r="A4473" i="7" s="1"/>
  <c r="D4474" i="7"/>
  <c r="A4474" i="7" s="1"/>
  <c r="D4475" i="7"/>
  <c r="A4475" i="7" s="1"/>
  <c r="D4476" i="7"/>
  <c r="A4476" i="7" s="1"/>
  <c r="D4477" i="7"/>
  <c r="A4477" i="7" s="1"/>
  <c r="D4478" i="7"/>
  <c r="A4478" i="7" s="1"/>
  <c r="D4479" i="7"/>
  <c r="A4479" i="7" s="1"/>
  <c r="D4480" i="7"/>
  <c r="A4480" i="7" s="1"/>
  <c r="D4481" i="7"/>
  <c r="A4481" i="7" s="1"/>
  <c r="D4482" i="7"/>
  <c r="A4482" i="7" s="1"/>
  <c r="D4483" i="7"/>
  <c r="A4483" i="7" s="1"/>
  <c r="D4484" i="7"/>
  <c r="A4484" i="7" s="1"/>
  <c r="D4485" i="7"/>
  <c r="A4485" i="7" s="1"/>
  <c r="D4486" i="7"/>
  <c r="A4486" i="7" s="1"/>
  <c r="D4487" i="7"/>
  <c r="A4487" i="7" s="1"/>
  <c r="D4488" i="7"/>
  <c r="A4488" i="7" s="1"/>
  <c r="D4489" i="7"/>
  <c r="A4489" i="7" s="1"/>
  <c r="D4490" i="7"/>
  <c r="A4490" i="7" s="1"/>
  <c r="D4491" i="7"/>
  <c r="A4491" i="7" s="1"/>
  <c r="D4492" i="7"/>
  <c r="A4492" i="7" s="1"/>
  <c r="D4493" i="7"/>
  <c r="A4493" i="7" s="1"/>
  <c r="D4494" i="7"/>
  <c r="A4494" i="7" s="1"/>
  <c r="D4495" i="7"/>
  <c r="A4495" i="7" s="1"/>
  <c r="D4496" i="7"/>
  <c r="A4496" i="7" s="1"/>
  <c r="D4497" i="7"/>
  <c r="A4497" i="7" s="1"/>
  <c r="D4498" i="7"/>
  <c r="A4498" i="7" s="1"/>
  <c r="D4499" i="7"/>
  <c r="A4499" i="7" s="1"/>
  <c r="D4500" i="7"/>
  <c r="A4500" i="7" s="1"/>
  <c r="D4501" i="7"/>
  <c r="A4501" i="7" s="1"/>
  <c r="D4502" i="7"/>
  <c r="A4502" i="7" s="1"/>
  <c r="D4503" i="7"/>
  <c r="A4503" i="7" s="1"/>
  <c r="D4504" i="7"/>
  <c r="A4504" i="7" s="1"/>
  <c r="D4505" i="7"/>
  <c r="A4505" i="7" s="1"/>
  <c r="D4506" i="7"/>
  <c r="A4506" i="7" s="1"/>
  <c r="D4507" i="7"/>
  <c r="A4507" i="7" s="1"/>
  <c r="D4508" i="7"/>
  <c r="A4508" i="7" s="1"/>
  <c r="D4509" i="7"/>
  <c r="A4509" i="7" s="1"/>
  <c r="D4510" i="7"/>
  <c r="A4510" i="7" s="1"/>
  <c r="D4511" i="7"/>
  <c r="A4511" i="7" s="1"/>
  <c r="D4512" i="7"/>
  <c r="A4512" i="7" s="1"/>
  <c r="D4513" i="7"/>
  <c r="A4513" i="7" s="1"/>
  <c r="D4514" i="7"/>
  <c r="A4514" i="7" s="1"/>
  <c r="D4515" i="7"/>
  <c r="A4515" i="7" s="1"/>
  <c r="D4516" i="7"/>
  <c r="A4516" i="7" s="1"/>
  <c r="D4517" i="7"/>
  <c r="A4517" i="7" s="1"/>
  <c r="D4518" i="7"/>
  <c r="A4518" i="7" s="1"/>
  <c r="D4519" i="7"/>
  <c r="A4519" i="7" s="1"/>
  <c r="D4520" i="7"/>
  <c r="A4520" i="7" s="1"/>
  <c r="D4521" i="7"/>
  <c r="A4521" i="7" s="1"/>
  <c r="D4522" i="7"/>
  <c r="A4522" i="7" s="1"/>
  <c r="D4523" i="7"/>
  <c r="A4523" i="7" s="1"/>
  <c r="D4524" i="7"/>
  <c r="A4524" i="7" s="1"/>
  <c r="D4525" i="7"/>
  <c r="A4525" i="7" s="1"/>
  <c r="D4526" i="7"/>
  <c r="A4526" i="7" s="1"/>
  <c r="D4527" i="7"/>
  <c r="A4527" i="7" s="1"/>
  <c r="D4528" i="7"/>
  <c r="A4528" i="7" s="1"/>
  <c r="D4529" i="7"/>
  <c r="A4529" i="7" s="1"/>
  <c r="D4530" i="7"/>
  <c r="A4530" i="7" s="1"/>
  <c r="D4531" i="7"/>
  <c r="A4531" i="7" s="1"/>
  <c r="D4532" i="7"/>
  <c r="A4532" i="7" s="1"/>
  <c r="D4533" i="7"/>
  <c r="A4533" i="7" s="1"/>
  <c r="D4534" i="7"/>
  <c r="A4534" i="7" s="1"/>
  <c r="D4535" i="7"/>
  <c r="A4535" i="7" s="1"/>
  <c r="D4536" i="7"/>
  <c r="A4536" i="7" s="1"/>
  <c r="D4537" i="7"/>
  <c r="A4537" i="7" s="1"/>
  <c r="D4538" i="7"/>
  <c r="A4538" i="7" s="1"/>
  <c r="D4539" i="7"/>
  <c r="A4539" i="7" s="1"/>
  <c r="D4540" i="7"/>
  <c r="A4540" i="7" s="1"/>
  <c r="D4541" i="7"/>
  <c r="A4541" i="7" s="1"/>
  <c r="D4542" i="7"/>
  <c r="A4542" i="7" s="1"/>
  <c r="D4543" i="7"/>
  <c r="A4543" i="7" s="1"/>
  <c r="D4544" i="7"/>
  <c r="A4544" i="7" s="1"/>
  <c r="D4545" i="7"/>
  <c r="A4545" i="7" s="1"/>
  <c r="D4546" i="7"/>
  <c r="A4546" i="7" s="1"/>
  <c r="D4547" i="7"/>
  <c r="A4547" i="7" s="1"/>
  <c r="D4548" i="7"/>
  <c r="A4548" i="7" s="1"/>
  <c r="D4549" i="7"/>
  <c r="A4549" i="7" s="1"/>
  <c r="D4550" i="7"/>
  <c r="A4550" i="7" s="1"/>
  <c r="D4551" i="7"/>
  <c r="A4551" i="7" s="1"/>
  <c r="D4552" i="7"/>
  <c r="A4552" i="7" s="1"/>
  <c r="D4553" i="7"/>
  <c r="A4553" i="7" s="1"/>
  <c r="D4554" i="7"/>
  <c r="A4554" i="7" s="1"/>
  <c r="D4555" i="7"/>
  <c r="A4555" i="7" s="1"/>
  <c r="D4556" i="7"/>
  <c r="A4556" i="7" s="1"/>
  <c r="D4557" i="7"/>
  <c r="A4557" i="7" s="1"/>
  <c r="D4558" i="7"/>
  <c r="A4558" i="7" s="1"/>
  <c r="D4559" i="7"/>
  <c r="A4559" i="7" s="1"/>
  <c r="D4560" i="7"/>
  <c r="A4560" i="7" s="1"/>
  <c r="D4561" i="7"/>
  <c r="A4561" i="7" s="1"/>
  <c r="D4562" i="7"/>
  <c r="A4562" i="7" s="1"/>
  <c r="D4563" i="7"/>
  <c r="A4563" i="7" s="1"/>
  <c r="D4564" i="7"/>
  <c r="A4564" i="7" s="1"/>
  <c r="D4565" i="7"/>
  <c r="A4565" i="7" s="1"/>
  <c r="D4566" i="7"/>
  <c r="A4566" i="7" s="1"/>
  <c r="D4567" i="7"/>
  <c r="A4567" i="7" s="1"/>
  <c r="D4568" i="7"/>
  <c r="A4568" i="7" s="1"/>
  <c r="D4569" i="7"/>
  <c r="A4569" i="7" s="1"/>
  <c r="D4570" i="7"/>
  <c r="A4570" i="7" s="1"/>
  <c r="D4571" i="7"/>
  <c r="A4571" i="7" s="1"/>
  <c r="D4572" i="7"/>
  <c r="A4572" i="7" s="1"/>
  <c r="D4573" i="7"/>
  <c r="A4573" i="7" s="1"/>
  <c r="D4574" i="7"/>
  <c r="A4574" i="7" s="1"/>
  <c r="D4575" i="7"/>
  <c r="A4575" i="7" s="1"/>
  <c r="D4576" i="7"/>
  <c r="A4576" i="7" s="1"/>
  <c r="D4577" i="7"/>
  <c r="A4577" i="7" s="1"/>
  <c r="D4578" i="7"/>
  <c r="A4578" i="7" s="1"/>
  <c r="D4579" i="7"/>
  <c r="A4579" i="7" s="1"/>
  <c r="D4580" i="7"/>
  <c r="A4580" i="7" s="1"/>
  <c r="D4581" i="7"/>
  <c r="A4581" i="7" s="1"/>
  <c r="D4582" i="7"/>
  <c r="A4582" i="7" s="1"/>
  <c r="D4583" i="7"/>
  <c r="A4583" i="7" s="1"/>
  <c r="D4584" i="7"/>
  <c r="A4584" i="7" s="1"/>
  <c r="D4585" i="7"/>
  <c r="A4585" i="7" s="1"/>
  <c r="D4586" i="7"/>
  <c r="A4586" i="7" s="1"/>
  <c r="D4587" i="7"/>
  <c r="A4587" i="7" s="1"/>
  <c r="D4588" i="7"/>
  <c r="A4588" i="7" s="1"/>
  <c r="D4589" i="7"/>
  <c r="A4589" i="7" s="1"/>
  <c r="D4590" i="7"/>
  <c r="A4590" i="7" s="1"/>
  <c r="D4591" i="7"/>
  <c r="A4591" i="7" s="1"/>
  <c r="D4592" i="7"/>
  <c r="A4592" i="7" s="1"/>
  <c r="D4593" i="7"/>
  <c r="A4593" i="7" s="1"/>
  <c r="D4594" i="7"/>
  <c r="A4594" i="7" s="1"/>
  <c r="D4595" i="7"/>
  <c r="A4595" i="7" s="1"/>
  <c r="D4596" i="7"/>
  <c r="A4596" i="7" s="1"/>
  <c r="D4597" i="7"/>
  <c r="A4597" i="7" s="1"/>
  <c r="D4598" i="7"/>
  <c r="A4598" i="7" s="1"/>
  <c r="D4599" i="7"/>
  <c r="A4599" i="7" s="1"/>
  <c r="D4600" i="7"/>
  <c r="A4600" i="7" s="1"/>
  <c r="D4601" i="7"/>
  <c r="A4601" i="7" s="1"/>
  <c r="D4602" i="7"/>
  <c r="A4602" i="7" s="1"/>
  <c r="D4603" i="7"/>
  <c r="A4603" i="7" s="1"/>
  <c r="D4604" i="7"/>
  <c r="A4604" i="7" s="1"/>
  <c r="D4605" i="7"/>
  <c r="A4605" i="7" s="1"/>
  <c r="D4606" i="7"/>
  <c r="A4606" i="7" s="1"/>
  <c r="D4607" i="7"/>
  <c r="A4607" i="7" s="1"/>
  <c r="D4608" i="7"/>
  <c r="A4608" i="7" s="1"/>
  <c r="D4609" i="7"/>
  <c r="A4609" i="7" s="1"/>
  <c r="D4610" i="7"/>
  <c r="A4610" i="7" s="1"/>
  <c r="D4611" i="7"/>
  <c r="A4611" i="7" s="1"/>
  <c r="D4612" i="7"/>
  <c r="A4612" i="7" s="1"/>
  <c r="D4613" i="7"/>
  <c r="A4613" i="7" s="1"/>
  <c r="D4614" i="7"/>
  <c r="A4614" i="7" s="1"/>
  <c r="D4615" i="7"/>
  <c r="A4615" i="7" s="1"/>
  <c r="D4616" i="7"/>
  <c r="A4616" i="7" s="1"/>
  <c r="D4617" i="7"/>
  <c r="A4617" i="7" s="1"/>
  <c r="D4618" i="7"/>
  <c r="A4618" i="7" s="1"/>
  <c r="D4619" i="7"/>
  <c r="A4619" i="7" s="1"/>
  <c r="D4620" i="7"/>
  <c r="A4620" i="7" s="1"/>
  <c r="D4621" i="7"/>
  <c r="A4621" i="7" s="1"/>
  <c r="D4622" i="7"/>
  <c r="A4622" i="7" s="1"/>
  <c r="D4623" i="7"/>
  <c r="A4623" i="7" s="1"/>
  <c r="D4624" i="7"/>
  <c r="A4624" i="7" s="1"/>
  <c r="D4625" i="7"/>
  <c r="A4625" i="7" s="1"/>
  <c r="D4626" i="7"/>
  <c r="A4626" i="7" s="1"/>
  <c r="D4627" i="7"/>
  <c r="A4627" i="7" s="1"/>
  <c r="D4628" i="7"/>
  <c r="A4628" i="7" s="1"/>
  <c r="D4629" i="7"/>
  <c r="A4629" i="7" s="1"/>
  <c r="D4630" i="7"/>
  <c r="A4630" i="7" s="1"/>
  <c r="D4631" i="7"/>
  <c r="A4631" i="7" s="1"/>
  <c r="D4632" i="7"/>
  <c r="A4632" i="7" s="1"/>
  <c r="D4633" i="7"/>
  <c r="A4633" i="7" s="1"/>
  <c r="D4634" i="7"/>
  <c r="A4634" i="7" s="1"/>
  <c r="D4635" i="7"/>
  <c r="A4635" i="7" s="1"/>
  <c r="D4636" i="7"/>
  <c r="A4636" i="7" s="1"/>
  <c r="D4637" i="7"/>
  <c r="A4637" i="7" s="1"/>
  <c r="D4638" i="7"/>
  <c r="A4638" i="7" s="1"/>
  <c r="D4639" i="7"/>
  <c r="A4639" i="7" s="1"/>
  <c r="D4640" i="7"/>
  <c r="A4640" i="7" s="1"/>
  <c r="D4641" i="7"/>
  <c r="A4641" i="7" s="1"/>
  <c r="D4642" i="7"/>
  <c r="A4642" i="7" s="1"/>
  <c r="D4643" i="7"/>
  <c r="A4643" i="7" s="1"/>
  <c r="D4644" i="7"/>
  <c r="A4644" i="7" s="1"/>
  <c r="D4645" i="7"/>
  <c r="A4645" i="7" s="1"/>
  <c r="D4646" i="7"/>
  <c r="A4646" i="7" s="1"/>
  <c r="D4647" i="7"/>
  <c r="A4647" i="7" s="1"/>
  <c r="D4648" i="7"/>
  <c r="A4648" i="7" s="1"/>
  <c r="D4649" i="7"/>
  <c r="A4649" i="7" s="1"/>
  <c r="D4650" i="7"/>
  <c r="A4650" i="7" s="1"/>
  <c r="D4651" i="7"/>
  <c r="A4651" i="7" s="1"/>
  <c r="D4652" i="7"/>
  <c r="A4652" i="7" s="1"/>
  <c r="D4653" i="7"/>
  <c r="A4653" i="7" s="1"/>
  <c r="D4654" i="7"/>
  <c r="A4654" i="7" s="1"/>
  <c r="D4655" i="7"/>
  <c r="A4655" i="7" s="1"/>
  <c r="D4656" i="7"/>
  <c r="A4656" i="7" s="1"/>
  <c r="D4657" i="7"/>
  <c r="A4657" i="7" s="1"/>
  <c r="D4658" i="7"/>
  <c r="A4658" i="7" s="1"/>
  <c r="D4659" i="7"/>
  <c r="A4659" i="7" s="1"/>
  <c r="D4660" i="7"/>
  <c r="A4660" i="7" s="1"/>
  <c r="D4661" i="7"/>
  <c r="A4661" i="7" s="1"/>
  <c r="D4662" i="7"/>
  <c r="A4662" i="7" s="1"/>
  <c r="D4663" i="7"/>
  <c r="A4663" i="7" s="1"/>
  <c r="D4664" i="7"/>
  <c r="A4664" i="7" s="1"/>
  <c r="D4665" i="7"/>
  <c r="A4665" i="7" s="1"/>
  <c r="D4666" i="7"/>
  <c r="A4666" i="7" s="1"/>
  <c r="D4667" i="7"/>
  <c r="A4667" i="7" s="1"/>
  <c r="D4668" i="7"/>
  <c r="A4668" i="7" s="1"/>
  <c r="D4669" i="7"/>
  <c r="A4669" i="7" s="1"/>
  <c r="D4670" i="7"/>
  <c r="A4670" i="7" s="1"/>
  <c r="D4671" i="7"/>
  <c r="A4671" i="7" s="1"/>
  <c r="D4672" i="7"/>
  <c r="A4672" i="7" s="1"/>
  <c r="D4673" i="7"/>
  <c r="A4673" i="7" s="1"/>
  <c r="D4674" i="7"/>
  <c r="A4674" i="7" s="1"/>
  <c r="D4675" i="7"/>
  <c r="A4675" i="7" s="1"/>
  <c r="D4676" i="7"/>
  <c r="A4676" i="7" s="1"/>
  <c r="D4677" i="7"/>
  <c r="A4677" i="7" s="1"/>
  <c r="D4678" i="7"/>
  <c r="A4678" i="7" s="1"/>
  <c r="D4679" i="7"/>
  <c r="A4679" i="7" s="1"/>
  <c r="D4680" i="7"/>
  <c r="A4680" i="7" s="1"/>
  <c r="D4681" i="7"/>
  <c r="A4681" i="7" s="1"/>
  <c r="D4682" i="7"/>
  <c r="A4682" i="7" s="1"/>
  <c r="D4683" i="7"/>
  <c r="A4683" i="7" s="1"/>
  <c r="D4684" i="7"/>
  <c r="A4684" i="7" s="1"/>
  <c r="D4685" i="7"/>
  <c r="A4685" i="7" s="1"/>
  <c r="D4686" i="7"/>
  <c r="A4686" i="7" s="1"/>
  <c r="D4687" i="7"/>
  <c r="A4687" i="7" s="1"/>
  <c r="D4688" i="7"/>
  <c r="A4688" i="7" s="1"/>
  <c r="D4689" i="7"/>
  <c r="A4689" i="7" s="1"/>
  <c r="D4690" i="7"/>
  <c r="A4690" i="7" s="1"/>
  <c r="D4691" i="7"/>
  <c r="A4691" i="7" s="1"/>
  <c r="D4692" i="7"/>
  <c r="A4692" i="7" s="1"/>
  <c r="D4693" i="7"/>
  <c r="A4693" i="7" s="1"/>
  <c r="D4694" i="7"/>
  <c r="A4694" i="7" s="1"/>
  <c r="D4695" i="7"/>
  <c r="A4695" i="7" s="1"/>
  <c r="D4696" i="7"/>
  <c r="A4696" i="7" s="1"/>
  <c r="D4697" i="7"/>
  <c r="A4697" i="7" s="1"/>
  <c r="D4698" i="7"/>
  <c r="A4698" i="7" s="1"/>
  <c r="D4699" i="7"/>
  <c r="A4699" i="7" s="1"/>
  <c r="D4700" i="7"/>
  <c r="A4700" i="7" s="1"/>
  <c r="D4701" i="7"/>
  <c r="A4701" i="7" s="1"/>
  <c r="D4702" i="7"/>
  <c r="A4702" i="7" s="1"/>
  <c r="D4703" i="7"/>
  <c r="A4703" i="7" s="1"/>
  <c r="D4704" i="7"/>
  <c r="A4704" i="7" s="1"/>
  <c r="D4705" i="7"/>
  <c r="A4705" i="7" s="1"/>
  <c r="D4706" i="7"/>
  <c r="A4706" i="7" s="1"/>
  <c r="D4707" i="7"/>
  <c r="A4707" i="7" s="1"/>
  <c r="D4708" i="7"/>
  <c r="A4708" i="7" s="1"/>
  <c r="D4709" i="7"/>
  <c r="A4709" i="7" s="1"/>
  <c r="D4710" i="7"/>
  <c r="A4710" i="7" s="1"/>
  <c r="D4711" i="7"/>
  <c r="A4711" i="7" s="1"/>
  <c r="D4712" i="7"/>
  <c r="A4712" i="7" s="1"/>
  <c r="D4713" i="7"/>
  <c r="A4713" i="7" s="1"/>
  <c r="D4714" i="7"/>
  <c r="A4714" i="7" s="1"/>
  <c r="D4715" i="7"/>
  <c r="A4715" i="7" s="1"/>
  <c r="D4716" i="7"/>
  <c r="A4716" i="7" s="1"/>
  <c r="D4717" i="7"/>
  <c r="A4717" i="7" s="1"/>
  <c r="D4718" i="7"/>
  <c r="A4718" i="7" s="1"/>
  <c r="D4719" i="7"/>
  <c r="A4719" i="7" s="1"/>
  <c r="D4720" i="7"/>
  <c r="A4720" i="7" s="1"/>
  <c r="D4721" i="7"/>
  <c r="A4721" i="7" s="1"/>
  <c r="D4722" i="7"/>
  <c r="A4722" i="7" s="1"/>
  <c r="D4723" i="7"/>
  <c r="A4723" i="7" s="1"/>
  <c r="D4724" i="7"/>
  <c r="A4724" i="7" s="1"/>
  <c r="D4725" i="7"/>
  <c r="A4725" i="7" s="1"/>
  <c r="D4726" i="7"/>
  <c r="A4726" i="7" s="1"/>
  <c r="D4727" i="7"/>
  <c r="A4727" i="7" s="1"/>
  <c r="D4728" i="7"/>
  <c r="A4728" i="7" s="1"/>
  <c r="D4729" i="7"/>
  <c r="A4729" i="7" s="1"/>
  <c r="D4730" i="7"/>
  <c r="A4730" i="7" s="1"/>
  <c r="D4731" i="7"/>
  <c r="A4731" i="7" s="1"/>
  <c r="D4732" i="7"/>
  <c r="A4732" i="7" s="1"/>
  <c r="D4733" i="7"/>
  <c r="A4733" i="7" s="1"/>
  <c r="D4734" i="7"/>
  <c r="A4734" i="7" s="1"/>
  <c r="D4735" i="7"/>
  <c r="A4735" i="7" s="1"/>
  <c r="D4736" i="7"/>
  <c r="A4736" i="7" s="1"/>
  <c r="D4737" i="7"/>
  <c r="A4737" i="7" s="1"/>
  <c r="D4738" i="7"/>
  <c r="A4738" i="7" s="1"/>
  <c r="D4739" i="7"/>
  <c r="A4739" i="7" s="1"/>
  <c r="D4740" i="7"/>
  <c r="A4740" i="7" s="1"/>
  <c r="D4741" i="7"/>
  <c r="A4741" i="7" s="1"/>
  <c r="D4742" i="7"/>
  <c r="A4742" i="7" s="1"/>
  <c r="D4743" i="7"/>
  <c r="A4743" i="7" s="1"/>
  <c r="D4744" i="7"/>
  <c r="A4744" i="7" s="1"/>
  <c r="D4745" i="7"/>
  <c r="A4745" i="7" s="1"/>
  <c r="D4746" i="7"/>
  <c r="A4746" i="7" s="1"/>
  <c r="D4747" i="7"/>
  <c r="A4747" i="7" s="1"/>
  <c r="D4748" i="7"/>
  <c r="A4748" i="7" s="1"/>
  <c r="D4749" i="7"/>
  <c r="A4749" i="7" s="1"/>
  <c r="D4750" i="7"/>
  <c r="A4750" i="7" s="1"/>
  <c r="D4751" i="7"/>
  <c r="A4751" i="7" s="1"/>
  <c r="D4752" i="7"/>
  <c r="A4752" i="7" s="1"/>
  <c r="D4753" i="7"/>
  <c r="A4753" i="7" s="1"/>
  <c r="D4754" i="7"/>
  <c r="A4754" i="7" s="1"/>
  <c r="D4755" i="7"/>
  <c r="A4755" i="7" s="1"/>
  <c r="D4756" i="7"/>
  <c r="A4756" i="7" s="1"/>
  <c r="D4757" i="7"/>
  <c r="A4757" i="7" s="1"/>
  <c r="D4758" i="7"/>
  <c r="A4758" i="7" s="1"/>
  <c r="D4759" i="7"/>
  <c r="A4759" i="7" s="1"/>
  <c r="D4760" i="7"/>
  <c r="A4760" i="7" s="1"/>
  <c r="D4761" i="7"/>
  <c r="A4761" i="7" s="1"/>
  <c r="D4762" i="7"/>
  <c r="A4762" i="7" s="1"/>
  <c r="D4763" i="7"/>
  <c r="A4763" i="7" s="1"/>
  <c r="D4764" i="7"/>
  <c r="A4764" i="7" s="1"/>
  <c r="D4765" i="7"/>
  <c r="A4765" i="7" s="1"/>
  <c r="D4766" i="7"/>
  <c r="A4766" i="7" s="1"/>
  <c r="D4767" i="7"/>
  <c r="A4767" i="7" s="1"/>
  <c r="D4768" i="7"/>
  <c r="A4768" i="7" s="1"/>
  <c r="D4769" i="7"/>
  <c r="A4769" i="7" s="1"/>
  <c r="D4770" i="7"/>
  <c r="A4770" i="7" s="1"/>
  <c r="D4771" i="7"/>
  <c r="A4771" i="7" s="1"/>
  <c r="D4772" i="7"/>
  <c r="A4772" i="7" s="1"/>
  <c r="D4773" i="7"/>
  <c r="A4773" i="7" s="1"/>
  <c r="D4774" i="7"/>
  <c r="A4774" i="7" s="1"/>
  <c r="D4775" i="7"/>
  <c r="A4775" i="7" s="1"/>
  <c r="D4776" i="7"/>
  <c r="A4776" i="7" s="1"/>
  <c r="D4777" i="7"/>
  <c r="A4777" i="7" s="1"/>
  <c r="D4778" i="7"/>
  <c r="A4778" i="7" s="1"/>
  <c r="D4779" i="7"/>
  <c r="A4779" i="7" s="1"/>
  <c r="D4780" i="7"/>
  <c r="A4780" i="7" s="1"/>
  <c r="D4781" i="7"/>
  <c r="A4781" i="7" s="1"/>
  <c r="D4782" i="7"/>
  <c r="A4782" i="7" s="1"/>
  <c r="D4783" i="7"/>
  <c r="A4783" i="7" s="1"/>
  <c r="D4784" i="7"/>
  <c r="A4784" i="7" s="1"/>
  <c r="D4785" i="7"/>
  <c r="A4785" i="7" s="1"/>
  <c r="D4786" i="7"/>
  <c r="A4786" i="7" s="1"/>
  <c r="D4787" i="7"/>
  <c r="A4787" i="7" s="1"/>
  <c r="D4788" i="7"/>
  <c r="A4788" i="7" s="1"/>
  <c r="D4789" i="7"/>
  <c r="A4789" i="7" s="1"/>
  <c r="D4790" i="7"/>
  <c r="A4790" i="7" s="1"/>
  <c r="D4791" i="7"/>
  <c r="A4791" i="7" s="1"/>
  <c r="D4792" i="7"/>
  <c r="A4792" i="7" s="1"/>
  <c r="D4793" i="7"/>
  <c r="A4793" i="7" s="1"/>
  <c r="D4794" i="7"/>
  <c r="A4794" i="7" s="1"/>
  <c r="D4795" i="7"/>
  <c r="A4795" i="7" s="1"/>
  <c r="D4796" i="7"/>
  <c r="A4796" i="7" s="1"/>
  <c r="D4797" i="7"/>
  <c r="A4797" i="7" s="1"/>
  <c r="D4798" i="7"/>
  <c r="A4798" i="7" s="1"/>
  <c r="D4799" i="7"/>
  <c r="A4799" i="7" s="1"/>
  <c r="D4800" i="7"/>
  <c r="A4800" i="7" s="1"/>
  <c r="D4801" i="7"/>
  <c r="A4801" i="7" s="1"/>
  <c r="D4802" i="7"/>
  <c r="A4802" i="7" s="1"/>
  <c r="D4803" i="7"/>
  <c r="A4803" i="7" s="1"/>
  <c r="D4804" i="7"/>
  <c r="A4804" i="7" s="1"/>
  <c r="D4805" i="7"/>
  <c r="A4805" i="7" s="1"/>
  <c r="D4806" i="7"/>
  <c r="A4806" i="7" s="1"/>
  <c r="D4807" i="7"/>
  <c r="A4807" i="7" s="1"/>
  <c r="D4808" i="7"/>
  <c r="A4808" i="7" s="1"/>
  <c r="D4809" i="7"/>
  <c r="A4809" i="7" s="1"/>
  <c r="D4810" i="7"/>
  <c r="A4810" i="7" s="1"/>
  <c r="D4811" i="7"/>
  <c r="A4811" i="7" s="1"/>
  <c r="D4812" i="7"/>
  <c r="A4812" i="7" s="1"/>
  <c r="D4813" i="7"/>
  <c r="A4813" i="7" s="1"/>
  <c r="D4814" i="7"/>
  <c r="A4814" i="7" s="1"/>
  <c r="D4815" i="7"/>
  <c r="A4815" i="7" s="1"/>
  <c r="D4816" i="7"/>
  <c r="A4816" i="7" s="1"/>
  <c r="D4817" i="7"/>
  <c r="A4817" i="7" s="1"/>
  <c r="D4818" i="7"/>
  <c r="A4818" i="7" s="1"/>
  <c r="D4819" i="7"/>
  <c r="A4819" i="7" s="1"/>
  <c r="D4820" i="7"/>
  <c r="A4820" i="7" s="1"/>
  <c r="D4821" i="7"/>
  <c r="A4821" i="7" s="1"/>
  <c r="D4822" i="7"/>
  <c r="A4822" i="7" s="1"/>
  <c r="D4823" i="7"/>
  <c r="A4823" i="7" s="1"/>
  <c r="D4824" i="7"/>
  <c r="A4824" i="7" s="1"/>
  <c r="D4825" i="7"/>
  <c r="A4825" i="7" s="1"/>
  <c r="D4826" i="7"/>
  <c r="A4826" i="7" s="1"/>
  <c r="D4827" i="7"/>
  <c r="A4827" i="7" s="1"/>
  <c r="D4828" i="7"/>
  <c r="A4828" i="7" s="1"/>
  <c r="D4829" i="7"/>
  <c r="A4829" i="7" s="1"/>
  <c r="D4830" i="7"/>
  <c r="A4830" i="7" s="1"/>
  <c r="D4831" i="7"/>
  <c r="A4831" i="7" s="1"/>
  <c r="D4832" i="7"/>
  <c r="A4832" i="7" s="1"/>
  <c r="D4833" i="7"/>
  <c r="A4833" i="7" s="1"/>
  <c r="D4834" i="7"/>
  <c r="A4834" i="7" s="1"/>
  <c r="D4835" i="7"/>
  <c r="A4835" i="7" s="1"/>
  <c r="D4836" i="7"/>
  <c r="A4836" i="7" s="1"/>
  <c r="D4837" i="7"/>
  <c r="A4837" i="7" s="1"/>
  <c r="D4838" i="7"/>
  <c r="A4838" i="7" s="1"/>
  <c r="D4839" i="7"/>
  <c r="A4839" i="7" s="1"/>
  <c r="D4840" i="7"/>
  <c r="A4840" i="7" s="1"/>
  <c r="D4841" i="7"/>
  <c r="A4841" i="7" s="1"/>
  <c r="D4842" i="7"/>
  <c r="A4842" i="7" s="1"/>
  <c r="D4843" i="7"/>
  <c r="A4843" i="7" s="1"/>
  <c r="D4844" i="7"/>
  <c r="A4844" i="7" s="1"/>
  <c r="D4845" i="7"/>
  <c r="A4845" i="7" s="1"/>
  <c r="D4846" i="7"/>
  <c r="A4846" i="7" s="1"/>
  <c r="D4847" i="7"/>
  <c r="A4847" i="7" s="1"/>
  <c r="D4848" i="7"/>
  <c r="A4848" i="7" s="1"/>
  <c r="D4849" i="7"/>
  <c r="A4849" i="7" s="1"/>
  <c r="D4850" i="7"/>
  <c r="A4850" i="7" s="1"/>
  <c r="D4851" i="7"/>
  <c r="A4851" i="7" s="1"/>
  <c r="D4852" i="7"/>
  <c r="A4852" i="7" s="1"/>
  <c r="D4853" i="7"/>
  <c r="A4853" i="7" s="1"/>
  <c r="D4854" i="7"/>
  <c r="A4854" i="7" s="1"/>
  <c r="D4855" i="7"/>
  <c r="A4855" i="7" s="1"/>
  <c r="D4856" i="7"/>
  <c r="A4856" i="7" s="1"/>
  <c r="D4857" i="7"/>
  <c r="A4857" i="7" s="1"/>
  <c r="D4858" i="7"/>
  <c r="A4858" i="7" s="1"/>
  <c r="D4859" i="7"/>
  <c r="A4859" i="7" s="1"/>
  <c r="D4860" i="7"/>
  <c r="A4860" i="7" s="1"/>
  <c r="D4861" i="7"/>
  <c r="A4861" i="7" s="1"/>
  <c r="D4862" i="7"/>
  <c r="A4862" i="7" s="1"/>
  <c r="D4863" i="7"/>
  <c r="A4863" i="7" s="1"/>
  <c r="D4864" i="7"/>
  <c r="A4864" i="7" s="1"/>
  <c r="D4865" i="7"/>
  <c r="A4865" i="7" s="1"/>
  <c r="D4866" i="7"/>
  <c r="A4866" i="7" s="1"/>
  <c r="D4867" i="7"/>
  <c r="A4867" i="7" s="1"/>
  <c r="D4868" i="7"/>
  <c r="A4868" i="7" s="1"/>
  <c r="D4869" i="7"/>
  <c r="A4869" i="7" s="1"/>
  <c r="D4870" i="7"/>
  <c r="A4870" i="7" s="1"/>
  <c r="D4871" i="7"/>
  <c r="A4871" i="7" s="1"/>
  <c r="D4872" i="7"/>
  <c r="A4872" i="7" s="1"/>
  <c r="D4873" i="7"/>
  <c r="A4873" i="7" s="1"/>
  <c r="D4874" i="7"/>
  <c r="A4874" i="7" s="1"/>
  <c r="D4875" i="7"/>
  <c r="A4875" i="7" s="1"/>
  <c r="D4876" i="7"/>
  <c r="A4876" i="7" s="1"/>
  <c r="D4877" i="7"/>
  <c r="A4877" i="7" s="1"/>
  <c r="D4878" i="7"/>
  <c r="A4878" i="7" s="1"/>
  <c r="D4879" i="7"/>
  <c r="A4879" i="7" s="1"/>
  <c r="D4880" i="7"/>
  <c r="A4880" i="7" s="1"/>
  <c r="D4881" i="7"/>
  <c r="A4881" i="7" s="1"/>
  <c r="D4882" i="7"/>
  <c r="A4882" i="7" s="1"/>
  <c r="D4883" i="7"/>
  <c r="A4883" i="7" s="1"/>
  <c r="D4884" i="7"/>
  <c r="A4884" i="7" s="1"/>
  <c r="D4885" i="7"/>
  <c r="A4885" i="7" s="1"/>
  <c r="D4886" i="7"/>
  <c r="A4886" i="7" s="1"/>
  <c r="D4887" i="7"/>
  <c r="A4887" i="7" s="1"/>
  <c r="D4888" i="7"/>
  <c r="A4888" i="7" s="1"/>
  <c r="D4889" i="7"/>
  <c r="A4889" i="7" s="1"/>
  <c r="D4890" i="7"/>
  <c r="A4890" i="7" s="1"/>
  <c r="D4891" i="7"/>
  <c r="A4891" i="7" s="1"/>
  <c r="D4892" i="7"/>
  <c r="A4892" i="7" s="1"/>
  <c r="D4893" i="7"/>
  <c r="A4893" i="7" s="1"/>
  <c r="D4894" i="7"/>
  <c r="A4894" i="7" s="1"/>
  <c r="D4895" i="7"/>
  <c r="A4895" i="7" s="1"/>
  <c r="D4896" i="7"/>
  <c r="A4896" i="7" s="1"/>
  <c r="D4897" i="7"/>
  <c r="A4897" i="7" s="1"/>
  <c r="D4898" i="7"/>
  <c r="A4898" i="7" s="1"/>
  <c r="D4899" i="7"/>
  <c r="A4899" i="7" s="1"/>
  <c r="D4900" i="7"/>
  <c r="A4900" i="7" s="1"/>
  <c r="D4901" i="7"/>
  <c r="A4901" i="7" s="1"/>
  <c r="D4902" i="7"/>
  <c r="A4902" i="7" s="1"/>
  <c r="D4903" i="7"/>
  <c r="A4903" i="7" s="1"/>
  <c r="D4904" i="7"/>
  <c r="A4904" i="7" s="1"/>
  <c r="D4905" i="7"/>
  <c r="A4905" i="7" s="1"/>
  <c r="D4906" i="7"/>
  <c r="A4906" i="7" s="1"/>
  <c r="D4907" i="7"/>
  <c r="A4907" i="7" s="1"/>
  <c r="D4908" i="7"/>
  <c r="A4908" i="7" s="1"/>
  <c r="D4909" i="7"/>
  <c r="A4909" i="7" s="1"/>
  <c r="D4910" i="7"/>
  <c r="A4910" i="7" s="1"/>
  <c r="D4911" i="7"/>
  <c r="A4911" i="7" s="1"/>
  <c r="D4912" i="7"/>
  <c r="A4912" i="7" s="1"/>
  <c r="D4913" i="7"/>
  <c r="A4913" i="7" s="1"/>
  <c r="D4914" i="7"/>
  <c r="A4914" i="7" s="1"/>
  <c r="D4915" i="7"/>
  <c r="A4915" i="7" s="1"/>
  <c r="D4916" i="7"/>
  <c r="A4916" i="7" s="1"/>
  <c r="D4917" i="7"/>
  <c r="A4917" i="7" s="1"/>
  <c r="D4918" i="7"/>
  <c r="A4918" i="7" s="1"/>
  <c r="D4919" i="7"/>
  <c r="A4919" i="7" s="1"/>
  <c r="D4920" i="7"/>
  <c r="A4920" i="7" s="1"/>
  <c r="D4921" i="7"/>
  <c r="A4921" i="7" s="1"/>
  <c r="D4922" i="7"/>
  <c r="A4922" i="7" s="1"/>
  <c r="D4923" i="7"/>
  <c r="A4923" i="7" s="1"/>
  <c r="D4924" i="7"/>
  <c r="A4924" i="7" s="1"/>
  <c r="D4925" i="7"/>
  <c r="A4925" i="7" s="1"/>
  <c r="D4926" i="7"/>
  <c r="A4926" i="7" s="1"/>
  <c r="D4927" i="7"/>
  <c r="A4927" i="7" s="1"/>
  <c r="D4928" i="7"/>
  <c r="A4928" i="7" s="1"/>
  <c r="D4929" i="7"/>
  <c r="A4929" i="7" s="1"/>
  <c r="D4930" i="7"/>
  <c r="A4930" i="7" s="1"/>
  <c r="D4931" i="7"/>
  <c r="A4931" i="7" s="1"/>
  <c r="D4932" i="7"/>
  <c r="A4932" i="7" s="1"/>
  <c r="D4933" i="7"/>
  <c r="A4933" i="7" s="1"/>
  <c r="D4934" i="7"/>
  <c r="A4934" i="7" s="1"/>
  <c r="D4935" i="7"/>
  <c r="A4935" i="7" s="1"/>
  <c r="D4936" i="7"/>
  <c r="A4936" i="7" s="1"/>
  <c r="D4937" i="7"/>
  <c r="A4937" i="7" s="1"/>
  <c r="D4938" i="7"/>
  <c r="A4938" i="7" s="1"/>
  <c r="D4939" i="7"/>
  <c r="A4939" i="7" s="1"/>
  <c r="D4940" i="7"/>
  <c r="A4940" i="7" s="1"/>
  <c r="D4941" i="7"/>
  <c r="A4941" i="7" s="1"/>
  <c r="D4942" i="7"/>
  <c r="A4942" i="7" s="1"/>
  <c r="D4943" i="7"/>
  <c r="A4943" i="7" s="1"/>
  <c r="D4944" i="7"/>
  <c r="A4944" i="7" s="1"/>
  <c r="D4945" i="7"/>
  <c r="A4945" i="7" s="1"/>
  <c r="D4946" i="7"/>
  <c r="A4946" i="7" s="1"/>
  <c r="D4947" i="7"/>
  <c r="A4947" i="7" s="1"/>
  <c r="D4948" i="7"/>
  <c r="A4948" i="7" s="1"/>
  <c r="D4949" i="7"/>
  <c r="A4949" i="7" s="1"/>
  <c r="D4950" i="7"/>
  <c r="A4950" i="7" s="1"/>
  <c r="D4951" i="7"/>
  <c r="A4951" i="7" s="1"/>
  <c r="D4952" i="7"/>
  <c r="A4952" i="7" s="1"/>
  <c r="D4953" i="7"/>
  <c r="A4953" i="7" s="1"/>
  <c r="D4954" i="7"/>
  <c r="A4954" i="7" s="1"/>
  <c r="D4955" i="7"/>
  <c r="A4955" i="7" s="1"/>
  <c r="D4956" i="7"/>
  <c r="A4956" i="7" s="1"/>
  <c r="D4957" i="7"/>
  <c r="A4957" i="7" s="1"/>
  <c r="D4958" i="7"/>
  <c r="A4958" i="7" s="1"/>
  <c r="D4959" i="7"/>
  <c r="A4959" i="7" s="1"/>
  <c r="D4960" i="7"/>
  <c r="A4960" i="7" s="1"/>
  <c r="D4961" i="7"/>
  <c r="A4961" i="7" s="1"/>
  <c r="D4962" i="7"/>
  <c r="A4962" i="7" s="1"/>
  <c r="D4963" i="7"/>
  <c r="A4963" i="7" s="1"/>
  <c r="D4964" i="7"/>
  <c r="A4964" i="7" s="1"/>
  <c r="D4965" i="7"/>
  <c r="A4965" i="7" s="1"/>
  <c r="D4966" i="7"/>
  <c r="A4966" i="7" s="1"/>
  <c r="D4967" i="7"/>
  <c r="A4967" i="7" s="1"/>
  <c r="D4968" i="7"/>
  <c r="A4968" i="7" s="1"/>
  <c r="D4969" i="7"/>
  <c r="A4969" i="7" s="1"/>
  <c r="D4970" i="7"/>
  <c r="A4970" i="7" s="1"/>
  <c r="D4971" i="7"/>
  <c r="A4971" i="7" s="1"/>
  <c r="D4972" i="7"/>
  <c r="A4972" i="7" s="1"/>
  <c r="D4973" i="7"/>
  <c r="A4973" i="7" s="1"/>
  <c r="D4974" i="7"/>
  <c r="A4974" i="7" s="1"/>
  <c r="D4975" i="7"/>
  <c r="A4975" i="7" s="1"/>
  <c r="D4976" i="7"/>
  <c r="A4976" i="7" s="1"/>
  <c r="D4977" i="7"/>
  <c r="A4977" i="7" s="1"/>
  <c r="D4978" i="7"/>
  <c r="A4978" i="7" s="1"/>
  <c r="D4979" i="7"/>
  <c r="A4979" i="7" s="1"/>
  <c r="D4980" i="7"/>
  <c r="A4980" i="7" s="1"/>
  <c r="D4981" i="7"/>
  <c r="A4981" i="7" s="1"/>
  <c r="D4982" i="7"/>
  <c r="A4982" i="7" s="1"/>
  <c r="D4983" i="7"/>
  <c r="A4983" i="7" s="1"/>
  <c r="D4984" i="7"/>
  <c r="A4984" i="7" s="1"/>
  <c r="D4985" i="7"/>
  <c r="A4985" i="7" s="1"/>
  <c r="D4986" i="7"/>
  <c r="A4986" i="7" s="1"/>
  <c r="D4987" i="7"/>
  <c r="A4987" i="7" s="1"/>
  <c r="D4988" i="7"/>
  <c r="A4988" i="7" s="1"/>
  <c r="D4989" i="7"/>
  <c r="A4989" i="7" s="1"/>
  <c r="D4990" i="7"/>
  <c r="A4990" i="7" s="1"/>
  <c r="D4991" i="7"/>
  <c r="A4991" i="7" s="1"/>
  <c r="D4992" i="7"/>
  <c r="A4992" i="7" s="1"/>
  <c r="D4993" i="7"/>
  <c r="A4993" i="7" s="1"/>
  <c r="D4994" i="7"/>
  <c r="A4994" i="7" s="1"/>
  <c r="D4995" i="7"/>
  <c r="A4995" i="7" s="1"/>
  <c r="D4996" i="7"/>
  <c r="A4996" i="7" s="1"/>
  <c r="D4997" i="7"/>
  <c r="A4997" i="7" s="1"/>
  <c r="D4998" i="7"/>
  <c r="A4998" i="7" s="1"/>
  <c r="D4999" i="7"/>
  <c r="A4999" i="7" s="1"/>
  <c r="D5000" i="7"/>
  <c r="A5000" i="7" s="1"/>
  <c r="D5001" i="7"/>
  <c r="A5001" i="7" s="1"/>
  <c r="D5002" i="7"/>
  <c r="A5002" i="7" s="1"/>
  <c r="D5003" i="7"/>
  <c r="A5003" i="7" s="1"/>
  <c r="D5004" i="7"/>
  <c r="A5004" i="7" s="1"/>
  <c r="D5005" i="7"/>
  <c r="A5005" i="7" s="1"/>
  <c r="D5006" i="7"/>
  <c r="A5006" i="7" s="1"/>
  <c r="D5007" i="7"/>
  <c r="A5007" i="7" s="1"/>
  <c r="D5008" i="7"/>
  <c r="A5008" i="7" s="1"/>
  <c r="D5009" i="7"/>
  <c r="A5009" i="7" s="1"/>
  <c r="D5010" i="7"/>
  <c r="A5010" i="7" s="1"/>
  <c r="D5011" i="7"/>
  <c r="A5011" i="7" s="1"/>
  <c r="D5012" i="7"/>
  <c r="A5012" i="7" s="1"/>
  <c r="D5013" i="7"/>
  <c r="A5013" i="7" s="1"/>
  <c r="D5014" i="7"/>
  <c r="A5014" i="7" s="1"/>
  <c r="D5015" i="7"/>
  <c r="A5015" i="7" s="1"/>
  <c r="D5016" i="7"/>
  <c r="A5016" i="7" s="1"/>
  <c r="D5017" i="7"/>
  <c r="A5017" i="7" s="1"/>
  <c r="D5018" i="7"/>
  <c r="A5018" i="7" s="1"/>
  <c r="D5019" i="7"/>
  <c r="A5019" i="7" s="1"/>
  <c r="D5020" i="7"/>
  <c r="A5020" i="7" s="1"/>
  <c r="D5021" i="7"/>
  <c r="A5021" i="7" s="1"/>
  <c r="D5022" i="7"/>
  <c r="A5022" i="7" s="1"/>
  <c r="D5023" i="7"/>
  <c r="A5023" i="7" s="1"/>
  <c r="D5024" i="7"/>
  <c r="A5024" i="7" s="1"/>
  <c r="D5025" i="7"/>
  <c r="A5025" i="7" s="1"/>
  <c r="D5026" i="7"/>
  <c r="A5026" i="7" s="1"/>
  <c r="D5027" i="7"/>
  <c r="A5027" i="7" s="1"/>
  <c r="D5028" i="7"/>
  <c r="A5028" i="7" s="1"/>
  <c r="D5029" i="7"/>
  <c r="A5029" i="7" s="1"/>
  <c r="D5030" i="7"/>
  <c r="A5030" i="7" s="1"/>
  <c r="D5031" i="7"/>
  <c r="A5031" i="7" s="1"/>
  <c r="D5032" i="7"/>
  <c r="A5032" i="7" s="1"/>
  <c r="D5033" i="7"/>
  <c r="A5033" i="7" s="1"/>
  <c r="D5034" i="7"/>
  <c r="A5034" i="7" s="1"/>
  <c r="D5035" i="7"/>
  <c r="A5035" i="7" s="1"/>
  <c r="D5036" i="7"/>
  <c r="A5036" i="7" s="1"/>
  <c r="D5037" i="7"/>
  <c r="A5037" i="7" s="1"/>
  <c r="D5038" i="7"/>
  <c r="A5038" i="7" s="1"/>
  <c r="D5039" i="7"/>
  <c r="A5039" i="7" s="1"/>
  <c r="D5040" i="7"/>
  <c r="A5040" i="7" s="1"/>
  <c r="D5041" i="7"/>
  <c r="A5041" i="7" s="1"/>
  <c r="D5042" i="7"/>
  <c r="A5042" i="7" s="1"/>
  <c r="D5043" i="7"/>
  <c r="A5043" i="7" s="1"/>
  <c r="D5044" i="7"/>
  <c r="A5044" i="7" s="1"/>
  <c r="D5045" i="7"/>
  <c r="A5045" i="7" s="1"/>
  <c r="D5046" i="7"/>
  <c r="A5046" i="7" s="1"/>
  <c r="D5047" i="7"/>
  <c r="A5047" i="7" s="1"/>
  <c r="D5048" i="7"/>
  <c r="A5048" i="7" s="1"/>
  <c r="D5049" i="7"/>
  <c r="A5049" i="7" s="1"/>
  <c r="D5050" i="7"/>
  <c r="A5050" i="7" s="1"/>
  <c r="D5051" i="7"/>
  <c r="A5051" i="7" s="1"/>
  <c r="D5052" i="7"/>
  <c r="A5052" i="7" s="1"/>
  <c r="D5053" i="7"/>
  <c r="A5053" i="7" s="1"/>
  <c r="D5054" i="7"/>
  <c r="A5054" i="7" s="1"/>
  <c r="D5055" i="7"/>
  <c r="A5055" i="7" s="1"/>
  <c r="D5056" i="7"/>
  <c r="A5056" i="7" s="1"/>
  <c r="D5057" i="7"/>
  <c r="A5057" i="7" s="1"/>
  <c r="D5058" i="7"/>
  <c r="A5058" i="7" s="1"/>
  <c r="D5059" i="7"/>
  <c r="A5059" i="7" s="1"/>
  <c r="D5060" i="7"/>
  <c r="A5060" i="7" s="1"/>
  <c r="D5061" i="7"/>
  <c r="A5061" i="7" s="1"/>
  <c r="D5062" i="7"/>
  <c r="A5062" i="7" s="1"/>
  <c r="D5063" i="7"/>
  <c r="A5063" i="7" s="1"/>
  <c r="D5064" i="7"/>
  <c r="A5064" i="7" s="1"/>
  <c r="D5065" i="7"/>
  <c r="A5065" i="7" s="1"/>
  <c r="D5066" i="7"/>
  <c r="A5066" i="7" s="1"/>
  <c r="D5067" i="7"/>
  <c r="A5067" i="7" s="1"/>
  <c r="D5068" i="7"/>
  <c r="A5068" i="7" s="1"/>
  <c r="D5069" i="7"/>
  <c r="A5069" i="7" s="1"/>
  <c r="D5070" i="7"/>
  <c r="A5070" i="7" s="1"/>
  <c r="D5071" i="7"/>
  <c r="A5071" i="7" s="1"/>
  <c r="D5072" i="7"/>
  <c r="A5072" i="7" s="1"/>
  <c r="D5073" i="7"/>
  <c r="A5073" i="7" s="1"/>
  <c r="D5074" i="7"/>
  <c r="A5074" i="7" s="1"/>
  <c r="D5075" i="7"/>
  <c r="A5075" i="7" s="1"/>
  <c r="D5076" i="7"/>
  <c r="A5076" i="7" s="1"/>
  <c r="D5077" i="7"/>
  <c r="A5077" i="7" s="1"/>
  <c r="D5078" i="7"/>
  <c r="A5078" i="7" s="1"/>
  <c r="D5079" i="7"/>
  <c r="A5079" i="7" s="1"/>
  <c r="D5080" i="7"/>
  <c r="A5080" i="7" s="1"/>
  <c r="D5081" i="7"/>
  <c r="A5081" i="7" s="1"/>
  <c r="D5082" i="7"/>
  <c r="A5082" i="7" s="1"/>
  <c r="D5083" i="7"/>
  <c r="A5083" i="7" s="1"/>
  <c r="D5084" i="7"/>
  <c r="A5084" i="7" s="1"/>
  <c r="D5085" i="7"/>
  <c r="A5085" i="7" s="1"/>
  <c r="D5086" i="7"/>
  <c r="A5086" i="7" s="1"/>
  <c r="D5087" i="7"/>
  <c r="A5087" i="7" s="1"/>
  <c r="D5088" i="7"/>
  <c r="A5088" i="7" s="1"/>
  <c r="D5089" i="7"/>
  <c r="A5089" i="7" s="1"/>
  <c r="D5090" i="7"/>
  <c r="A5090" i="7" s="1"/>
  <c r="D5091" i="7"/>
  <c r="A5091" i="7" s="1"/>
  <c r="D5092" i="7"/>
  <c r="A5092" i="7" s="1"/>
  <c r="D5093" i="7"/>
  <c r="A5093" i="7" s="1"/>
  <c r="D5094" i="7"/>
  <c r="A5094" i="7" s="1"/>
  <c r="D5095" i="7"/>
  <c r="A5095" i="7" s="1"/>
  <c r="D5096" i="7"/>
  <c r="A5096" i="7" s="1"/>
  <c r="D5097" i="7"/>
  <c r="A5097" i="7" s="1"/>
  <c r="D5098" i="7"/>
  <c r="A5098" i="7" s="1"/>
  <c r="D5099" i="7"/>
  <c r="A5099" i="7" s="1"/>
  <c r="D5100" i="7"/>
  <c r="A5100" i="7" s="1"/>
  <c r="D5101" i="7"/>
  <c r="A5101" i="7" s="1"/>
  <c r="D5102" i="7"/>
  <c r="A5102" i="7" s="1"/>
  <c r="D5103" i="7"/>
  <c r="A5103" i="7" s="1"/>
  <c r="D5104" i="7"/>
  <c r="A5104" i="7" s="1"/>
  <c r="D5105" i="7"/>
  <c r="A5105" i="7" s="1"/>
  <c r="D5106" i="7"/>
  <c r="A5106" i="7" s="1"/>
  <c r="D5107" i="7"/>
  <c r="A5107" i="7" s="1"/>
  <c r="D5108" i="7"/>
  <c r="A5108" i="7" s="1"/>
  <c r="D5109" i="7"/>
  <c r="A5109" i="7" s="1"/>
  <c r="D5110" i="7"/>
  <c r="A5110" i="7" s="1"/>
  <c r="D5111" i="7"/>
  <c r="A5111" i="7" s="1"/>
  <c r="D5112" i="7"/>
  <c r="A5112" i="7" s="1"/>
  <c r="D5113" i="7"/>
  <c r="A5113" i="7" s="1"/>
  <c r="D5114" i="7"/>
  <c r="A5114" i="7" s="1"/>
  <c r="D5115" i="7"/>
  <c r="A5115" i="7" s="1"/>
  <c r="D5116" i="7"/>
  <c r="A5116" i="7" s="1"/>
  <c r="D5117" i="7"/>
  <c r="A5117" i="7" s="1"/>
  <c r="D5118" i="7"/>
  <c r="A5118" i="7" s="1"/>
  <c r="D5119" i="7"/>
  <c r="A5119" i="7" s="1"/>
  <c r="D5120" i="7"/>
  <c r="A5120" i="7" s="1"/>
  <c r="D5121" i="7"/>
  <c r="A5121" i="7" s="1"/>
  <c r="D5122" i="7"/>
  <c r="A5122" i="7" s="1"/>
  <c r="D5123" i="7"/>
  <c r="A5123" i="7" s="1"/>
  <c r="D5124" i="7"/>
  <c r="A5124" i="7" s="1"/>
  <c r="D5125" i="7"/>
  <c r="A5125" i="7" s="1"/>
  <c r="D5126" i="7"/>
  <c r="A5126" i="7" s="1"/>
  <c r="D5127" i="7"/>
  <c r="A5127" i="7" s="1"/>
  <c r="D5128" i="7"/>
  <c r="A5128" i="7" s="1"/>
  <c r="D5129" i="7"/>
  <c r="A5129" i="7" s="1"/>
  <c r="D5130" i="7"/>
  <c r="A5130" i="7" s="1"/>
  <c r="D5131" i="7"/>
  <c r="A5131" i="7" s="1"/>
  <c r="D5132" i="7"/>
  <c r="A5132" i="7" s="1"/>
  <c r="D5133" i="7"/>
  <c r="A5133" i="7" s="1"/>
  <c r="D5134" i="7"/>
  <c r="A5134" i="7" s="1"/>
  <c r="D5135" i="7"/>
  <c r="A5135" i="7" s="1"/>
  <c r="D5136" i="7"/>
  <c r="A5136" i="7" s="1"/>
  <c r="D5137" i="7"/>
  <c r="A5137" i="7" s="1"/>
  <c r="D5138" i="7"/>
  <c r="A5138" i="7" s="1"/>
  <c r="D5139" i="7"/>
  <c r="A5139" i="7" s="1"/>
  <c r="D5140" i="7"/>
  <c r="A5140" i="7" s="1"/>
  <c r="D5141" i="7"/>
  <c r="A5141" i="7" s="1"/>
  <c r="D5142" i="7"/>
  <c r="A5142" i="7" s="1"/>
  <c r="D5143" i="7"/>
  <c r="A5143" i="7" s="1"/>
  <c r="D5144" i="7"/>
  <c r="A5144" i="7" s="1"/>
  <c r="D5145" i="7"/>
  <c r="A5145" i="7" s="1"/>
  <c r="D5146" i="7"/>
  <c r="A5146" i="7" s="1"/>
  <c r="D5147" i="7"/>
  <c r="A5147" i="7" s="1"/>
  <c r="D5148" i="7"/>
  <c r="A5148" i="7" s="1"/>
  <c r="D5149" i="7"/>
  <c r="A5149" i="7" s="1"/>
  <c r="D5150" i="7"/>
  <c r="A5150" i="7" s="1"/>
  <c r="D5151" i="7"/>
  <c r="A5151" i="7" s="1"/>
  <c r="D5152" i="7"/>
  <c r="A5152" i="7" s="1"/>
  <c r="D5153" i="7"/>
  <c r="A5153" i="7" s="1"/>
  <c r="D5154" i="7"/>
  <c r="A5154" i="7" s="1"/>
  <c r="D5155" i="7"/>
  <c r="A5155" i="7" s="1"/>
  <c r="D5156" i="7"/>
  <c r="A5156" i="7" s="1"/>
  <c r="D5157" i="7"/>
  <c r="A5157" i="7" s="1"/>
  <c r="D5158" i="7"/>
  <c r="A5158" i="7" s="1"/>
  <c r="D5159" i="7"/>
  <c r="A5159" i="7" s="1"/>
  <c r="D5160" i="7"/>
  <c r="A5160" i="7" s="1"/>
  <c r="D5161" i="7"/>
  <c r="A5161" i="7" s="1"/>
  <c r="D5162" i="7"/>
  <c r="A5162" i="7" s="1"/>
  <c r="D5163" i="7"/>
  <c r="A5163" i="7" s="1"/>
  <c r="D5164" i="7"/>
  <c r="A5164" i="7" s="1"/>
  <c r="D5165" i="7"/>
  <c r="A5165" i="7" s="1"/>
  <c r="D5166" i="7"/>
  <c r="A5166" i="7" s="1"/>
  <c r="D5167" i="7"/>
  <c r="A5167" i="7" s="1"/>
  <c r="D5168" i="7"/>
  <c r="A5168" i="7" s="1"/>
  <c r="D5169" i="7"/>
  <c r="A5169" i="7" s="1"/>
  <c r="D5170" i="7"/>
  <c r="A5170" i="7" s="1"/>
  <c r="D5171" i="7"/>
  <c r="A5171" i="7" s="1"/>
  <c r="D5172" i="7"/>
  <c r="A5172" i="7" s="1"/>
  <c r="D5173" i="7"/>
  <c r="A5173" i="7" s="1"/>
  <c r="D5174" i="7"/>
  <c r="A5174" i="7" s="1"/>
  <c r="D5175" i="7"/>
  <c r="A5175" i="7" s="1"/>
  <c r="D5176" i="7"/>
  <c r="A5176" i="7" s="1"/>
  <c r="D5177" i="7"/>
  <c r="A5177" i="7" s="1"/>
  <c r="D5178" i="7"/>
  <c r="A5178" i="7" s="1"/>
  <c r="D5179" i="7"/>
  <c r="A5179" i="7" s="1"/>
  <c r="D5180" i="7"/>
  <c r="A5180" i="7" s="1"/>
  <c r="D5181" i="7"/>
  <c r="A5181" i="7" s="1"/>
  <c r="D5182" i="7"/>
  <c r="A5182" i="7" s="1"/>
  <c r="D5183" i="7"/>
  <c r="A5183" i="7" s="1"/>
  <c r="D5184" i="7"/>
  <c r="A5184" i="7" s="1"/>
  <c r="D5185" i="7"/>
  <c r="A5185" i="7" s="1"/>
  <c r="D5186" i="7"/>
  <c r="A5186" i="7" s="1"/>
  <c r="D5187" i="7"/>
  <c r="A5187" i="7" s="1"/>
  <c r="D5188" i="7"/>
  <c r="A5188" i="7" s="1"/>
  <c r="D5189" i="7"/>
  <c r="A5189" i="7" s="1"/>
  <c r="D5190" i="7"/>
  <c r="A5190" i="7" s="1"/>
  <c r="D5191" i="7"/>
  <c r="A5191" i="7" s="1"/>
  <c r="D5192" i="7"/>
  <c r="A5192" i="7" s="1"/>
  <c r="D5193" i="7"/>
  <c r="A5193" i="7" s="1"/>
  <c r="D5194" i="7"/>
  <c r="A5194" i="7" s="1"/>
  <c r="D5195" i="7"/>
  <c r="A5195" i="7" s="1"/>
  <c r="D5196" i="7"/>
  <c r="A5196" i="7" s="1"/>
  <c r="D5197" i="7"/>
  <c r="A5197" i="7" s="1"/>
  <c r="D5198" i="7"/>
  <c r="A5198" i="7" s="1"/>
  <c r="D5199" i="7"/>
  <c r="A5199" i="7" s="1"/>
  <c r="D5200" i="7"/>
  <c r="A5200" i="7" s="1"/>
  <c r="D5201" i="7"/>
  <c r="A5201" i="7" s="1"/>
  <c r="D5202" i="7"/>
  <c r="A5202" i="7" s="1"/>
  <c r="D5203" i="7"/>
  <c r="A5203" i="7" s="1"/>
  <c r="D5204" i="7"/>
  <c r="A5204" i="7" s="1"/>
  <c r="D5205" i="7"/>
  <c r="A5205" i="7" s="1"/>
  <c r="D5206" i="7"/>
  <c r="A5206" i="7" s="1"/>
  <c r="D5207" i="7"/>
  <c r="A5207" i="7" s="1"/>
  <c r="D5208" i="7"/>
  <c r="A5208" i="7" s="1"/>
  <c r="D5209" i="7"/>
  <c r="A5209" i="7" s="1"/>
  <c r="D5210" i="7"/>
  <c r="A5210" i="7" s="1"/>
  <c r="D5211" i="7"/>
  <c r="A5211" i="7" s="1"/>
  <c r="D5212" i="7"/>
  <c r="A5212" i="7" s="1"/>
  <c r="D5213" i="7"/>
  <c r="A5213" i="7" s="1"/>
  <c r="D5214" i="7"/>
  <c r="A5214" i="7" s="1"/>
  <c r="D5215" i="7"/>
  <c r="A5215" i="7" s="1"/>
  <c r="D5216" i="7"/>
  <c r="A5216" i="7" s="1"/>
  <c r="D5217" i="7"/>
  <c r="A5217" i="7" s="1"/>
  <c r="D5218" i="7"/>
  <c r="A5218" i="7" s="1"/>
  <c r="D5219" i="7"/>
  <c r="A5219" i="7" s="1"/>
  <c r="D5220" i="7"/>
  <c r="A5220" i="7" s="1"/>
  <c r="D5221" i="7"/>
  <c r="A5221" i="7" s="1"/>
  <c r="D5222" i="7"/>
  <c r="A5222" i="7" s="1"/>
  <c r="D5223" i="7"/>
  <c r="A5223" i="7" s="1"/>
  <c r="D5224" i="7"/>
  <c r="A5224" i="7" s="1"/>
  <c r="D5225" i="7"/>
  <c r="A5225" i="7" s="1"/>
  <c r="D5226" i="7"/>
  <c r="A5226" i="7" s="1"/>
  <c r="D5227" i="7"/>
  <c r="A5227" i="7" s="1"/>
  <c r="D5228" i="7"/>
  <c r="A5228" i="7" s="1"/>
  <c r="D5229" i="7"/>
  <c r="A5229" i="7" s="1"/>
  <c r="D5230" i="7"/>
  <c r="A5230" i="7" s="1"/>
  <c r="D5231" i="7"/>
  <c r="A5231" i="7" s="1"/>
  <c r="D5232" i="7"/>
  <c r="A5232" i="7" s="1"/>
  <c r="D5233" i="7"/>
  <c r="A5233" i="7" s="1"/>
  <c r="D5234" i="7"/>
  <c r="A5234" i="7" s="1"/>
  <c r="D5235" i="7"/>
  <c r="A5235" i="7" s="1"/>
  <c r="D5236" i="7"/>
  <c r="A5236" i="7" s="1"/>
  <c r="D5237" i="7"/>
  <c r="A5237" i="7" s="1"/>
  <c r="D5238" i="7"/>
  <c r="A5238" i="7" s="1"/>
  <c r="D5239" i="7"/>
  <c r="A5239" i="7" s="1"/>
  <c r="D5240" i="7"/>
  <c r="A5240" i="7" s="1"/>
  <c r="D5241" i="7"/>
  <c r="A5241" i="7" s="1"/>
  <c r="D5242" i="7"/>
  <c r="A5242" i="7" s="1"/>
  <c r="D5243" i="7"/>
  <c r="A5243" i="7" s="1"/>
  <c r="D5244" i="7"/>
  <c r="A5244" i="7" s="1"/>
  <c r="D5245" i="7"/>
  <c r="A5245" i="7" s="1"/>
  <c r="D5246" i="7"/>
  <c r="A5246" i="7" s="1"/>
  <c r="D5247" i="7"/>
  <c r="A5247" i="7" s="1"/>
  <c r="D5248" i="7"/>
  <c r="A5248" i="7" s="1"/>
  <c r="D5249" i="7"/>
  <c r="A5249" i="7" s="1"/>
  <c r="D5250" i="7"/>
  <c r="A5250" i="7" s="1"/>
  <c r="D5251" i="7"/>
  <c r="A5251" i="7" s="1"/>
  <c r="D5252" i="7"/>
  <c r="A5252" i="7" s="1"/>
  <c r="D5253" i="7"/>
  <c r="A5253" i="7" s="1"/>
  <c r="D5254" i="7"/>
  <c r="A5254" i="7" s="1"/>
  <c r="D5255" i="7"/>
  <c r="A5255" i="7" s="1"/>
  <c r="D5256" i="7"/>
  <c r="A5256" i="7" s="1"/>
  <c r="D5257" i="7"/>
  <c r="A5257" i="7" s="1"/>
  <c r="D5258" i="7"/>
  <c r="A5258" i="7" s="1"/>
  <c r="D5259" i="7"/>
  <c r="A5259" i="7" s="1"/>
  <c r="D5260" i="7"/>
  <c r="A5260" i="7" s="1"/>
  <c r="D5261" i="7"/>
  <c r="A5261" i="7" s="1"/>
  <c r="D5262" i="7"/>
  <c r="A5262" i="7" s="1"/>
  <c r="D5263" i="7"/>
  <c r="A5263" i="7" s="1"/>
  <c r="D5264" i="7"/>
  <c r="A5264" i="7" s="1"/>
  <c r="D5265" i="7"/>
  <c r="A5265" i="7" s="1"/>
  <c r="D5266" i="7"/>
  <c r="A5266" i="7" s="1"/>
  <c r="D5267" i="7"/>
  <c r="A5267" i="7" s="1"/>
  <c r="D5268" i="7"/>
  <c r="A5268" i="7" s="1"/>
  <c r="D5269" i="7"/>
  <c r="A5269" i="7" s="1"/>
  <c r="D5270" i="7"/>
  <c r="A5270" i="7" s="1"/>
  <c r="D5271" i="7"/>
  <c r="A5271" i="7" s="1"/>
  <c r="D5272" i="7"/>
  <c r="A5272" i="7" s="1"/>
  <c r="D5273" i="7"/>
  <c r="A5273" i="7" s="1"/>
  <c r="D5274" i="7"/>
  <c r="A5274" i="7" s="1"/>
  <c r="D5275" i="7"/>
  <c r="A5275" i="7" s="1"/>
  <c r="D5276" i="7"/>
  <c r="A5276" i="7" s="1"/>
  <c r="D5277" i="7"/>
  <c r="A5277" i="7" s="1"/>
  <c r="D5278" i="7"/>
  <c r="A5278" i="7" s="1"/>
  <c r="D5279" i="7"/>
  <c r="A5279" i="7" s="1"/>
  <c r="D5280" i="7"/>
  <c r="A5280" i="7" s="1"/>
  <c r="D5281" i="7"/>
  <c r="A5281" i="7" s="1"/>
  <c r="D5282" i="7"/>
  <c r="A5282" i="7" s="1"/>
  <c r="D5283" i="7"/>
  <c r="A5283" i="7" s="1"/>
  <c r="D5284" i="7"/>
  <c r="A5284" i="7" s="1"/>
  <c r="D5285" i="7"/>
  <c r="A5285" i="7" s="1"/>
  <c r="D5286" i="7"/>
  <c r="A5286" i="7" s="1"/>
  <c r="D5287" i="7"/>
  <c r="A5287" i="7" s="1"/>
  <c r="D5288" i="7"/>
  <c r="A5288" i="7" s="1"/>
  <c r="D5289" i="7"/>
  <c r="A5289" i="7" s="1"/>
  <c r="D5290" i="7"/>
  <c r="A5290" i="7" s="1"/>
  <c r="D5291" i="7"/>
  <c r="A5291" i="7" s="1"/>
  <c r="D5292" i="7"/>
  <c r="A5292" i="7" s="1"/>
  <c r="D5293" i="7"/>
  <c r="A5293" i="7" s="1"/>
  <c r="D5294" i="7"/>
  <c r="A5294" i="7" s="1"/>
  <c r="D5295" i="7"/>
  <c r="A5295" i="7" s="1"/>
  <c r="D5296" i="7"/>
  <c r="A5296" i="7" s="1"/>
  <c r="D5297" i="7"/>
  <c r="A5297" i="7" s="1"/>
  <c r="D5298" i="7"/>
  <c r="A5298" i="7" s="1"/>
  <c r="D5299" i="7"/>
  <c r="A5299" i="7" s="1"/>
  <c r="D5300" i="7"/>
  <c r="A5300" i="7" s="1"/>
  <c r="D5301" i="7"/>
  <c r="A5301" i="7" s="1"/>
  <c r="D5302" i="7"/>
  <c r="A5302" i="7" s="1"/>
  <c r="D5303" i="7"/>
  <c r="A5303" i="7" s="1"/>
  <c r="D5304" i="7"/>
  <c r="A5304" i="7" s="1"/>
  <c r="D5305" i="7"/>
  <c r="A5305" i="7" s="1"/>
  <c r="D5306" i="7"/>
  <c r="A5306" i="7" s="1"/>
  <c r="D5307" i="7"/>
  <c r="A5307" i="7" s="1"/>
  <c r="D5308" i="7"/>
  <c r="A5308" i="7" s="1"/>
  <c r="D5309" i="7"/>
  <c r="A5309" i="7" s="1"/>
  <c r="D5310" i="7"/>
  <c r="A5310" i="7" s="1"/>
  <c r="D5311" i="7"/>
  <c r="A5311" i="7" s="1"/>
  <c r="D5312" i="7"/>
  <c r="A5312" i="7" s="1"/>
  <c r="D5313" i="7"/>
  <c r="A5313" i="7" s="1"/>
  <c r="D5314" i="7"/>
  <c r="A5314" i="7" s="1"/>
  <c r="D5315" i="7"/>
  <c r="A5315" i="7" s="1"/>
  <c r="D5316" i="7"/>
  <c r="A5316" i="7" s="1"/>
  <c r="D5317" i="7"/>
  <c r="A5317" i="7" s="1"/>
  <c r="D5318" i="7"/>
  <c r="A5318" i="7" s="1"/>
  <c r="D5319" i="7"/>
  <c r="A5319" i="7" s="1"/>
  <c r="D5320" i="7"/>
  <c r="A5320" i="7" s="1"/>
  <c r="D5321" i="7"/>
  <c r="A5321" i="7" s="1"/>
  <c r="D5322" i="7"/>
  <c r="A5322" i="7" s="1"/>
  <c r="D5323" i="7"/>
  <c r="A5323" i="7" s="1"/>
  <c r="D5324" i="7"/>
  <c r="A5324" i="7" s="1"/>
  <c r="D5325" i="7"/>
  <c r="A5325" i="7" s="1"/>
  <c r="D5326" i="7"/>
  <c r="A5326" i="7" s="1"/>
  <c r="D5327" i="7"/>
  <c r="A5327" i="7" s="1"/>
  <c r="D5328" i="7"/>
  <c r="A5328" i="7" s="1"/>
  <c r="D5329" i="7"/>
  <c r="A5329" i="7" s="1"/>
  <c r="D5330" i="7"/>
  <c r="A5330" i="7" s="1"/>
  <c r="D5331" i="7"/>
  <c r="A5331" i="7" s="1"/>
  <c r="D5332" i="7"/>
  <c r="A5332" i="7" s="1"/>
  <c r="D5333" i="7"/>
  <c r="A5333" i="7" s="1"/>
  <c r="D5334" i="7"/>
  <c r="A5334" i="7" s="1"/>
  <c r="D5335" i="7"/>
  <c r="A5335" i="7" s="1"/>
  <c r="D5336" i="7"/>
  <c r="A5336" i="7" s="1"/>
  <c r="D5337" i="7"/>
  <c r="A5337" i="7" s="1"/>
  <c r="D5338" i="7"/>
  <c r="A5338" i="7" s="1"/>
  <c r="D5339" i="7"/>
  <c r="A5339" i="7" s="1"/>
  <c r="D5340" i="7"/>
  <c r="A5340" i="7" s="1"/>
  <c r="D5341" i="7"/>
  <c r="A5341" i="7" s="1"/>
  <c r="D5342" i="7"/>
  <c r="A5342" i="7" s="1"/>
  <c r="D5343" i="7"/>
  <c r="A5343" i="7" s="1"/>
  <c r="D5344" i="7"/>
  <c r="A5344" i="7" s="1"/>
  <c r="D5345" i="7"/>
  <c r="A5345" i="7" s="1"/>
  <c r="D5346" i="7"/>
  <c r="A5346" i="7" s="1"/>
  <c r="D5347" i="7"/>
  <c r="A5347" i="7" s="1"/>
  <c r="D5348" i="7"/>
  <c r="A5348" i="7" s="1"/>
  <c r="D5349" i="7"/>
  <c r="A5349" i="7" s="1"/>
  <c r="D5350" i="7"/>
  <c r="A5350" i="7" s="1"/>
  <c r="D5351" i="7"/>
  <c r="A5351" i="7" s="1"/>
  <c r="D5352" i="7"/>
  <c r="A5352" i="7" s="1"/>
  <c r="D5353" i="7"/>
  <c r="A5353" i="7" s="1"/>
  <c r="D5354" i="7"/>
  <c r="A5354" i="7" s="1"/>
  <c r="D5355" i="7"/>
  <c r="A5355" i="7" s="1"/>
  <c r="D5356" i="7"/>
  <c r="A5356" i="7" s="1"/>
  <c r="D5357" i="7"/>
  <c r="A5357" i="7" s="1"/>
  <c r="D5358" i="7"/>
  <c r="A5358" i="7" s="1"/>
  <c r="D5359" i="7"/>
  <c r="A5359" i="7" s="1"/>
  <c r="D5360" i="7"/>
  <c r="A5360" i="7" s="1"/>
  <c r="D5361" i="7"/>
  <c r="A5361" i="7" s="1"/>
  <c r="D5362" i="7"/>
  <c r="A5362" i="7" s="1"/>
  <c r="D5363" i="7"/>
  <c r="A5363" i="7" s="1"/>
  <c r="D5364" i="7"/>
  <c r="A5364" i="7" s="1"/>
  <c r="D5365" i="7"/>
  <c r="A5365" i="7" s="1"/>
  <c r="D5366" i="7"/>
  <c r="A5366" i="7" s="1"/>
  <c r="D5367" i="7"/>
  <c r="A5367" i="7" s="1"/>
  <c r="D5368" i="7"/>
  <c r="A5368" i="7" s="1"/>
  <c r="D5369" i="7"/>
  <c r="A5369" i="7" s="1"/>
  <c r="D5370" i="7"/>
  <c r="A5370" i="7" s="1"/>
  <c r="D5371" i="7"/>
  <c r="A5371" i="7" s="1"/>
  <c r="D5372" i="7"/>
  <c r="A5372" i="7" s="1"/>
  <c r="D5373" i="7"/>
  <c r="A5373" i="7" s="1"/>
  <c r="D5374" i="7"/>
  <c r="A5374" i="7" s="1"/>
  <c r="D5375" i="7"/>
  <c r="A5375" i="7" s="1"/>
  <c r="D5376" i="7"/>
  <c r="A5376" i="7" s="1"/>
  <c r="D5377" i="7"/>
  <c r="A5377" i="7" s="1"/>
  <c r="D5378" i="7"/>
  <c r="A5378" i="7" s="1"/>
  <c r="D5379" i="7"/>
  <c r="A5379" i="7" s="1"/>
  <c r="D5380" i="7"/>
  <c r="A5380" i="7" s="1"/>
  <c r="D5381" i="7"/>
  <c r="A5381" i="7" s="1"/>
  <c r="D5382" i="7"/>
  <c r="A5382" i="7" s="1"/>
  <c r="D5383" i="7"/>
  <c r="A5383" i="7" s="1"/>
  <c r="D5384" i="7"/>
  <c r="A5384" i="7" s="1"/>
  <c r="D5385" i="7"/>
  <c r="A5385" i="7" s="1"/>
  <c r="D5386" i="7"/>
  <c r="A5386" i="7" s="1"/>
  <c r="D5387" i="7"/>
  <c r="A5387" i="7" s="1"/>
  <c r="D5388" i="7"/>
  <c r="A5388" i="7" s="1"/>
  <c r="D5389" i="7"/>
  <c r="A5389" i="7" s="1"/>
  <c r="D5390" i="7"/>
  <c r="A5390" i="7" s="1"/>
  <c r="D5391" i="7"/>
  <c r="A5391" i="7" s="1"/>
  <c r="D5392" i="7"/>
  <c r="A5392" i="7" s="1"/>
  <c r="D5393" i="7"/>
  <c r="A5393" i="7" s="1"/>
  <c r="D5394" i="7"/>
  <c r="A5394" i="7" s="1"/>
  <c r="D5395" i="7"/>
  <c r="A5395" i="7" s="1"/>
  <c r="D5396" i="7"/>
  <c r="A5396" i="7" s="1"/>
  <c r="D5397" i="7"/>
  <c r="A5397" i="7" s="1"/>
  <c r="D5398" i="7"/>
  <c r="A5398" i="7" s="1"/>
  <c r="D5399" i="7"/>
  <c r="A5399" i="7" s="1"/>
  <c r="D5400" i="7"/>
  <c r="A5400" i="7" s="1"/>
  <c r="D5401" i="7"/>
  <c r="A5401" i="7" s="1"/>
  <c r="D5402" i="7"/>
  <c r="A5402" i="7" s="1"/>
  <c r="D5403" i="7"/>
  <c r="A5403" i="7" s="1"/>
  <c r="D5404" i="7"/>
  <c r="A5404" i="7" s="1"/>
  <c r="D5405" i="7"/>
  <c r="A5405" i="7" s="1"/>
  <c r="D5406" i="7"/>
  <c r="A5406" i="7" s="1"/>
  <c r="D5407" i="7"/>
  <c r="A5407" i="7" s="1"/>
  <c r="D5408" i="7"/>
  <c r="A5408" i="7" s="1"/>
  <c r="D5409" i="7"/>
  <c r="A5409" i="7" s="1"/>
  <c r="D5410" i="7"/>
  <c r="A5410" i="7" s="1"/>
  <c r="D5411" i="7"/>
  <c r="A5411" i="7" s="1"/>
  <c r="D5412" i="7"/>
  <c r="A5412" i="7" s="1"/>
  <c r="D5413" i="7"/>
  <c r="A5413" i="7" s="1"/>
  <c r="D5414" i="7"/>
  <c r="A5414" i="7" s="1"/>
  <c r="D5415" i="7"/>
  <c r="A5415" i="7" s="1"/>
  <c r="D5416" i="7"/>
  <c r="A5416" i="7" s="1"/>
  <c r="D5417" i="7"/>
  <c r="A5417" i="7" s="1"/>
  <c r="D5418" i="7"/>
  <c r="A5418" i="7" s="1"/>
  <c r="D5419" i="7"/>
  <c r="A5419" i="7" s="1"/>
  <c r="D5420" i="7"/>
  <c r="A5420" i="7" s="1"/>
  <c r="D5421" i="7"/>
  <c r="A5421" i="7" s="1"/>
  <c r="D5422" i="7"/>
  <c r="A5422" i="7" s="1"/>
  <c r="D5423" i="7"/>
  <c r="A5423" i="7" s="1"/>
  <c r="D5424" i="7"/>
  <c r="A5424" i="7" s="1"/>
  <c r="D5425" i="7"/>
  <c r="A5425" i="7" s="1"/>
  <c r="D5426" i="7"/>
  <c r="A5426" i="7" s="1"/>
  <c r="D5427" i="7"/>
  <c r="A5427" i="7" s="1"/>
  <c r="D5428" i="7"/>
  <c r="A5428" i="7" s="1"/>
  <c r="D5429" i="7"/>
  <c r="A5429" i="7" s="1"/>
  <c r="D5430" i="7"/>
  <c r="A5430" i="7" s="1"/>
  <c r="D5431" i="7"/>
  <c r="A5431" i="7" s="1"/>
  <c r="D5432" i="7"/>
  <c r="A5432" i="7" s="1"/>
  <c r="D5433" i="7"/>
  <c r="A5433" i="7" s="1"/>
  <c r="D5434" i="7"/>
  <c r="A5434" i="7" s="1"/>
  <c r="D5435" i="7"/>
  <c r="A5435" i="7" s="1"/>
  <c r="D5436" i="7"/>
  <c r="A5436" i="7" s="1"/>
  <c r="D5437" i="7"/>
  <c r="A5437" i="7" s="1"/>
  <c r="D5438" i="7"/>
  <c r="A5438" i="7" s="1"/>
  <c r="D5439" i="7"/>
  <c r="A5439" i="7" s="1"/>
  <c r="D5440" i="7"/>
  <c r="A5440" i="7" s="1"/>
  <c r="D5441" i="7"/>
  <c r="A5441" i="7" s="1"/>
  <c r="D5442" i="7"/>
  <c r="A5442" i="7" s="1"/>
  <c r="D5443" i="7"/>
  <c r="A5443" i="7" s="1"/>
  <c r="D5444" i="7"/>
  <c r="A5444" i="7" s="1"/>
  <c r="D5445" i="7"/>
  <c r="A5445" i="7" s="1"/>
  <c r="D5446" i="7"/>
  <c r="A5446" i="7" s="1"/>
  <c r="D5447" i="7"/>
  <c r="A5447" i="7" s="1"/>
  <c r="D5448" i="7"/>
  <c r="A5448" i="7" s="1"/>
  <c r="D5449" i="7"/>
  <c r="A5449" i="7" s="1"/>
  <c r="D5450" i="7"/>
  <c r="A5450" i="7" s="1"/>
  <c r="D5451" i="7"/>
  <c r="A5451" i="7" s="1"/>
  <c r="D5452" i="7"/>
  <c r="A5452" i="7" s="1"/>
  <c r="D5453" i="7"/>
  <c r="A5453" i="7" s="1"/>
  <c r="D5454" i="7"/>
  <c r="A5454" i="7" s="1"/>
  <c r="D5455" i="7"/>
  <c r="A5455" i="7" s="1"/>
  <c r="D5456" i="7"/>
  <c r="A5456" i="7" s="1"/>
  <c r="D5457" i="7"/>
  <c r="A5457" i="7" s="1"/>
  <c r="D5458" i="7"/>
  <c r="A5458" i="7" s="1"/>
  <c r="D5459" i="7"/>
  <c r="A5459" i="7" s="1"/>
  <c r="D5460" i="7"/>
  <c r="A5460" i="7" s="1"/>
  <c r="D5461" i="7"/>
  <c r="A5461" i="7" s="1"/>
  <c r="D5462" i="7"/>
  <c r="A5462" i="7" s="1"/>
  <c r="D5463" i="7"/>
  <c r="A5463" i="7" s="1"/>
  <c r="D5464" i="7"/>
  <c r="A5464" i="7" s="1"/>
  <c r="D5465" i="7"/>
  <c r="A5465" i="7" s="1"/>
  <c r="D5466" i="7"/>
  <c r="A5466" i="7" s="1"/>
  <c r="D5467" i="7"/>
  <c r="A5467" i="7" s="1"/>
  <c r="D5468" i="7"/>
  <c r="A5468" i="7" s="1"/>
  <c r="D5469" i="7"/>
  <c r="A5469" i="7" s="1"/>
  <c r="D5470" i="7"/>
  <c r="A5470" i="7" s="1"/>
  <c r="D5471" i="7"/>
  <c r="A5471" i="7" s="1"/>
  <c r="D5472" i="7"/>
  <c r="A5472" i="7" s="1"/>
  <c r="D5473" i="7"/>
  <c r="A5473" i="7" s="1"/>
  <c r="D5474" i="7"/>
  <c r="A5474" i="7" s="1"/>
  <c r="D5475" i="7"/>
  <c r="A5475" i="7" s="1"/>
  <c r="D5476" i="7"/>
  <c r="A5476" i="7" s="1"/>
  <c r="D5477" i="7"/>
  <c r="A5477" i="7" s="1"/>
  <c r="D5478" i="7"/>
  <c r="A5478" i="7" s="1"/>
  <c r="D5479" i="7"/>
  <c r="A5479" i="7" s="1"/>
  <c r="D5480" i="7"/>
  <c r="A5480" i="7" s="1"/>
  <c r="D5481" i="7"/>
  <c r="A5481" i="7" s="1"/>
  <c r="D5482" i="7"/>
  <c r="A5482" i="7" s="1"/>
  <c r="D5483" i="7"/>
  <c r="A5483" i="7" s="1"/>
  <c r="D5484" i="7"/>
  <c r="A5484" i="7" s="1"/>
  <c r="D5485" i="7"/>
  <c r="A5485" i="7" s="1"/>
  <c r="D5486" i="7"/>
  <c r="A5486" i="7" s="1"/>
  <c r="D5487" i="7"/>
  <c r="A5487" i="7" s="1"/>
  <c r="D5488" i="7"/>
  <c r="A5488" i="7" s="1"/>
  <c r="D5489" i="7"/>
  <c r="A5489" i="7" s="1"/>
  <c r="D5490" i="7"/>
  <c r="A5490" i="7" s="1"/>
  <c r="D5491" i="7"/>
  <c r="A5491" i="7" s="1"/>
  <c r="D5492" i="7"/>
  <c r="A5492" i="7" s="1"/>
  <c r="D5493" i="7"/>
  <c r="A5493" i="7" s="1"/>
  <c r="D5494" i="7"/>
  <c r="A5494" i="7" s="1"/>
  <c r="D5495" i="7"/>
  <c r="A5495" i="7" s="1"/>
  <c r="D5496" i="7"/>
  <c r="A5496" i="7" s="1"/>
  <c r="D5497" i="7"/>
  <c r="A5497" i="7" s="1"/>
  <c r="D5498" i="7"/>
  <c r="A5498" i="7" s="1"/>
  <c r="D5499" i="7"/>
  <c r="A5499" i="7" s="1"/>
  <c r="D5500" i="7"/>
  <c r="A5500" i="7" s="1"/>
  <c r="D5501" i="7"/>
  <c r="A5501" i="7" s="1"/>
  <c r="D5502" i="7"/>
  <c r="A5502" i="7" s="1"/>
  <c r="D5503" i="7"/>
  <c r="A5503" i="7" s="1"/>
  <c r="D5504" i="7"/>
  <c r="A5504" i="7" s="1"/>
  <c r="D5505" i="7"/>
  <c r="A5505" i="7" s="1"/>
  <c r="D5506" i="7"/>
  <c r="A5506" i="7" s="1"/>
  <c r="D5507" i="7"/>
  <c r="A5507" i="7" s="1"/>
  <c r="D5508" i="7"/>
  <c r="A5508" i="7" s="1"/>
  <c r="D5509" i="7"/>
  <c r="A5509" i="7" s="1"/>
  <c r="D5510" i="7"/>
  <c r="A5510" i="7" s="1"/>
  <c r="D5511" i="7"/>
  <c r="A5511" i="7" s="1"/>
  <c r="D5512" i="7"/>
  <c r="A5512" i="7" s="1"/>
  <c r="D5513" i="7"/>
  <c r="A5513" i="7" s="1"/>
  <c r="D5514" i="7"/>
  <c r="A5514" i="7" s="1"/>
  <c r="D5515" i="7"/>
  <c r="A5515" i="7" s="1"/>
  <c r="D5516" i="7"/>
  <c r="A5516" i="7" s="1"/>
  <c r="D5517" i="7"/>
  <c r="A5517" i="7" s="1"/>
  <c r="D5518" i="7"/>
  <c r="A5518" i="7" s="1"/>
  <c r="D5519" i="7"/>
  <c r="A5519" i="7" s="1"/>
  <c r="D5520" i="7"/>
  <c r="A5520" i="7" s="1"/>
  <c r="D5521" i="7"/>
  <c r="A5521" i="7" s="1"/>
  <c r="D5522" i="7"/>
  <c r="A5522" i="7" s="1"/>
  <c r="D5523" i="7"/>
  <c r="A5523" i="7" s="1"/>
  <c r="D5524" i="7"/>
  <c r="A5524" i="7" s="1"/>
  <c r="D5525" i="7"/>
  <c r="A5525" i="7" s="1"/>
  <c r="D5526" i="7"/>
  <c r="A5526" i="7" s="1"/>
  <c r="D5527" i="7"/>
  <c r="A5527" i="7" s="1"/>
  <c r="D5528" i="7"/>
  <c r="A5528" i="7" s="1"/>
  <c r="D5529" i="7"/>
  <c r="A5529" i="7" s="1"/>
  <c r="D5530" i="7"/>
  <c r="A5530" i="7" s="1"/>
  <c r="D5531" i="7"/>
  <c r="A5531" i="7" s="1"/>
  <c r="D5532" i="7"/>
  <c r="A5532" i="7" s="1"/>
  <c r="D5533" i="7"/>
  <c r="A5533" i="7" s="1"/>
  <c r="D5534" i="7"/>
  <c r="A5534" i="7" s="1"/>
  <c r="D5535" i="7"/>
  <c r="A5535" i="7" s="1"/>
  <c r="D5536" i="7"/>
  <c r="A5536" i="7" s="1"/>
  <c r="D5537" i="7"/>
  <c r="A5537" i="7" s="1"/>
  <c r="D5538" i="7"/>
  <c r="A5538" i="7" s="1"/>
  <c r="D5539" i="7"/>
  <c r="A5539" i="7" s="1"/>
  <c r="D5540" i="7"/>
  <c r="A5540" i="7" s="1"/>
  <c r="D5541" i="7"/>
  <c r="A5541" i="7" s="1"/>
  <c r="D5542" i="7"/>
  <c r="A5542" i="7" s="1"/>
  <c r="D5543" i="7"/>
  <c r="A5543" i="7" s="1"/>
  <c r="D5544" i="7"/>
  <c r="A5544" i="7" s="1"/>
  <c r="D5545" i="7"/>
  <c r="A5545" i="7" s="1"/>
  <c r="D5546" i="7"/>
  <c r="A5546" i="7" s="1"/>
  <c r="D5547" i="7"/>
  <c r="A5547" i="7" s="1"/>
  <c r="D5548" i="7"/>
  <c r="A5548" i="7" s="1"/>
  <c r="D5549" i="7"/>
  <c r="A5549" i="7" s="1"/>
  <c r="D5550" i="7"/>
  <c r="A5550" i="7" s="1"/>
  <c r="D5551" i="7"/>
  <c r="A5551" i="7" s="1"/>
  <c r="D5552" i="7"/>
  <c r="A5552" i="7" s="1"/>
  <c r="D5553" i="7"/>
  <c r="A5553" i="7" s="1"/>
  <c r="D5554" i="7"/>
  <c r="A5554" i="7" s="1"/>
  <c r="D5555" i="7"/>
  <c r="A5555" i="7" s="1"/>
  <c r="D5556" i="7"/>
  <c r="A5556" i="7" s="1"/>
  <c r="D5557" i="7"/>
  <c r="A5557" i="7" s="1"/>
  <c r="D5558" i="7"/>
  <c r="A5558" i="7" s="1"/>
  <c r="D5559" i="7"/>
  <c r="A5559" i="7" s="1"/>
  <c r="D5560" i="7"/>
  <c r="A5560" i="7" s="1"/>
  <c r="D5561" i="7"/>
  <c r="A5561" i="7" s="1"/>
  <c r="D5562" i="7"/>
  <c r="A5562" i="7" s="1"/>
  <c r="D5563" i="7"/>
  <c r="A5563" i="7" s="1"/>
  <c r="D5564" i="7"/>
  <c r="A5564" i="7" s="1"/>
  <c r="D5565" i="7"/>
  <c r="A5565" i="7" s="1"/>
  <c r="D5566" i="7"/>
  <c r="A5566" i="7" s="1"/>
  <c r="D5567" i="7"/>
  <c r="A5567" i="7" s="1"/>
  <c r="D5568" i="7"/>
  <c r="A5568" i="7" s="1"/>
  <c r="D5569" i="7"/>
  <c r="A5569" i="7" s="1"/>
  <c r="D5570" i="7"/>
  <c r="A5570" i="7" s="1"/>
  <c r="D5571" i="7"/>
  <c r="A5571" i="7" s="1"/>
  <c r="D5572" i="7"/>
  <c r="A5572" i="7" s="1"/>
  <c r="D5573" i="7"/>
  <c r="A5573" i="7" s="1"/>
  <c r="D5574" i="7"/>
  <c r="A5574" i="7" s="1"/>
  <c r="D5575" i="7"/>
  <c r="A5575" i="7" s="1"/>
  <c r="D5576" i="7"/>
  <c r="A5576" i="7" s="1"/>
  <c r="D5577" i="7"/>
  <c r="A5577" i="7" s="1"/>
  <c r="D5578" i="7"/>
  <c r="A5578" i="7" s="1"/>
  <c r="D5579" i="7"/>
  <c r="A5579" i="7" s="1"/>
  <c r="D5580" i="7"/>
  <c r="A5580" i="7" s="1"/>
  <c r="D5581" i="7"/>
  <c r="A5581" i="7" s="1"/>
  <c r="D5582" i="7"/>
  <c r="A5582" i="7" s="1"/>
  <c r="D5583" i="7"/>
  <c r="A5583" i="7" s="1"/>
  <c r="D5584" i="7"/>
  <c r="A5584" i="7" s="1"/>
  <c r="D5585" i="7"/>
  <c r="A5585" i="7" s="1"/>
  <c r="D5586" i="7"/>
  <c r="A5586" i="7" s="1"/>
  <c r="D5587" i="7"/>
  <c r="A5587" i="7" s="1"/>
  <c r="D5588" i="7"/>
  <c r="A5588" i="7" s="1"/>
  <c r="D5589" i="7"/>
  <c r="A5589" i="7" s="1"/>
  <c r="D5590" i="7"/>
  <c r="A5590" i="7" s="1"/>
  <c r="D5591" i="7"/>
  <c r="A5591" i="7" s="1"/>
  <c r="D5592" i="7"/>
  <c r="A5592" i="7" s="1"/>
  <c r="D5593" i="7"/>
  <c r="A5593" i="7" s="1"/>
  <c r="D5594" i="7"/>
  <c r="A5594" i="7" s="1"/>
  <c r="D5595" i="7"/>
  <c r="A5595" i="7" s="1"/>
  <c r="D5596" i="7"/>
  <c r="A5596" i="7" s="1"/>
  <c r="D5597" i="7"/>
  <c r="A5597" i="7" s="1"/>
  <c r="D5598" i="7"/>
  <c r="A5598" i="7" s="1"/>
  <c r="D5599" i="7"/>
  <c r="A5599" i="7" s="1"/>
  <c r="D5600" i="7"/>
  <c r="A5600" i="7" s="1"/>
  <c r="D5601" i="7"/>
  <c r="A5601" i="7" s="1"/>
  <c r="D5602" i="7"/>
  <c r="A5602" i="7" s="1"/>
  <c r="D5603" i="7"/>
  <c r="A5603" i="7" s="1"/>
  <c r="D5604" i="7"/>
  <c r="A5604" i="7" s="1"/>
  <c r="D5605" i="7"/>
  <c r="A5605" i="7" s="1"/>
  <c r="D5606" i="7"/>
  <c r="A5606" i="7" s="1"/>
  <c r="D5607" i="7"/>
  <c r="A5607" i="7" s="1"/>
  <c r="D5608" i="7"/>
  <c r="A5608" i="7" s="1"/>
  <c r="D5609" i="7"/>
  <c r="A5609" i="7" s="1"/>
  <c r="D5610" i="7"/>
  <c r="A5610" i="7" s="1"/>
  <c r="D5611" i="7"/>
  <c r="A5611" i="7" s="1"/>
  <c r="D5612" i="7"/>
  <c r="A5612" i="7" s="1"/>
  <c r="D5613" i="7"/>
  <c r="A5613" i="7" s="1"/>
  <c r="D5614" i="7"/>
  <c r="A5614" i="7" s="1"/>
  <c r="D5615" i="7"/>
  <c r="A5615" i="7" s="1"/>
  <c r="D5616" i="7"/>
  <c r="A5616" i="7" s="1"/>
  <c r="D5617" i="7"/>
  <c r="A5617" i="7" s="1"/>
  <c r="D5618" i="7"/>
  <c r="A5618" i="7" s="1"/>
  <c r="D5619" i="7"/>
  <c r="A5619" i="7" s="1"/>
  <c r="D5620" i="7"/>
  <c r="A5620" i="7" s="1"/>
  <c r="D5621" i="7"/>
  <c r="A5621" i="7" s="1"/>
  <c r="D5622" i="7"/>
  <c r="A5622" i="7" s="1"/>
  <c r="D5623" i="7"/>
  <c r="A5623" i="7" s="1"/>
  <c r="D5624" i="7"/>
  <c r="A5624" i="7" s="1"/>
  <c r="D5625" i="7"/>
  <c r="A5625" i="7" s="1"/>
  <c r="D5626" i="7"/>
  <c r="A5626" i="7" s="1"/>
  <c r="D5627" i="7"/>
  <c r="A5627" i="7" s="1"/>
  <c r="D5628" i="7"/>
  <c r="A5628" i="7" s="1"/>
  <c r="D5629" i="7"/>
  <c r="A5629" i="7" s="1"/>
  <c r="D5630" i="7"/>
  <c r="A5630" i="7" s="1"/>
  <c r="D5631" i="7"/>
  <c r="A5631" i="7" s="1"/>
  <c r="D5632" i="7"/>
  <c r="A5632" i="7" s="1"/>
  <c r="D5633" i="7"/>
  <c r="A5633" i="7" s="1"/>
  <c r="D5634" i="7"/>
  <c r="A5634" i="7" s="1"/>
  <c r="D5635" i="7"/>
  <c r="A5635" i="7" s="1"/>
  <c r="D5636" i="7"/>
  <c r="A5636" i="7" s="1"/>
  <c r="D5637" i="7"/>
  <c r="A5637" i="7" s="1"/>
  <c r="D5638" i="7"/>
  <c r="A5638" i="7" s="1"/>
  <c r="D5639" i="7"/>
  <c r="A5639" i="7" s="1"/>
  <c r="D5640" i="7"/>
  <c r="A5640" i="7" s="1"/>
  <c r="D5641" i="7"/>
  <c r="A5641" i="7" s="1"/>
  <c r="D5642" i="7"/>
  <c r="A5642" i="7" s="1"/>
  <c r="D5643" i="7"/>
  <c r="A5643" i="7" s="1"/>
  <c r="D5644" i="7"/>
  <c r="A5644" i="7" s="1"/>
  <c r="D5645" i="7"/>
  <c r="A5645" i="7" s="1"/>
  <c r="D5646" i="7"/>
  <c r="A5646" i="7" s="1"/>
  <c r="D5647" i="7"/>
  <c r="A5647" i="7" s="1"/>
  <c r="D5648" i="7"/>
  <c r="A5648" i="7" s="1"/>
  <c r="D5649" i="7"/>
  <c r="A5649" i="7" s="1"/>
  <c r="D5650" i="7"/>
  <c r="A5650" i="7" s="1"/>
  <c r="D5651" i="7"/>
  <c r="A5651" i="7" s="1"/>
  <c r="D5652" i="7"/>
  <c r="A5652" i="7" s="1"/>
  <c r="D5653" i="7"/>
  <c r="A5653" i="7" s="1"/>
  <c r="D5654" i="7"/>
  <c r="A5654" i="7" s="1"/>
  <c r="D5655" i="7"/>
  <c r="A5655" i="7" s="1"/>
  <c r="D5656" i="7"/>
  <c r="A5656" i="7" s="1"/>
  <c r="D5657" i="7"/>
  <c r="A5657" i="7" s="1"/>
  <c r="D5658" i="7"/>
  <c r="A5658" i="7" s="1"/>
  <c r="D5659" i="7"/>
  <c r="A5659" i="7" s="1"/>
  <c r="D5660" i="7"/>
  <c r="A5660" i="7" s="1"/>
  <c r="D5661" i="7"/>
  <c r="A5661" i="7" s="1"/>
  <c r="D5662" i="7"/>
  <c r="A5662" i="7" s="1"/>
  <c r="D5663" i="7"/>
  <c r="A5663" i="7" s="1"/>
  <c r="D5664" i="7"/>
  <c r="A5664" i="7" s="1"/>
  <c r="D5665" i="7"/>
  <c r="A5665" i="7" s="1"/>
  <c r="D5666" i="7"/>
  <c r="A5666" i="7" s="1"/>
  <c r="D5667" i="7"/>
  <c r="A5667" i="7" s="1"/>
  <c r="D5668" i="7"/>
  <c r="A5668" i="7" s="1"/>
  <c r="D5669" i="7"/>
  <c r="A5669" i="7" s="1"/>
  <c r="D5670" i="7"/>
  <c r="A5670" i="7" s="1"/>
  <c r="D5671" i="7"/>
  <c r="A5671" i="7" s="1"/>
  <c r="D5672" i="7"/>
  <c r="A5672" i="7" s="1"/>
  <c r="D5673" i="7"/>
  <c r="A5673" i="7" s="1"/>
  <c r="D5674" i="7"/>
  <c r="A5674" i="7" s="1"/>
  <c r="D5675" i="7"/>
  <c r="A5675" i="7" s="1"/>
  <c r="D5676" i="7"/>
  <c r="A5676" i="7" s="1"/>
  <c r="D5677" i="7"/>
  <c r="A5677" i="7" s="1"/>
  <c r="D5678" i="7"/>
  <c r="A5678" i="7" s="1"/>
  <c r="D5679" i="7"/>
  <c r="A5679" i="7" s="1"/>
  <c r="D5680" i="7"/>
  <c r="A5680" i="7" s="1"/>
  <c r="D5681" i="7"/>
  <c r="A5681" i="7" s="1"/>
  <c r="D5682" i="7"/>
  <c r="A5682" i="7" s="1"/>
  <c r="D5683" i="7"/>
  <c r="A5683" i="7" s="1"/>
  <c r="D5684" i="7"/>
  <c r="A5684" i="7" s="1"/>
  <c r="D5685" i="7"/>
  <c r="A5685" i="7" s="1"/>
  <c r="D5686" i="7"/>
  <c r="A5686" i="7" s="1"/>
  <c r="D5687" i="7"/>
  <c r="A5687" i="7" s="1"/>
  <c r="D5688" i="7"/>
  <c r="A5688" i="7" s="1"/>
  <c r="D5689" i="7"/>
  <c r="A5689" i="7" s="1"/>
  <c r="D5690" i="7"/>
  <c r="A5690" i="7" s="1"/>
  <c r="D5691" i="7"/>
  <c r="A5691" i="7" s="1"/>
  <c r="D5692" i="7"/>
  <c r="A5692" i="7" s="1"/>
  <c r="D5693" i="7"/>
  <c r="A5693" i="7" s="1"/>
  <c r="D5694" i="7"/>
  <c r="A5694" i="7" s="1"/>
  <c r="D5695" i="7"/>
  <c r="A5695" i="7" s="1"/>
  <c r="D5696" i="7"/>
  <c r="A5696" i="7" s="1"/>
  <c r="D5697" i="7"/>
  <c r="A5697" i="7" s="1"/>
  <c r="D5698" i="7"/>
  <c r="A5698" i="7" s="1"/>
  <c r="D5699" i="7"/>
  <c r="A5699" i="7" s="1"/>
  <c r="D5700" i="7"/>
  <c r="A5700" i="7" s="1"/>
  <c r="D5701" i="7"/>
  <c r="A5701" i="7" s="1"/>
  <c r="D5702" i="7"/>
  <c r="A5702" i="7" s="1"/>
  <c r="D5703" i="7"/>
  <c r="A5703" i="7" s="1"/>
  <c r="D5704" i="7"/>
  <c r="A5704" i="7" s="1"/>
  <c r="D5705" i="7"/>
  <c r="A5705" i="7" s="1"/>
  <c r="D5706" i="7"/>
  <c r="A5706" i="7" s="1"/>
  <c r="D5707" i="7"/>
  <c r="A5707" i="7" s="1"/>
  <c r="D5708" i="7"/>
  <c r="A5708" i="7" s="1"/>
  <c r="D5709" i="7"/>
  <c r="A5709" i="7" s="1"/>
  <c r="D5710" i="7"/>
  <c r="A5710" i="7" s="1"/>
  <c r="D5711" i="7"/>
  <c r="A5711" i="7" s="1"/>
  <c r="D5712" i="7"/>
  <c r="A5712" i="7" s="1"/>
  <c r="D5713" i="7"/>
  <c r="A5713" i="7" s="1"/>
  <c r="D5714" i="7"/>
  <c r="A5714" i="7" s="1"/>
  <c r="D5715" i="7"/>
  <c r="A5715" i="7" s="1"/>
  <c r="D5716" i="7"/>
  <c r="A5716" i="7" s="1"/>
  <c r="D5717" i="7"/>
  <c r="A5717" i="7" s="1"/>
  <c r="D5718" i="7"/>
  <c r="A5718" i="7" s="1"/>
  <c r="D5719" i="7"/>
  <c r="A5719" i="7" s="1"/>
  <c r="D5720" i="7"/>
  <c r="A5720" i="7" s="1"/>
  <c r="D5721" i="7"/>
  <c r="A5721" i="7" s="1"/>
  <c r="D5722" i="7"/>
  <c r="A5722" i="7" s="1"/>
  <c r="D5723" i="7"/>
  <c r="A5723" i="7" s="1"/>
  <c r="D5724" i="7"/>
  <c r="A5724" i="7" s="1"/>
  <c r="D5725" i="7"/>
  <c r="A5725" i="7" s="1"/>
  <c r="D5726" i="7"/>
  <c r="A5726" i="7" s="1"/>
  <c r="D5727" i="7"/>
  <c r="A5727" i="7" s="1"/>
  <c r="D5728" i="7"/>
  <c r="A5728" i="7" s="1"/>
  <c r="D5729" i="7"/>
  <c r="A5729" i="7" s="1"/>
  <c r="D5730" i="7"/>
  <c r="A5730" i="7" s="1"/>
  <c r="D5731" i="7"/>
  <c r="A5731" i="7" s="1"/>
  <c r="D5732" i="7"/>
  <c r="A5732" i="7" s="1"/>
  <c r="D5733" i="7"/>
  <c r="A5733" i="7" s="1"/>
  <c r="D5734" i="7"/>
  <c r="A5734" i="7" s="1"/>
  <c r="D5735" i="7"/>
  <c r="A5735" i="7" s="1"/>
  <c r="D5736" i="7"/>
  <c r="A5736" i="7" s="1"/>
  <c r="D5737" i="7"/>
  <c r="A5737" i="7" s="1"/>
  <c r="D5738" i="7"/>
  <c r="A5738" i="7" s="1"/>
  <c r="D5739" i="7"/>
  <c r="A5739" i="7" s="1"/>
  <c r="D5740" i="7"/>
  <c r="A5740" i="7" s="1"/>
  <c r="D5741" i="7"/>
  <c r="A5741" i="7" s="1"/>
  <c r="D5742" i="7"/>
  <c r="A5742" i="7" s="1"/>
  <c r="D5743" i="7"/>
  <c r="A5743" i="7" s="1"/>
  <c r="D5744" i="7"/>
  <c r="A5744" i="7" s="1"/>
  <c r="D5745" i="7"/>
  <c r="A5745" i="7" s="1"/>
  <c r="D5746" i="7"/>
  <c r="A5746" i="7" s="1"/>
  <c r="D5747" i="7"/>
  <c r="A5747" i="7" s="1"/>
  <c r="D5748" i="7"/>
  <c r="A5748" i="7" s="1"/>
  <c r="D5749" i="7"/>
  <c r="A5749" i="7" s="1"/>
  <c r="D5750" i="7"/>
  <c r="A5750" i="7" s="1"/>
  <c r="D5751" i="7"/>
  <c r="A5751" i="7" s="1"/>
  <c r="D5752" i="7"/>
  <c r="A5752" i="7" s="1"/>
  <c r="D5753" i="7"/>
  <c r="A5753" i="7" s="1"/>
  <c r="D5754" i="7"/>
  <c r="A5754" i="7" s="1"/>
  <c r="D5755" i="7"/>
  <c r="A5755" i="7" s="1"/>
  <c r="D5756" i="7"/>
  <c r="A5756" i="7" s="1"/>
  <c r="D5757" i="7"/>
  <c r="A5757" i="7" s="1"/>
  <c r="D5758" i="7"/>
  <c r="A5758" i="7" s="1"/>
  <c r="D5759" i="7"/>
  <c r="A5759" i="7" s="1"/>
  <c r="D5760" i="7"/>
  <c r="A5760" i="7" s="1"/>
  <c r="D5761" i="7"/>
  <c r="A5761" i="7" s="1"/>
  <c r="D5762" i="7"/>
  <c r="A5762" i="7" s="1"/>
  <c r="D5763" i="7"/>
  <c r="A5763" i="7" s="1"/>
  <c r="D5764" i="7"/>
  <c r="A5764" i="7" s="1"/>
  <c r="D5765" i="7"/>
  <c r="A5765" i="7" s="1"/>
  <c r="D5766" i="7"/>
  <c r="A5766" i="7" s="1"/>
  <c r="D5767" i="7"/>
  <c r="A5767" i="7" s="1"/>
  <c r="D5768" i="7"/>
  <c r="A5768" i="7" s="1"/>
  <c r="D5769" i="7"/>
  <c r="A5769" i="7" s="1"/>
  <c r="D5770" i="7"/>
  <c r="A5770" i="7" s="1"/>
  <c r="D5771" i="7"/>
  <c r="A5771" i="7" s="1"/>
  <c r="D5772" i="7"/>
  <c r="A5772" i="7" s="1"/>
  <c r="D5773" i="7"/>
  <c r="A5773" i="7" s="1"/>
  <c r="D5774" i="7"/>
  <c r="A5774" i="7" s="1"/>
  <c r="D5775" i="7"/>
  <c r="A5775" i="7" s="1"/>
  <c r="D5776" i="7"/>
  <c r="A5776" i="7" s="1"/>
  <c r="D5777" i="7"/>
  <c r="A5777" i="7" s="1"/>
  <c r="D5778" i="7"/>
  <c r="A5778" i="7" s="1"/>
  <c r="D5779" i="7"/>
  <c r="A5779" i="7" s="1"/>
  <c r="D5780" i="7"/>
  <c r="A5780" i="7" s="1"/>
  <c r="D5781" i="7"/>
  <c r="A5781" i="7" s="1"/>
  <c r="D5782" i="7"/>
  <c r="A5782" i="7" s="1"/>
  <c r="D5783" i="7"/>
  <c r="A5783" i="7" s="1"/>
  <c r="D5784" i="7"/>
  <c r="A5784" i="7" s="1"/>
  <c r="D5785" i="7"/>
  <c r="A5785" i="7" s="1"/>
  <c r="D5786" i="7"/>
  <c r="A5786" i="7" s="1"/>
  <c r="D5787" i="7"/>
  <c r="A5787" i="7" s="1"/>
  <c r="D5788" i="7"/>
  <c r="A5788" i="7" s="1"/>
  <c r="D5789" i="7"/>
  <c r="A5789" i="7" s="1"/>
  <c r="D5790" i="7"/>
  <c r="A5790" i="7" s="1"/>
  <c r="D5791" i="7"/>
  <c r="A5791" i="7" s="1"/>
  <c r="D5792" i="7"/>
  <c r="A5792" i="7" s="1"/>
  <c r="D5793" i="7"/>
  <c r="A5793" i="7" s="1"/>
  <c r="D5794" i="7"/>
  <c r="A5794" i="7" s="1"/>
  <c r="D5795" i="7"/>
  <c r="A5795" i="7" s="1"/>
  <c r="D5796" i="7"/>
  <c r="A5796" i="7" s="1"/>
  <c r="D5797" i="7"/>
  <c r="A5797" i="7" s="1"/>
  <c r="D5798" i="7"/>
  <c r="A5798" i="7" s="1"/>
  <c r="D5799" i="7"/>
  <c r="A5799" i="7" s="1"/>
  <c r="D5800" i="7"/>
  <c r="A5800" i="7" s="1"/>
  <c r="D5801" i="7"/>
  <c r="A5801" i="7" s="1"/>
  <c r="D5802" i="7"/>
  <c r="A5802" i="7" s="1"/>
  <c r="D5803" i="7"/>
  <c r="A5803" i="7" s="1"/>
  <c r="D5804" i="7"/>
  <c r="A5804" i="7" s="1"/>
  <c r="D5805" i="7"/>
  <c r="A5805" i="7" s="1"/>
  <c r="D5806" i="7"/>
  <c r="A5806" i="7" s="1"/>
  <c r="D5807" i="7"/>
  <c r="A5807" i="7" s="1"/>
  <c r="D5808" i="7"/>
  <c r="A5808" i="7" s="1"/>
  <c r="D5809" i="7"/>
  <c r="A5809" i="7" s="1"/>
  <c r="D5810" i="7"/>
  <c r="A5810" i="7" s="1"/>
  <c r="D5811" i="7"/>
  <c r="A5811" i="7" s="1"/>
  <c r="D5812" i="7"/>
  <c r="A5812" i="7" s="1"/>
  <c r="D5813" i="7"/>
  <c r="A5813" i="7" s="1"/>
  <c r="D5814" i="7"/>
  <c r="A5814" i="7" s="1"/>
  <c r="D5815" i="7"/>
  <c r="A5815" i="7" s="1"/>
  <c r="D5816" i="7"/>
  <c r="A5816" i="7" s="1"/>
  <c r="D5817" i="7"/>
  <c r="A5817" i="7" s="1"/>
  <c r="D5818" i="7"/>
  <c r="A5818" i="7" s="1"/>
  <c r="D5819" i="7"/>
  <c r="A5819" i="7" s="1"/>
  <c r="D5820" i="7"/>
  <c r="A5820" i="7" s="1"/>
  <c r="D5821" i="7"/>
  <c r="A5821" i="7" s="1"/>
  <c r="D5822" i="7"/>
  <c r="A5822" i="7" s="1"/>
  <c r="D5823" i="7"/>
  <c r="A5823" i="7" s="1"/>
  <c r="D5824" i="7"/>
  <c r="A5824" i="7" s="1"/>
  <c r="D5825" i="7"/>
  <c r="A5825" i="7" s="1"/>
  <c r="D5826" i="7"/>
  <c r="A5826" i="7" s="1"/>
  <c r="D5827" i="7"/>
  <c r="A5827" i="7" s="1"/>
  <c r="D5828" i="7"/>
  <c r="A5828" i="7" s="1"/>
  <c r="D5829" i="7"/>
  <c r="A5829" i="7" s="1"/>
  <c r="D5830" i="7"/>
  <c r="A5830" i="7" s="1"/>
  <c r="D5831" i="7"/>
  <c r="A5831" i="7" s="1"/>
  <c r="D5832" i="7"/>
  <c r="A5832" i="7" s="1"/>
  <c r="D5833" i="7"/>
  <c r="A5833" i="7" s="1"/>
  <c r="D5834" i="7"/>
  <c r="A5834" i="7" s="1"/>
  <c r="D5835" i="7"/>
  <c r="A5835" i="7" s="1"/>
  <c r="D5836" i="7"/>
  <c r="A5836" i="7" s="1"/>
  <c r="D5837" i="7"/>
  <c r="A5837" i="7" s="1"/>
  <c r="D5838" i="7"/>
  <c r="A5838" i="7" s="1"/>
  <c r="D5839" i="7"/>
  <c r="A5839" i="7" s="1"/>
  <c r="D5840" i="7"/>
  <c r="A5840" i="7" s="1"/>
  <c r="D5841" i="7"/>
  <c r="A5841" i="7" s="1"/>
  <c r="D5842" i="7"/>
  <c r="A5842" i="7" s="1"/>
  <c r="D5843" i="7"/>
  <c r="A5843" i="7" s="1"/>
  <c r="D5844" i="7"/>
  <c r="A5844" i="7" s="1"/>
  <c r="D5845" i="7"/>
  <c r="A5845" i="7" s="1"/>
  <c r="D5846" i="7"/>
  <c r="A5846" i="7" s="1"/>
  <c r="D5847" i="7"/>
  <c r="A5847" i="7" s="1"/>
  <c r="D5848" i="7"/>
  <c r="A5848" i="7" s="1"/>
  <c r="D5849" i="7"/>
  <c r="A5849" i="7" s="1"/>
  <c r="D5850" i="7"/>
  <c r="A5850" i="7" s="1"/>
  <c r="D5851" i="7"/>
  <c r="A5851" i="7" s="1"/>
  <c r="D5852" i="7"/>
  <c r="A5852" i="7" s="1"/>
  <c r="D5853" i="7"/>
  <c r="A5853" i="7" s="1"/>
  <c r="D5854" i="7"/>
  <c r="A5854" i="7" s="1"/>
  <c r="D5855" i="7"/>
  <c r="A5855" i="7" s="1"/>
  <c r="D5856" i="7"/>
  <c r="A5856" i="7" s="1"/>
  <c r="D5857" i="7"/>
  <c r="A5857" i="7" s="1"/>
  <c r="D5858" i="7"/>
  <c r="A5858" i="7" s="1"/>
  <c r="D5859" i="7"/>
  <c r="A5859" i="7" s="1"/>
  <c r="D5860" i="7"/>
  <c r="A5860" i="7" s="1"/>
  <c r="D6322" i="7"/>
  <c r="A6322" i="7" s="1"/>
  <c r="D6323" i="7"/>
  <c r="A6323" i="7" s="1"/>
  <c r="D6324" i="7"/>
  <c r="A6324" i="7" s="1"/>
  <c r="D6325" i="7"/>
  <c r="A6325" i="7" s="1"/>
  <c r="D6326" i="7"/>
  <c r="A6326" i="7" s="1"/>
  <c r="D6327" i="7"/>
  <c r="A6327" i="7" s="1"/>
  <c r="D6328" i="7"/>
  <c r="A6328" i="7" s="1"/>
  <c r="D6329" i="7"/>
  <c r="A6329" i="7" s="1"/>
  <c r="D6330" i="7"/>
  <c r="A6330" i="7" s="1"/>
  <c r="D6331" i="7"/>
  <c r="A6331" i="7" s="1"/>
  <c r="D6332" i="7"/>
  <c r="A6332" i="7" s="1"/>
  <c r="D6333" i="7"/>
  <c r="A6333" i="7" s="1"/>
  <c r="D6334" i="7"/>
  <c r="A6334" i="7" s="1"/>
  <c r="D6335" i="7"/>
  <c r="A6335" i="7" s="1"/>
  <c r="D6336" i="7"/>
  <c r="A6336" i="7" s="1"/>
  <c r="D6337" i="7"/>
  <c r="A6337" i="7" s="1"/>
  <c r="D6338" i="7"/>
  <c r="A6338" i="7" s="1"/>
  <c r="D6339" i="7"/>
  <c r="A6339" i="7" s="1"/>
  <c r="D6340" i="7"/>
  <c r="A6340" i="7" s="1"/>
  <c r="D6341" i="7"/>
  <c r="A6341" i="7" s="1"/>
  <c r="D6342" i="7"/>
  <c r="A6342" i="7" s="1"/>
  <c r="D6343" i="7"/>
  <c r="A6343" i="7" s="1"/>
  <c r="D6344" i="7"/>
  <c r="A6344" i="7" s="1"/>
  <c r="D6345" i="7"/>
  <c r="A6345" i="7" s="1"/>
  <c r="D6346" i="7"/>
  <c r="A6346" i="7" s="1"/>
  <c r="D6347" i="7"/>
  <c r="A6347" i="7" s="1"/>
  <c r="D6348" i="7"/>
  <c r="A6348" i="7" s="1"/>
  <c r="D6349" i="7"/>
  <c r="A6349" i="7" s="1"/>
  <c r="D6350" i="7"/>
  <c r="A6350" i="7" s="1"/>
  <c r="D6351" i="7"/>
  <c r="A6351" i="7" s="1"/>
  <c r="D6352" i="7"/>
  <c r="A6352" i="7" s="1"/>
  <c r="D6353" i="7"/>
  <c r="A6353" i="7" s="1"/>
  <c r="D6354" i="7"/>
  <c r="A6354" i="7" s="1"/>
  <c r="D6355" i="7"/>
  <c r="A6355" i="7" s="1"/>
  <c r="D6356" i="7"/>
  <c r="A6356" i="7" s="1"/>
  <c r="D6357" i="7"/>
  <c r="A6357" i="7" s="1"/>
  <c r="D6358" i="7"/>
  <c r="A6358" i="7" s="1"/>
  <c r="D6359" i="7"/>
  <c r="A6359" i="7" s="1"/>
  <c r="D6360" i="7"/>
  <c r="A6360" i="7" s="1"/>
  <c r="D6361" i="7"/>
  <c r="A6361" i="7" s="1"/>
  <c r="D6362" i="7"/>
  <c r="A6362" i="7" s="1"/>
  <c r="D6363" i="7"/>
  <c r="A6363" i="7" s="1"/>
  <c r="D6364" i="7"/>
  <c r="A6364" i="7" s="1"/>
  <c r="D6365" i="7"/>
  <c r="A6365" i="7" s="1"/>
  <c r="D6366" i="7"/>
  <c r="A6366" i="7" s="1"/>
  <c r="D6367" i="7"/>
  <c r="A6367" i="7" s="1"/>
  <c r="D6368" i="7"/>
  <c r="A6368" i="7" s="1"/>
  <c r="D6369" i="7"/>
  <c r="A6369" i="7" s="1"/>
  <c r="D6370" i="7"/>
  <c r="A6370" i="7" s="1"/>
  <c r="D6371" i="7"/>
  <c r="A6371" i="7" s="1"/>
  <c r="D6372" i="7"/>
  <c r="A6372" i="7" s="1"/>
  <c r="D6373" i="7"/>
  <c r="A6373" i="7" s="1"/>
  <c r="D6374" i="7"/>
  <c r="A6374" i="7" s="1"/>
  <c r="D6375" i="7"/>
  <c r="A6375" i="7" s="1"/>
  <c r="D6376" i="7"/>
  <c r="A6376" i="7" s="1"/>
  <c r="D6377" i="7"/>
  <c r="A6377" i="7" s="1"/>
  <c r="D6378" i="7"/>
  <c r="A6378" i="7" s="1"/>
  <c r="D6379" i="7"/>
  <c r="A6379" i="7" s="1"/>
  <c r="D6380" i="7"/>
  <c r="A6380" i="7" s="1"/>
  <c r="D6381" i="7"/>
  <c r="A6381" i="7" s="1"/>
  <c r="D6382" i="7"/>
  <c r="A6382" i="7" s="1"/>
  <c r="D6383" i="7"/>
  <c r="A6383" i="7" s="1"/>
  <c r="D6384" i="7"/>
  <c r="A6384" i="7" s="1"/>
  <c r="D6385" i="7"/>
  <c r="A6385" i="7" s="1"/>
  <c r="D6386" i="7"/>
  <c r="A6386" i="7" s="1"/>
  <c r="D6387" i="7"/>
  <c r="A6387" i="7" s="1"/>
  <c r="D6388" i="7"/>
  <c r="A6388" i="7" s="1"/>
  <c r="D6389" i="7"/>
  <c r="A6389" i="7" s="1"/>
  <c r="D6390" i="7"/>
  <c r="A6390" i="7" s="1"/>
  <c r="D6391" i="7"/>
  <c r="A6391" i="7" s="1"/>
  <c r="D6392" i="7"/>
  <c r="A6392" i="7" s="1"/>
  <c r="D6393" i="7"/>
  <c r="A6393" i="7" s="1"/>
  <c r="D6394" i="7"/>
  <c r="A6394" i="7" s="1"/>
  <c r="D6395" i="7"/>
  <c r="A6395" i="7" s="1"/>
  <c r="D6396" i="7"/>
  <c r="A6396" i="7" s="1"/>
  <c r="D6397" i="7"/>
  <c r="A6397" i="7" s="1"/>
  <c r="D6398" i="7"/>
  <c r="A6398" i="7" s="1"/>
  <c r="D6399" i="7"/>
  <c r="A6399" i="7" s="1"/>
  <c r="D6400" i="7"/>
  <c r="A6400" i="7" s="1"/>
  <c r="D6401" i="7"/>
  <c r="A6401" i="7" s="1"/>
  <c r="D6402" i="7"/>
  <c r="A6402" i="7" s="1"/>
  <c r="D6403" i="7"/>
  <c r="A6403" i="7" s="1"/>
  <c r="D6404" i="7"/>
  <c r="A6404" i="7" s="1"/>
  <c r="D6405" i="7"/>
  <c r="A6405" i="7" s="1"/>
  <c r="D6406" i="7"/>
  <c r="A6406" i="7" s="1"/>
  <c r="D6407" i="7"/>
  <c r="A6407" i="7" s="1"/>
  <c r="D6408" i="7"/>
  <c r="A6408" i="7" s="1"/>
  <c r="D6409" i="7"/>
  <c r="A6409" i="7" s="1"/>
  <c r="D6410" i="7"/>
  <c r="A6410" i="7" s="1"/>
  <c r="D6411" i="7"/>
  <c r="A6411" i="7" s="1"/>
  <c r="D6412" i="7"/>
  <c r="A6412" i="7" s="1"/>
  <c r="D6413" i="7"/>
  <c r="A6413" i="7" s="1"/>
  <c r="D6414" i="7"/>
  <c r="A6414" i="7" s="1"/>
  <c r="D6415" i="7"/>
  <c r="A6415" i="7" s="1"/>
  <c r="D6416" i="7"/>
  <c r="A6416" i="7" s="1"/>
  <c r="D6417" i="7"/>
  <c r="A6417" i="7" s="1"/>
  <c r="D6418" i="7"/>
  <c r="A6418" i="7" s="1"/>
  <c r="D6419" i="7"/>
  <c r="A6419" i="7" s="1"/>
  <c r="D6420" i="7"/>
  <c r="A6420" i="7" s="1"/>
  <c r="D6421" i="7"/>
  <c r="A6421" i="7" s="1"/>
  <c r="D6422" i="7"/>
  <c r="A6422" i="7" s="1"/>
  <c r="D6423" i="7"/>
  <c r="A6423" i="7" s="1"/>
  <c r="D6424" i="7"/>
  <c r="A6424" i="7" s="1"/>
  <c r="D6425" i="7"/>
  <c r="A6425" i="7" s="1"/>
  <c r="D6426" i="7"/>
  <c r="A6426" i="7" s="1"/>
  <c r="D6427" i="7"/>
  <c r="A6427" i="7" s="1"/>
  <c r="D6428" i="7"/>
  <c r="A6428" i="7" s="1"/>
  <c r="D6429" i="7"/>
  <c r="A6429" i="7" s="1"/>
  <c r="D6430" i="7"/>
  <c r="A6430" i="7" s="1"/>
  <c r="D6431" i="7"/>
  <c r="A6431" i="7" s="1"/>
  <c r="D6432" i="7"/>
  <c r="A6432" i="7" s="1"/>
  <c r="D6433" i="7"/>
  <c r="A6433" i="7" s="1"/>
  <c r="D6434" i="7"/>
  <c r="A6434" i="7" s="1"/>
  <c r="D6435" i="7"/>
  <c r="A6435" i="7" s="1"/>
  <c r="D6436" i="7"/>
  <c r="A6436" i="7" s="1"/>
  <c r="D6437" i="7"/>
  <c r="A6437" i="7" s="1"/>
  <c r="D6438" i="7"/>
  <c r="A6438" i="7" s="1"/>
  <c r="D6439" i="7"/>
  <c r="A6439" i="7" s="1"/>
  <c r="D6440" i="7"/>
  <c r="A6440" i="7" s="1"/>
  <c r="D6441" i="7"/>
  <c r="A6441" i="7" s="1"/>
  <c r="D6442" i="7"/>
  <c r="A6442" i="7" s="1"/>
  <c r="D6443" i="7"/>
  <c r="A6443" i="7" s="1"/>
  <c r="D6444" i="7"/>
  <c r="A6444" i="7" s="1"/>
  <c r="D6445" i="7"/>
  <c r="A6445" i="7" s="1"/>
  <c r="D6446" i="7"/>
  <c r="A6446" i="7" s="1"/>
  <c r="D6447" i="7"/>
  <c r="A6447" i="7" s="1"/>
  <c r="D6448" i="7"/>
  <c r="A6448" i="7" s="1"/>
  <c r="D6449" i="7"/>
  <c r="A6449" i="7" s="1"/>
  <c r="D6450" i="7"/>
  <c r="A6450" i="7" s="1"/>
  <c r="D6451" i="7"/>
  <c r="A6451" i="7" s="1"/>
  <c r="D6452" i="7"/>
  <c r="A6452" i="7" s="1"/>
  <c r="D6453" i="7"/>
  <c r="A6453" i="7" s="1"/>
  <c r="D6454" i="7"/>
  <c r="A6454" i="7" s="1"/>
  <c r="D6455" i="7"/>
  <c r="A6455" i="7" s="1"/>
  <c r="D6456" i="7"/>
  <c r="A6456" i="7" s="1"/>
  <c r="D6457" i="7"/>
  <c r="A6457" i="7" s="1"/>
  <c r="D6458" i="7"/>
  <c r="A6458" i="7" s="1"/>
  <c r="D6459" i="7"/>
  <c r="A6459" i="7" s="1"/>
  <c r="D6460" i="7"/>
  <c r="A6460" i="7" s="1"/>
  <c r="D6461" i="7"/>
  <c r="A6461" i="7" s="1"/>
  <c r="D6462" i="7"/>
  <c r="A6462" i="7" s="1"/>
  <c r="D6463" i="7"/>
  <c r="A6463" i="7" s="1"/>
  <c r="D6464" i="7"/>
  <c r="A6464" i="7" s="1"/>
  <c r="D6465" i="7"/>
  <c r="A6465" i="7" s="1"/>
  <c r="D6466" i="7"/>
  <c r="A6466" i="7" s="1"/>
  <c r="D6467" i="7"/>
  <c r="A6467" i="7" s="1"/>
  <c r="D6468" i="7"/>
  <c r="A6468" i="7" s="1"/>
  <c r="D6469" i="7"/>
  <c r="A6469" i="7" s="1"/>
  <c r="D6470" i="7"/>
  <c r="A6470" i="7" s="1"/>
  <c r="D6471" i="7"/>
  <c r="A6471" i="7" s="1"/>
  <c r="D6472" i="7"/>
  <c r="A6472" i="7" s="1"/>
  <c r="D6473" i="7"/>
  <c r="A6473" i="7" s="1"/>
  <c r="D6474" i="7"/>
  <c r="A6474" i="7" s="1"/>
  <c r="D6475" i="7"/>
  <c r="A6475" i="7" s="1"/>
  <c r="D6476" i="7"/>
  <c r="A6476" i="7" s="1"/>
  <c r="D6477" i="7"/>
  <c r="A6477" i="7" s="1"/>
  <c r="D6478" i="7"/>
  <c r="A6478" i="7" s="1"/>
  <c r="D6479" i="7"/>
  <c r="A6479" i="7" s="1"/>
  <c r="D6480" i="7"/>
  <c r="A6480" i="7" s="1"/>
  <c r="D6481" i="7"/>
  <c r="A6481" i="7" s="1"/>
  <c r="D6482" i="7"/>
  <c r="A6482" i="7" s="1"/>
  <c r="D6483" i="7"/>
  <c r="A6483" i="7" s="1"/>
  <c r="D6484" i="7"/>
  <c r="A6484" i="7" s="1"/>
  <c r="D6485" i="7"/>
  <c r="A6485" i="7" s="1"/>
  <c r="D6486" i="7"/>
  <c r="A6486" i="7" s="1"/>
  <c r="D6487" i="7"/>
  <c r="A6487" i="7" s="1"/>
  <c r="D6488" i="7"/>
  <c r="A6488" i="7" s="1"/>
  <c r="D6489" i="7"/>
  <c r="A6489" i="7" s="1"/>
  <c r="D6490" i="7"/>
  <c r="A6490" i="7" s="1"/>
  <c r="D6491" i="7"/>
  <c r="A6491" i="7" s="1"/>
  <c r="D6492" i="7"/>
  <c r="A6492" i="7" s="1"/>
  <c r="D6493" i="7"/>
  <c r="A6493" i="7" s="1"/>
  <c r="D6494" i="7"/>
  <c r="A6494" i="7" s="1"/>
  <c r="D6495" i="7"/>
  <c r="A6495" i="7" s="1"/>
  <c r="D6496" i="7"/>
  <c r="A6496" i="7" s="1"/>
  <c r="D6497" i="7"/>
  <c r="A6497" i="7" s="1"/>
  <c r="D6498" i="7"/>
  <c r="A6498" i="7" s="1"/>
  <c r="D6499" i="7"/>
  <c r="A6499" i="7" s="1"/>
  <c r="D6500" i="7"/>
  <c r="A6500" i="7" s="1"/>
  <c r="D6501" i="7"/>
  <c r="A6501" i="7" s="1"/>
  <c r="D6502" i="7"/>
  <c r="A6502" i="7" s="1"/>
  <c r="D6503" i="7"/>
  <c r="A6503" i="7" s="1"/>
  <c r="D6504" i="7"/>
  <c r="A6504" i="7" s="1"/>
  <c r="D6505" i="7"/>
  <c r="A6505" i="7" s="1"/>
  <c r="D6506" i="7"/>
  <c r="A6506" i="7" s="1"/>
  <c r="D6507" i="7"/>
  <c r="A6507" i="7" s="1"/>
  <c r="D6508" i="7"/>
  <c r="A6508" i="7" s="1"/>
  <c r="D6509" i="7"/>
  <c r="A6509" i="7" s="1"/>
  <c r="D6510" i="7"/>
  <c r="A6510" i="7" s="1"/>
  <c r="D6511" i="7"/>
  <c r="A6511" i="7" s="1"/>
  <c r="D6512" i="7"/>
  <c r="A6512" i="7" s="1"/>
  <c r="D6513" i="7"/>
  <c r="A6513" i="7" s="1"/>
  <c r="D6514" i="7"/>
  <c r="A6514" i="7" s="1"/>
  <c r="D6515" i="7"/>
  <c r="A6515" i="7" s="1"/>
  <c r="D6516" i="7"/>
  <c r="A6516" i="7" s="1"/>
  <c r="D6517" i="7"/>
  <c r="A6517" i="7" s="1"/>
  <c r="D6518" i="7"/>
  <c r="A6518" i="7" s="1"/>
  <c r="D6519" i="7"/>
  <c r="A6519" i="7" s="1"/>
  <c r="D6520" i="7"/>
  <c r="A6520" i="7" s="1"/>
  <c r="D6521" i="7"/>
  <c r="A6521" i="7" s="1"/>
  <c r="D6522" i="7"/>
  <c r="A6522" i="7" s="1"/>
  <c r="D6523" i="7"/>
  <c r="A6523" i="7" s="1"/>
  <c r="D6524" i="7"/>
  <c r="A6524" i="7" s="1"/>
  <c r="D6525" i="7"/>
  <c r="A6525" i="7" s="1"/>
  <c r="D6526" i="7"/>
  <c r="A6526" i="7" s="1"/>
  <c r="D6527" i="7"/>
  <c r="A6527" i="7" s="1"/>
  <c r="D6528" i="7"/>
  <c r="A6528" i="7" s="1"/>
  <c r="D6529" i="7"/>
  <c r="A6529" i="7" s="1"/>
  <c r="D6530" i="7"/>
  <c r="A6530" i="7" s="1"/>
  <c r="D6531" i="7"/>
  <c r="A6531" i="7" s="1"/>
  <c r="D6532" i="7"/>
  <c r="A6532" i="7" s="1"/>
  <c r="D6533" i="7"/>
  <c r="A6533" i="7" s="1"/>
  <c r="D6534" i="7"/>
  <c r="A6534" i="7" s="1"/>
  <c r="D6535" i="7"/>
  <c r="A6535" i="7" s="1"/>
  <c r="D6536" i="7"/>
  <c r="A6536" i="7" s="1"/>
  <c r="D6537" i="7"/>
  <c r="A6537" i="7" s="1"/>
  <c r="D6538" i="7"/>
  <c r="A6538" i="7" s="1"/>
  <c r="D6539" i="7"/>
  <c r="A6539" i="7" s="1"/>
  <c r="D6540" i="7"/>
  <c r="A6540" i="7" s="1"/>
  <c r="D6541" i="7"/>
  <c r="A6541" i="7" s="1"/>
  <c r="D6542" i="7"/>
  <c r="A6542" i="7" s="1"/>
  <c r="D6543" i="7"/>
  <c r="A6543" i="7" s="1"/>
  <c r="D6544" i="7"/>
  <c r="A6544" i="7" s="1"/>
  <c r="D6545" i="7"/>
  <c r="A6545" i="7" s="1"/>
  <c r="D6546" i="7"/>
  <c r="A6546" i="7" s="1"/>
  <c r="D6547" i="7"/>
  <c r="A6547" i="7" s="1"/>
  <c r="D6548" i="7"/>
  <c r="A6548" i="7" s="1"/>
  <c r="D6549" i="7"/>
  <c r="A6549" i="7" s="1"/>
  <c r="D6550" i="7"/>
  <c r="A6550" i="7" s="1"/>
  <c r="D6551" i="7"/>
  <c r="A6551" i="7" s="1"/>
  <c r="D6552" i="7"/>
  <c r="A6552" i="7" s="1"/>
  <c r="D6553" i="7"/>
  <c r="A6553" i="7" s="1"/>
  <c r="D6554" i="7"/>
  <c r="A6554" i="7" s="1"/>
  <c r="D6555" i="7"/>
  <c r="A6555" i="7" s="1"/>
  <c r="D6556" i="7"/>
  <c r="A6556" i="7" s="1"/>
  <c r="D6557" i="7"/>
  <c r="A6557" i="7" s="1"/>
  <c r="D6558" i="7"/>
  <c r="A6558" i="7" s="1"/>
  <c r="D6559" i="7"/>
  <c r="A6559" i="7" s="1"/>
  <c r="D6560" i="7"/>
  <c r="A6560" i="7" s="1"/>
  <c r="D6561" i="7"/>
  <c r="A6561" i="7" s="1"/>
  <c r="D6562" i="7"/>
  <c r="A6562" i="7" s="1"/>
  <c r="D6563" i="7"/>
  <c r="A6563" i="7" s="1"/>
  <c r="D6564" i="7"/>
  <c r="A6564" i="7" s="1"/>
  <c r="D6565" i="7"/>
  <c r="A6565" i="7" s="1"/>
  <c r="D6566" i="7"/>
  <c r="A6566" i="7" s="1"/>
  <c r="D6567" i="7"/>
  <c r="A6567" i="7" s="1"/>
  <c r="D6568" i="7"/>
  <c r="A6568" i="7" s="1"/>
  <c r="D6569" i="7"/>
  <c r="A6569" i="7" s="1"/>
  <c r="D6570" i="7"/>
  <c r="A6570" i="7" s="1"/>
  <c r="D6571" i="7"/>
  <c r="A6571" i="7" s="1"/>
  <c r="D6572" i="7"/>
  <c r="A6572" i="7" s="1"/>
  <c r="D6573" i="7"/>
  <c r="A6573" i="7" s="1"/>
  <c r="D6574" i="7"/>
  <c r="A6574" i="7" s="1"/>
  <c r="D6575" i="7"/>
  <c r="A6575" i="7" s="1"/>
  <c r="D6576" i="7"/>
  <c r="A6576" i="7" s="1"/>
  <c r="D6577" i="7"/>
  <c r="A6577" i="7" s="1"/>
  <c r="D6578" i="7"/>
  <c r="A6578" i="7" s="1"/>
  <c r="D6579" i="7"/>
  <c r="A6579" i="7" s="1"/>
  <c r="D6580" i="7"/>
  <c r="A6580" i="7" s="1"/>
  <c r="D6581" i="7"/>
  <c r="A6581" i="7" s="1"/>
  <c r="D6582" i="7"/>
  <c r="A6582" i="7" s="1"/>
  <c r="D6583" i="7"/>
  <c r="A6583" i="7" s="1"/>
  <c r="D6584" i="7"/>
  <c r="A6584" i="7" s="1"/>
  <c r="D6585" i="7"/>
  <c r="A6585" i="7" s="1"/>
  <c r="D6586" i="7"/>
  <c r="A6586" i="7" s="1"/>
  <c r="D6587" i="7"/>
  <c r="A6587" i="7" s="1"/>
  <c r="D6588" i="7"/>
  <c r="A6588" i="7" s="1"/>
  <c r="D6589" i="7"/>
  <c r="A6589" i="7" s="1"/>
  <c r="D6590" i="7"/>
  <c r="A6590" i="7" s="1"/>
  <c r="D6591" i="7"/>
  <c r="A6591" i="7" s="1"/>
  <c r="D6592" i="7"/>
  <c r="A6592" i="7" s="1"/>
  <c r="D6593" i="7"/>
  <c r="A6593" i="7" s="1"/>
  <c r="D6594" i="7"/>
  <c r="A6594" i="7" s="1"/>
  <c r="D6595" i="7"/>
  <c r="A6595" i="7" s="1"/>
  <c r="D6596" i="7"/>
  <c r="A6596" i="7" s="1"/>
  <c r="D6597" i="7"/>
  <c r="A6597" i="7" s="1"/>
  <c r="D6598" i="7"/>
  <c r="A6598" i="7" s="1"/>
  <c r="D6599" i="7"/>
  <c r="A6599" i="7" s="1"/>
  <c r="D6600" i="7"/>
  <c r="A6600" i="7" s="1"/>
  <c r="D6601" i="7"/>
  <c r="A6601" i="7" s="1"/>
  <c r="D6602" i="7"/>
  <c r="A6602" i="7" s="1"/>
  <c r="D6603" i="7"/>
  <c r="A6603" i="7" s="1"/>
  <c r="D6604" i="7"/>
  <c r="A6604" i="7" s="1"/>
  <c r="D6605" i="7"/>
  <c r="A6605" i="7" s="1"/>
  <c r="D6606" i="7"/>
  <c r="A6606" i="7" s="1"/>
  <c r="D6607" i="7"/>
  <c r="A6607" i="7" s="1"/>
  <c r="D6608" i="7"/>
  <c r="A6608" i="7" s="1"/>
  <c r="D6609" i="7"/>
  <c r="A6609" i="7" s="1"/>
  <c r="D6610" i="7"/>
  <c r="A6610" i="7" s="1"/>
  <c r="D6611" i="7"/>
  <c r="A6611" i="7" s="1"/>
  <c r="D6612" i="7"/>
  <c r="A6612" i="7" s="1"/>
  <c r="D6613" i="7"/>
  <c r="A6613" i="7" s="1"/>
  <c r="D6614" i="7"/>
  <c r="A6614" i="7" s="1"/>
  <c r="D6615" i="7"/>
  <c r="A6615" i="7" s="1"/>
  <c r="D6616" i="7"/>
  <c r="A6616" i="7" s="1"/>
  <c r="D6617" i="7"/>
  <c r="A6617" i="7" s="1"/>
  <c r="D6618" i="7"/>
  <c r="A6618" i="7" s="1"/>
  <c r="D6619" i="7"/>
  <c r="A6619" i="7" s="1"/>
  <c r="D6620" i="7"/>
  <c r="A6620" i="7" s="1"/>
  <c r="D6621" i="7"/>
  <c r="A6621" i="7" s="1"/>
  <c r="D6622" i="7"/>
  <c r="A6622" i="7" s="1"/>
  <c r="D6623" i="7"/>
  <c r="A6623" i="7" s="1"/>
  <c r="D6624" i="7"/>
  <c r="A6624" i="7" s="1"/>
  <c r="D6625" i="7"/>
  <c r="A6625" i="7" s="1"/>
  <c r="D6626" i="7"/>
  <c r="A6626" i="7" s="1"/>
  <c r="D6627" i="7"/>
  <c r="A6627" i="7" s="1"/>
  <c r="D6628" i="7"/>
  <c r="A6628" i="7" s="1"/>
  <c r="D6629" i="7"/>
  <c r="A6629" i="7" s="1"/>
  <c r="D6630" i="7"/>
  <c r="A6630" i="7" s="1"/>
  <c r="D6631" i="7"/>
  <c r="A6631" i="7" s="1"/>
  <c r="D6632" i="7"/>
  <c r="A6632" i="7" s="1"/>
  <c r="D6633" i="7"/>
  <c r="A6633" i="7" s="1"/>
  <c r="D6634" i="7"/>
  <c r="A6634" i="7" s="1"/>
  <c r="D6635" i="7"/>
  <c r="A6635" i="7" s="1"/>
  <c r="D6636" i="7"/>
  <c r="A6636" i="7" s="1"/>
  <c r="D6637" i="7"/>
  <c r="A6637" i="7" s="1"/>
  <c r="D6638" i="7"/>
  <c r="A6638" i="7" s="1"/>
  <c r="D6639" i="7"/>
  <c r="A6639" i="7" s="1"/>
  <c r="D6640" i="7"/>
  <c r="A6640" i="7" s="1"/>
  <c r="D6641" i="7"/>
  <c r="A6641" i="7" s="1"/>
  <c r="D6642" i="7"/>
  <c r="A6642" i="7" s="1"/>
  <c r="D6643" i="7"/>
  <c r="A6643" i="7" s="1"/>
  <c r="D6644" i="7"/>
  <c r="A6644" i="7" s="1"/>
  <c r="D6645" i="7"/>
  <c r="A6645" i="7" s="1"/>
  <c r="D6646" i="7"/>
  <c r="A6646" i="7" s="1"/>
  <c r="D6647" i="7"/>
  <c r="A6647" i="7" s="1"/>
  <c r="D6648" i="7"/>
  <c r="A6648" i="7" s="1"/>
  <c r="D6649" i="7"/>
  <c r="A6649" i="7" s="1"/>
  <c r="D6650" i="7"/>
  <c r="A6650" i="7" s="1"/>
  <c r="D6651" i="7"/>
  <c r="A6651" i="7" s="1"/>
  <c r="D6652" i="7"/>
  <c r="A6652" i="7" s="1"/>
  <c r="D6653" i="7"/>
  <c r="A6653" i="7" s="1"/>
  <c r="D6654" i="7"/>
  <c r="A6654" i="7" s="1"/>
  <c r="D6655" i="7"/>
  <c r="A6655" i="7" s="1"/>
  <c r="D6656" i="7"/>
  <c r="A6656" i="7" s="1"/>
  <c r="D6657" i="7"/>
  <c r="A6657" i="7" s="1"/>
  <c r="D6658" i="7"/>
  <c r="A6658" i="7" s="1"/>
  <c r="D6659" i="7"/>
  <c r="A6659" i="7" s="1"/>
  <c r="D6660" i="7"/>
  <c r="A6660" i="7" s="1"/>
  <c r="D6661" i="7"/>
  <c r="A6661" i="7" s="1"/>
  <c r="D6662" i="7"/>
  <c r="A6662" i="7" s="1"/>
  <c r="D6663" i="7"/>
  <c r="A6663" i="7" s="1"/>
  <c r="D6664" i="7"/>
  <c r="A6664" i="7" s="1"/>
  <c r="D6665" i="7"/>
  <c r="A6665" i="7" s="1"/>
  <c r="D6666" i="7"/>
  <c r="A6666" i="7" s="1"/>
  <c r="D6667" i="7"/>
  <c r="A6667" i="7" s="1"/>
  <c r="D6668" i="7"/>
  <c r="A6668" i="7" s="1"/>
  <c r="D6669" i="7"/>
  <c r="A6669" i="7" s="1"/>
  <c r="D6670" i="7"/>
  <c r="A6670" i="7" s="1"/>
  <c r="D6671" i="7"/>
  <c r="A6671" i="7" s="1"/>
  <c r="D6672" i="7"/>
  <c r="A6672" i="7" s="1"/>
  <c r="D6673" i="7"/>
  <c r="A6673" i="7" s="1"/>
  <c r="D6674" i="7"/>
  <c r="A6674" i="7" s="1"/>
  <c r="D6675" i="7"/>
  <c r="A6675" i="7" s="1"/>
  <c r="D6676" i="7"/>
  <c r="A6676" i="7" s="1"/>
  <c r="D6677" i="7"/>
  <c r="A6677" i="7" s="1"/>
  <c r="D6678" i="7"/>
  <c r="A6678" i="7" s="1"/>
  <c r="D6679" i="7"/>
  <c r="A6679" i="7" s="1"/>
  <c r="D6680" i="7"/>
  <c r="A6680" i="7" s="1"/>
  <c r="D6681" i="7"/>
  <c r="A6681" i="7" s="1"/>
  <c r="D6682" i="7"/>
  <c r="A6682" i="7" s="1"/>
  <c r="D6683" i="7"/>
  <c r="A6683" i="7" s="1"/>
  <c r="D6684" i="7"/>
  <c r="A6684" i="7" s="1"/>
  <c r="D6685" i="7"/>
  <c r="A6685" i="7" s="1"/>
  <c r="D6686" i="7"/>
  <c r="A6686" i="7" s="1"/>
  <c r="D6687" i="7"/>
  <c r="A6687" i="7" s="1"/>
  <c r="D6688" i="7"/>
  <c r="A6688" i="7" s="1"/>
  <c r="D6689" i="7"/>
  <c r="A6689" i="7" s="1"/>
  <c r="D6690" i="7"/>
  <c r="A6690" i="7" s="1"/>
  <c r="D6691" i="7"/>
  <c r="A6691" i="7" s="1"/>
  <c r="D6692" i="7"/>
  <c r="A6692" i="7" s="1"/>
  <c r="D6693" i="7"/>
  <c r="A6693" i="7" s="1"/>
  <c r="D6694" i="7"/>
  <c r="A6694" i="7" s="1"/>
  <c r="D6695" i="7"/>
  <c r="A6695" i="7" s="1"/>
  <c r="D6696" i="7"/>
  <c r="A6696" i="7" s="1"/>
  <c r="D6697" i="7"/>
  <c r="A6697" i="7" s="1"/>
  <c r="D6698" i="7"/>
  <c r="A6698" i="7" s="1"/>
  <c r="D6699" i="7"/>
  <c r="A6699" i="7" s="1"/>
  <c r="D6700" i="7"/>
  <c r="A6700" i="7" s="1"/>
  <c r="D6701" i="7"/>
  <c r="A6701" i="7" s="1"/>
  <c r="D6702" i="7"/>
  <c r="A6702" i="7" s="1"/>
  <c r="D6703" i="7"/>
  <c r="A6703" i="7" s="1"/>
  <c r="D6704" i="7"/>
  <c r="A6704" i="7" s="1"/>
  <c r="D6705" i="7"/>
  <c r="A6705" i="7" s="1"/>
  <c r="D6706" i="7"/>
  <c r="A6706" i="7" s="1"/>
  <c r="D6707" i="7"/>
  <c r="A6707" i="7" s="1"/>
  <c r="D6708" i="7"/>
  <c r="A6708" i="7" s="1"/>
  <c r="D6709" i="7"/>
  <c r="A6709" i="7" s="1"/>
  <c r="D6710" i="7"/>
  <c r="A6710" i="7" s="1"/>
  <c r="D6711" i="7"/>
  <c r="A6711" i="7" s="1"/>
  <c r="D6712" i="7"/>
  <c r="A6712" i="7" s="1"/>
  <c r="D6713" i="7"/>
  <c r="A6713" i="7" s="1"/>
  <c r="D6714" i="7"/>
  <c r="A6714" i="7" s="1"/>
  <c r="D6715" i="7"/>
  <c r="A6715" i="7" s="1"/>
  <c r="D6716" i="7"/>
  <c r="A6716" i="7" s="1"/>
  <c r="D6717" i="7"/>
  <c r="A6717" i="7" s="1"/>
  <c r="D6718" i="7"/>
  <c r="A6718" i="7" s="1"/>
  <c r="D6719" i="7"/>
  <c r="A6719" i="7" s="1"/>
  <c r="D6720" i="7"/>
  <c r="A6720" i="7" s="1"/>
  <c r="D6721" i="7"/>
  <c r="A6721" i="7" s="1"/>
  <c r="D6722" i="7"/>
  <c r="A6722" i="7" s="1"/>
  <c r="D6723" i="7"/>
  <c r="A6723" i="7" s="1"/>
  <c r="D6724" i="7"/>
  <c r="A6724" i="7" s="1"/>
  <c r="D6725" i="7"/>
  <c r="A6725" i="7" s="1"/>
  <c r="D6726" i="7"/>
  <c r="A6726" i="7" s="1"/>
  <c r="D6727" i="7"/>
  <c r="A6727" i="7" s="1"/>
  <c r="D6728" i="7"/>
  <c r="A6728" i="7" s="1"/>
  <c r="D6729" i="7"/>
  <c r="A6729" i="7" s="1"/>
  <c r="D6730" i="7"/>
  <c r="A6730" i="7" s="1"/>
  <c r="D6731" i="7"/>
  <c r="A6731" i="7" s="1"/>
  <c r="D6732" i="7"/>
  <c r="A6732" i="7" s="1"/>
  <c r="D6733" i="7"/>
  <c r="A6733" i="7" s="1"/>
  <c r="D6734" i="7"/>
  <c r="A6734" i="7" s="1"/>
  <c r="D6735" i="7"/>
  <c r="A6735" i="7" s="1"/>
  <c r="D6736" i="7"/>
  <c r="A6736" i="7" s="1"/>
  <c r="D6737" i="7"/>
  <c r="A6737" i="7" s="1"/>
  <c r="D6738" i="7"/>
  <c r="A6738" i="7" s="1"/>
  <c r="D6739" i="7"/>
  <c r="A6739" i="7" s="1"/>
  <c r="D6740" i="7"/>
  <c r="A6740" i="7" s="1"/>
  <c r="D6741" i="7"/>
  <c r="A6741" i="7" s="1"/>
  <c r="D6742" i="7"/>
  <c r="A6742" i="7" s="1"/>
  <c r="D6743" i="7"/>
  <c r="A6743" i="7" s="1"/>
  <c r="D6744" i="7"/>
  <c r="A6744" i="7" s="1"/>
  <c r="D6745" i="7"/>
  <c r="A6745" i="7" s="1"/>
  <c r="D6746" i="7"/>
  <c r="A6746" i="7" s="1"/>
  <c r="D6747" i="7"/>
  <c r="A6747" i="7" s="1"/>
  <c r="D6748" i="7"/>
  <c r="A6748" i="7" s="1"/>
  <c r="D6749" i="7"/>
  <c r="A6749" i="7" s="1"/>
  <c r="D6750" i="7"/>
  <c r="A6750" i="7" s="1"/>
  <c r="D6751" i="7"/>
  <c r="A6751" i="7" s="1"/>
  <c r="D6752" i="7"/>
  <c r="A6752" i="7" s="1"/>
  <c r="D6753" i="7"/>
  <c r="A6753" i="7" s="1"/>
  <c r="D6754" i="7"/>
  <c r="A6754" i="7" s="1"/>
  <c r="D6755" i="7"/>
  <c r="A6755" i="7" s="1"/>
  <c r="D6756" i="7"/>
  <c r="A6756" i="7" s="1"/>
  <c r="D6757" i="7"/>
  <c r="A6757" i="7" s="1"/>
  <c r="D6758" i="7"/>
  <c r="A6758" i="7" s="1"/>
  <c r="D6759" i="7"/>
  <c r="A6759" i="7" s="1"/>
  <c r="D6760" i="7"/>
  <c r="A6760" i="7" s="1"/>
  <c r="D6761" i="7"/>
  <c r="A6761" i="7" s="1"/>
  <c r="D6762" i="7"/>
  <c r="A6762" i="7" s="1"/>
  <c r="D6763" i="7"/>
  <c r="A6763" i="7" s="1"/>
  <c r="D6764" i="7"/>
  <c r="A6764" i="7" s="1"/>
  <c r="D6765" i="7"/>
  <c r="A6765" i="7" s="1"/>
  <c r="D6766" i="7"/>
  <c r="A6766" i="7" s="1"/>
  <c r="D6767" i="7"/>
  <c r="A6767" i="7" s="1"/>
  <c r="D6768" i="7"/>
  <c r="A6768" i="7" s="1"/>
  <c r="D6769" i="7"/>
  <c r="A6769" i="7" s="1"/>
  <c r="D6770" i="7"/>
  <c r="A6770" i="7" s="1"/>
  <c r="D6771" i="7"/>
  <c r="A6771" i="7" s="1"/>
  <c r="D6772" i="7"/>
  <c r="A6772" i="7" s="1"/>
  <c r="D6773" i="7"/>
  <c r="A6773" i="7" s="1"/>
  <c r="D6774" i="7"/>
  <c r="A6774" i="7" s="1"/>
  <c r="D6775" i="7"/>
  <c r="A6775" i="7" s="1"/>
  <c r="D6776" i="7"/>
  <c r="A6776" i="7" s="1"/>
  <c r="D6777" i="7"/>
  <c r="A6777" i="7" s="1"/>
  <c r="D6778" i="7"/>
  <c r="A6778" i="7" s="1"/>
  <c r="D6779" i="7"/>
  <c r="A6779" i="7" s="1"/>
  <c r="D6780" i="7"/>
  <c r="A6780" i="7" s="1"/>
  <c r="D6781" i="7"/>
  <c r="A6781" i="7" s="1"/>
  <c r="D6782" i="7"/>
  <c r="A6782" i="7" s="1"/>
  <c r="D6783" i="7"/>
  <c r="A6783" i="7" s="1"/>
  <c r="D6784" i="7"/>
  <c r="A6784" i="7" s="1"/>
  <c r="D6785" i="7"/>
  <c r="A6785" i="7" s="1"/>
  <c r="D6786" i="7"/>
  <c r="A6786" i="7" s="1"/>
  <c r="D6787" i="7"/>
  <c r="A6787" i="7" s="1"/>
  <c r="D6788" i="7"/>
  <c r="A6788" i="7" s="1"/>
  <c r="D6789" i="7"/>
  <c r="A6789" i="7" s="1"/>
  <c r="D6790" i="7"/>
  <c r="A6790" i="7" s="1"/>
  <c r="D6791" i="7"/>
  <c r="A6791" i="7" s="1"/>
  <c r="D6792" i="7"/>
  <c r="A6792" i="7" s="1"/>
  <c r="D6793" i="7"/>
  <c r="A6793" i="7" s="1"/>
  <c r="D6794" i="7"/>
  <c r="A6794" i="7" s="1"/>
  <c r="D6795" i="7"/>
  <c r="A6795" i="7" s="1"/>
  <c r="D6796" i="7"/>
  <c r="A6796" i="7" s="1"/>
  <c r="D6797" i="7"/>
  <c r="A6797" i="7" s="1"/>
  <c r="D6798" i="7"/>
  <c r="A6798" i="7" s="1"/>
  <c r="D6799" i="7"/>
  <c r="A6799" i="7" s="1"/>
  <c r="D6800" i="7"/>
  <c r="A6800" i="7" s="1"/>
  <c r="D6801" i="7"/>
  <c r="A6801" i="7" s="1"/>
  <c r="D6802" i="7"/>
  <c r="A6802" i="7" s="1"/>
  <c r="D6803" i="7"/>
  <c r="A6803" i="7" s="1"/>
  <c r="D6804" i="7"/>
  <c r="A6804" i="7" s="1"/>
  <c r="D6805" i="7"/>
  <c r="A6805" i="7" s="1"/>
  <c r="D6806" i="7"/>
  <c r="A6806" i="7" s="1"/>
  <c r="D6807" i="7"/>
  <c r="A6807" i="7" s="1"/>
  <c r="D6808" i="7"/>
  <c r="A6808" i="7" s="1"/>
  <c r="D6809" i="7"/>
  <c r="A6809" i="7" s="1"/>
  <c r="D6810" i="7"/>
  <c r="A6810" i="7" s="1"/>
  <c r="D6811" i="7"/>
  <c r="A6811" i="7" s="1"/>
  <c r="D6812" i="7"/>
  <c r="A6812" i="7" s="1"/>
  <c r="D6813" i="7"/>
  <c r="A6813" i="7" s="1"/>
  <c r="D6814" i="7"/>
  <c r="A6814" i="7" s="1"/>
  <c r="D6815" i="7"/>
  <c r="A6815" i="7" s="1"/>
  <c r="D6816" i="7"/>
  <c r="A6816" i="7" s="1"/>
  <c r="D6817" i="7"/>
  <c r="A6817" i="7" s="1"/>
  <c r="D6818" i="7"/>
  <c r="A6818" i="7" s="1"/>
  <c r="D6819" i="7"/>
  <c r="A6819" i="7" s="1"/>
  <c r="D6820" i="7"/>
  <c r="A6820" i="7" s="1"/>
  <c r="D6821" i="7"/>
  <c r="A6821" i="7" s="1"/>
  <c r="D6822" i="7"/>
  <c r="A6822" i="7" s="1"/>
  <c r="D6823" i="7"/>
  <c r="A6823" i="7" s="1"/>
  <c r="D6824" i="7"/>
  <c r="A6824" i="7" s="1"/>
  <c r="D6825" i="7"/>
  <c r="A6825" i="7" s="1"/>
  <c r="D6826" i="7"/>
  <c r="A6826" i="7" s="1"/>
  <c r="D6827" i="7"/>
  <c r="A6827" i="7" s="1"/>
  <c r="D6828" i="7"/>
  <c r="A6828" i="7" s="1"/>
  <c r="D6829" i="7"/>
  <c r="A6829" i="7" s="1"/>
  <c r="D6830" i="7"/>
  <c r="A6830" i="7" s="1"/>
  <c r="D6831" i="7"/>
  <c r="A6831" i="7" s="1"/>
  <c r="D6832" i="7"/>
  <c r="A6832" i="7" s="1"/>
  <c r="D6833" i="7"/>
  <c r="A6833" i="7" s="1"/>
  <c r="D6834" i="7"/>
  <c r="A6834" i="7" s="1"/>
  <c r="D6835" i="7"/>
  <c r="A6835" i="7" s="1"/>
  <c r="D6836" i="7"/>
  <c r="A6836" i="7" s="1"/>
  <c r="D6837" i="7"/>
  <c r="A6837" i="7" s="1"/>
  <c r="D6838" i="7"/>
  <c r="A6838" i="7" s="1"/>
  <c r="D6839" i="7"/>
  <c r="A6839" i="7" s="1"/>
  <c r="D6840" i="7"/>
  <c r="A6840" i="7" s="1"/>
  <c r="D6841" i="7"/>
  <c r="A6841" i="7" s="1"/>
  <c r="D6842" i="7"/>
  <c r="A6842" i="7" s="1"/>
  <c r="D6843" i="7"/>
  <c r="A6843" i="7" s="1"/>
  <c r="D6844" i="7"/>
  <c r="A6844" i="7" s="1"/>
  <c r="D6845" i="7"/>
  <c r="A6845" i="7" s="1"/>
  <c r="D6846" i="7"/>
  <c r="A6846" i="7" s="1"/>
  <c r="D6847" i="7"/>
  <c r="A6847" i="7" s="1"/>
  <c r="D6848" i="7"/>
  <c r="A6848" i="7" s="1"/>
  <c r="D6849" i="7"/>
  <c r="A6849" i="7" s="1"/>
  <c r="D6850" i="7"/>
  <c r="A6850" i="7" s="1"/>
  <c r="D6851" i="7"/>
  <c r="A6851" i="7" s="1"/>
  <c r="D6852" i="7"/>
  <c r="A6852" i="7" s="1"/>
  <c r="D6853" i="7"/>
  <c r="A6853" i="7" s="1"/>
  <c r="D6854" i="7"/>
  <c r="A6854" i="7" s="1"/>
  <c r="D6855" i="7"/>
  <c r="A6855" i="7" s="1"/>
  <c r="D6856" i="7"/>
  <c r="A6856" i="7" s="1"/>
  <c r="D6857" i="7"/>
  <c r="A6857" i="7" s="1"/>
  <c r="D6858" i="7"/>
  <c r="A6858" i="7" s="1"/>
  <c r="D6859" i="7"/>
  <c r="A6859" i="7" s="1"/>
  <c r="D6860" i="7"/>
  <c r="A6860" i="7" s="1"/>
  <c r="D6861" i="7"/>
  <c r="A6861" i="7" s="1"/>
  <c r="D6862" i="7"/>
  <c r="A6862" i="7" s="1"/>
  <c r="D6863" i="7"/>
  <c r="A6863" i="7" s="1"/>
  <c r="D6864" i="7"/>
  <c r="A6864" i="7" s="1"/>
  <c r="D6865" i="7"/>
  <c r="A6865" i="7" s="1"/>
  <c r="D6866" i="7"/>
  <c r="A6866" i="7" s="1"/>
  <c r="D6867" i="7"/>
  <c r="A6867" i="7" s="1"/>
  <c r="D6868" i="7"/>
  <c r="A6868" i="7" s="1"/>
  <c r="D6869" i="7"/>
  <c r="A6869" i="7" s="1"/>
  <c r="D6870" i="7"/>
  <c r="A6870" i="7" s="1"/>
  <c r="D6871" i="7"/>
  <c r="A6871" i="7" s="1"/>
  <c r="D6872" i="7"/>
  <c r="A6872" i="7" s="1"/>
  <c r="D6873" i="7"/>
  <c r="A6873" i="7" s="1"/>
  <c r="D6874" i="7"/>
  <c r="A6874" i="7" s="1"/>
  <c r="D6875" i="7"/>
  <c r="A6875" i="7" s="1"/>
  <c r="D6876" i="7"/>
  <c r="A6876" i="7" s="1"/>
  <c r="D6877" i="7"/>
  <c r="A6877" i="7" s="1"/>
  <c r="D6878" i="7"/>
  <c r="A6878" i="7" s="1"/>
  <c r="D6879" i="7"/>
  <c r="A6879" i="7" s="1"/>
  <c r="D6880" i="7"/>
  <c r="A6880" i="7" s="1"/>
  <c r="D6881" i="7"/>
  <c r="A6881" i="7" s="1"/>
  <c r="D6882" i="7"/>
  <c r="A6882" i="7" s="1"/>
  <c r="D6883" i="7"/>
  <c r="A6883" i="7" s="1"/>
  <c r="D6884" i="7"/>
  <c r="A6884" i="7" s="1"/>
  <c r="D6885" i="7"/>
  <c r="A6885" i="7" s="1"/>
  <c r="D6886" i="7"/>
  <c r="A6886" i="7" s="1"/>
  <c r="D6887" i="7"/>
  <c r="A6887" i="7" s="1"/>
  <c r="D6888" i="7"/>
  <c r="A6888" i="7" s="1"/>
  <c r="D6889" i="7"/>
  <c r="A6889" i="7" s="1"/>
  <c r="D6890" i="7"/>
  <c r="A6890" i="7" s="1"/>
  <c r="D6891" i="7"/>
  <c r="A6891" i="7" s="1"/>
  <c r="D6892" i="7"/>
  <c r="A6892" i="7" s="1"/>
  <c r="D6893" i="7"/>
  <c r="A6893" i="7" s="1"/>
  <c r="D6894" i="7"/>
  <c r="A6894" i="7" s="1"/>
  <c r="D6895" i="7"/>
  <c r="A6895" i="7" s="1"/>
  <c r="D6896" i="7"/>
  <c r="A6896" i="7" s="1"/>
  <c r="D6897" i="7"/>
  <c r="A6897" i="7" s="1"/>
  <c r="D6898" i="7"/>
  <c r="A6898" i="7" s="1"/>
  <c r="D6899" i="7"/>
  <c r="A6899" i="7" s="1"/>
  <c r="D6900" i="7"/>
  <c r="A6900" i="7" s="1"/>
  <c r="D6901" i="7"/>
  <c r="A6901" i="7" s="1"/>
  <c r="D6902" i="7"/>
  <c r="A6902" i="7" s="1"/>
  <c r="D6903" i="7"/>
  <c r="A6903" i="7" s="1"/>
  <c r="D6904" i="7"/>
  <c r="A6904" i="7" s="1"/>
  <c r="D6905" i="7"/>
  <c r="A6905" i="7" s="1"/>
  <c r="D6906" i="7"/>
  <c r="A6906" i="7" s="1"/>
  <c r="D6907" i="7"/>
  <c r="A6907" i="7" s="1"/>
  <c r="D6908" i="7"/>
  <c r="A6908" i="7" s="1"/>
  <c r="D6909" i="7"/>
  <c r="A6909" i="7" s="1"/>
  <c r="D6910" i="7"/>
  <c r="A6910" i="7" s="1"/>
  <c r="D6911" i="7"/>
  <c r="A6911" i="7" s="1"/>
  <c r="D6912" i="7"/>
  <c r="A6912" i="7" s="1"/>
  <c r="D6913" i="7"/>
  <c r="A6913" i="7" s="1"/>
  <c r="D6914" i="7"/>
  <c r="A6914" i="7" s="1"/>
  <c r="D6915" i="7"/>
  <c r="A6915" i="7" s="1"/>
  <c r="D6916" i="7"/>
  <c r="A6916" i="7" s="1"/>
  <c r="D6917" i="7"/>
  <c r="A6917" i="7" s="1"/>
  <c r="D6918" i="7"/>
  <c r="A6918" i="7" s="1"/>
  <c r="D6919" i="7"/>
  <c r="A6919" i="7" s="1"/>
  <c r="D6920" i="7"/>
  <c r="A6920" i="7" s="1"/>
  <c r="D6921" i="7"/>
  <c r="A6921" i="7" s="1"/>
  <c r="D6922" i="7"/>
  <c r="A6922" i="7" s="1"/>
  <c r="D6923" i="7"/>
  <c r="A6923" i="7" s="1"/>
  <c r="D6924" i="7"/>
  <c r="A6924" i="7" s="1"/>
  <c r="D6925" i="7"/>
  <c r="A6925" i="7" s="1"/>
  <c r="D6926" i="7"/>
  <c r="A6926" i="7" s="1"/>
  <c r="D6927" i="7"/>
  <c r="A6927" i="7" s="1"/>
  <c r="D6928" i="7"/>
  <c r="A6928" i="7" s="1"/>
  <c r="D6929" i="7"/>
  <c r="A6929" i="7" s="1"/>
  <c r="D6930" i="7"/>
  <c r="A6930" i="7" s="1"/>
  <c r="D6931" i="7"/>
  <c r="A6931" i="7" s="1"/>
  <c r="D6932" i="7"/>
  <c r="A6932" i="7" s="1"/>
  <c r="D6933" i="7"/>
  <c r="A6933" i="7" s="1"/>
  <c r="D6934" i="7"/>
  <c r="A6934" i="7" s="1"/>
  <c r="D6935" i="7"/>
  <c r="A6935" i="7" s="1"/>
  <c r="D6936" i="7"/>
  <c r="A6936" i="7" s="1"/>
  <c r="D6937" i="7"/>
  <c r="A6937" i="7" s="1"/>
  <c r="D6938" i="7"/>
  <c r="A6938" i="7" s="1"/>
  <c r="D6939" i="7"/>
  <c r="A6939" i="7" s="1"/>
  <c r="D6940" i="7"/>
  <c r="A6940" i="7" s="1"/>
  <c r="D6941" i="7"/>
  <c r="A6941" i="7" s="1"/>
  <c r="D6942" i="7"/>
  <c r="A6942" i="7" s="1"/>
  <c r="D6943" i="7"/>
  <c r="A6943" i="7" s="1"/>
  <c r="D6944" i="7"/>
  <c r="A6944" i="7" s="1"/>
  <c r="D6945" i="7"/>
  <c r="A6945" i="7" s="1"/>
  <c r="D6946" i="7"/>
  <c r="A6946" i="7" s="1"/>
  <c r="D6947" i="7"/>
  <c r="A6947" i="7" s="1"/>
  <c r="D6948" i="7"/>
  <c r="A6948" i="7" s="1"/>
  <c r="D6949" i="7"/>
  <c r="A6949" i="7" s="1"/>
  <c r="D6950" i="7"/>
  <c r="A6950" i="7" s="1"/>
  <c r="D6951" i="7"/>
  <c r="A6951" i="7" s="1"/>
  <c r="D6952" i="7"/>
  <c r="A6952" i="7" s="1"/>
  <c r="D6953" i="7"/>
  <c r="A6953" i="7" s="1"/>
  <c r="D6954" i="7"/>
  <c r="A6954" i="7" s="1"/>
  <c r="D6955" i="7"/>
  <c r="A6955" i="7" s="1"/>
  <c r="D6956" i="7"/>
  <c r="A6956" i="7" s="1"/>
  <c r="D6957" i="7"/>
  <c r="A6957" i="7" s="1"/>
  <c r="D6958" i="7"/>
  <c r="A6958" i="7" s="1"/>
  <c r="D6959" i="7"/>
  <c r="A6959" i="7" s="1"/>
  <c r="D6960" i="7"/>
  <c r="A6960" i="7" s="1"/>
  <c r="D6961" i="7"/>
  <c r="A6961" i="7" s="1"/>
  <c r="D6962" i="7"/>
  <c r="A6962" i="7" s="1"/>
  <c r="D6963" i="7"/>
  <c r="A6963" i="7" s="1"/>
  <c r="D6964" i="7"/>
  <c r="A6964" i="7" s="1"/>
  <c r="D6965" i="7"/>
  <c r="A6965" i="7" s="1"/>
  <c r="D6966" i="7"/>
  <c r="A6966" i="7" s="1"/>
  <c r="D6967" i="7"/>
  <c r="A6967" i="7" s="1"/>
  <c r="D6968" i="7"/>
  <c r="A6968" i="7" s="1"/>
  <c r="D6969" i="7"/>
  <c r="A6969" i="7" s="1"/>
  <c r="D6970" i="7"/>
  <c r="A6970" i="7" s="1"/>
  <c r="D6971" i="7"/>
  <c r="A6971" i="7" s="1"/>
  <c r="D6972" i="7"/>
  <c r="A6972" i="7" s="1"/>
  <c r="D6973" i="7"/>
  <c r="A6973" i="7" s="1"/>
  <c r="D6974" i="7"/>
  <c r="A6974" i="7" s="1"/>
  <c r="D6975" i="7"/>
  <c r="A6975" i="7" s="1"/>
  <c r="D6976" i="7"/>
  <c r="A6976" i="7" s="1"/>
  <c r="D6977" i="7"/>
  <c r="A6977" i="7" s="1"/>
  <c r="D6978" i="7"/>
  <c r="A6978" i="7" s="1"/>
  <c r="D6979" i="7"/>
  <c r="A6979" i="7" s="1"/>
  <c r="D6980" i="7"/>
  <c r="A6980" i="7" s="1"/>
  <c r="D6981" i="7"/>
  <c r="A6981" i="7" s="1"/>
  <c r="D6982" i="7"/>
  <c r="A6982" i="7" s="1"/>
  <c r="D6983" i="7"/>
  <c r="A6983" i="7" s="1"/>
  <c r="D6984" i="7"/>
  <c r="A6984" i="7" s="1"/>
  <c r="D6985" i="7"/>
  <c r="A6985" i="7" s="1"/>
  <c r="D6986" i="7"/>
  <c r="A6986" i="7" s="1"/>
  <c r="D6987" i="7"/>
  <c r="A6987" i="7" s="1"/>
  <c r="D6988" i="7"/>
  <c r="A6988" i="7" s="1"/>
  <c r="D6989" i="7"/>
  <c r="A6989" i="7" s="1"/>
  <c r="D6990" i="7"/>
  <c r="A6990" i="7" s="1"/>
  <c r="D6991" i="7"/>
  <c r="A6991" i="7" s="1"/>
  <c r="D6992" i="7"/>
  <c r="A6992" i="7" s="1"/>
  <c r="D6993" i="7"/>
  <c r="A6993" i="7" s="1"/>
  <c r="D6994" i="7"/>
  <c r="A6994" i="7" s="1"/>
  <c r="D6995" i="7"/>
  <c r="A6995" i="7" s="1"/>
  <c r="D6996" i="7"/>
  <c r="A6996" i="7" s="1"/>
  <c r="D6997" i="7"/>
  <c r="A6997" i="7" s="1"/>
  <c r="D6998" i="7"/>
  <c r="A6998" i="7" s="1"/>
  <c r="D6999" i="7"/>
  <c r="A6999" i="7" s="1"/>
  <c r="D7000" i="7"/>
  <c r="A7000" i="7" s="1"/>
  <c r="D7001" i="7"/>
  <c r="A7001" i="7" s="1"/>
  <c r="D7002" i="7"/>
  <c r="A7002" i="7" s="1"/>
  <c r="D7003" i="7"/>
  <c r="A7003" i="7" s="1"/>
  <c r="D7004" i="7"/>
  <c r="A7004" i="7" s="1"/>
  <c r="D7005" i="7"/>
  <c r="A7005" i="7" s="1"/>
  <c r="D7006" i="7"/>
  <c r="A7006" i="7" s="1"/>
  <c r="D7007" i="7"/>
  <c r="A7007" i="7" s="1"/>
  <c r="D7008" i="7"/>
  <c r="A7008" i="7" s="1"/>
  <c r="D7009" i="7"/>
  <c r="A7009" i="7" s="1"/>
  <c r="D7010" i="7"/>
  <c r="A7010" i="7" s="1"/>
  <c r="D7011" i="7"/>
  <c r="A7011" i="7" s="1"/>
  <c r="D7012" i="7"/>
  <c r="A7012" i="7" s="1"/>
  <c r="D7013" i="7"/>
  <c r="A7013" i="7" s="1"/>
  <c r="D7014" i="7"/>
  <c r="A7014" i="7" s="1"/>
  <c r="D7015" i="7"/>
  <c r="A7015" i="7" s="1"/>
  <c r="D7016" i="7"/>
  <c r="A7016" i="7" s="1"/>
  <c r="D7017" i="7"/>
  <c r="A7017" i="7" s="1"/>
  <c r="D7018" i="7"/>
  <c r="A7018" i="7" s="1"/>
  <c r="D7019" i="7"/>
  <c r="A7019" i="7" s="1"/>
  <c r="D7020" i="7"/>
  <c r="A7020" i="7" s="1"/>
  <c r="D7021" i="7"/>
  <c r="A7021" i="7" s="1"/>
  <c r="D7022" i="7"/>
  <c r="A7022" i="7" s="1"/>
  <c r="D7023" i="7"/>
  <c r="A7023" i="7" s="1"/>
  <c r="D7024" i="7"/>
  <c r="A7024" i="7" s="1"/>
  <c r="D7025" i="7"/>
  <c r="A7025" i="7" s="1"/>
  <c r="D7026" i="7"/>
  <c r="A7026" i="7" s="1"/>
  <c r="D7027" i="7"/>
  <c r="A7027" i="7" s="1"/>
  <c r="D7028" i="7"/>
  <c r="A7028" i="7" s="1"/>
  <c r="D7029" i="7"/>
  <c r="A7029" i="7" s="1"/>
  <c r="D7030" i="7"/>
  <c r="A7030" i="7" s="1"/>
  <c r="D7031" i="7"/>
  <c r="A7031" i="7" s="1"/>
  <c r="D7032" i="7"/>
  <c r="A7032" i="7" s="1"/>
  <c r="D7033" i="7"/>
  <c r="A7033" i="7" s="1"/>
  <c r="D7034" i="7"/>
  <c r="A7034" i="7" s="1"/>
  <c r="D7035" i="7"/>
  <c r="A7035" i="7" s="1"/>
  <c r="D7036" i="7"/>
  <c r="A7036" i="7" s="1"/>
  <c r="D7037" i="7"/>
  <c r="A7037" i="7" s="1"/>
  <c r="D7038" i="7"/>
  <c r="A7038" i="7" s="1"/>
  <c r="D7039" i="7"/>
  <c r="A7039" i="7" s="1"/>
  <c r="D7040" i="7"/>
  <c r="A7040" i="7" s="1"/>
  <c r="D7041" i="7"/>
  <c r="A7041" i="7" s="1"/>
  <c r="D7042" i="7"/>
  <c r="A7042" i="7" s="1"/>
  <c r="D7043" i="7"/>
  <c r="A7043" i="7" s="1"/>
  <c r="D7044" i="7"/>
  <c r="A7044" i="7" s="1"/>
  <c r="D7045" i="7"/>
  <c r="A7045" i="7" s="1"/>
  <c r="D7046" i="7"/>
  <c r="A7046" i="7" s="1"/>
  <c r="D7047" i="7"/>
  <c r="A7047" i="7" s="1"/>
  <c r="D7048" i="7"/>
  <c r="A7048" i="7" s="1"/>
  <c r="D7049" i="7"/>
  <c r="A7049" i="7" s="1"/>
  <c r="D7050" i="7"/>
  <c r="A7050" i="7" s="1"/>
  <c r="D7051" i="7"/>
  <c r="A7051" i="7" s="1"/>
  <c r="D7052" i="7"/>
  <c r="A7052" i="7" s="1"/>
  <c r="D7053" i="7"/>
  <c r="A7053" i="7" s="1"/>
  <c r="D7054" i="7"/>
  <c r="A7054" i="7" s="1"/>
  <c r="D7055" i="7"/>
  <c r="A7055" i="7" s="1"/>
  <c r="D7056" i="7"/>
  <c r="A7056" i="7" s="1"/>
  <c r="D7057" i="7"/>
  <c r="A7057" i="7" s="1"/>
  <c r="D7058" i="7"/>
  <c r="A7058" i="7" s="1"/>
  <c r="D7059" i="7"/>
  <c r="A7059" i="7" s="1"/>
  <c r="D7060" i="7"/>
  <c r="A7060" i="7" s="1"/>
  <c r="D7061" i="7"/>
  <c r="A7061" i="7" s="1"/>
  <c r="D7062" i="7"/>
  <c r="A7062" i="7" s="1"/>
  <c r="D7063" i="7"/>
  <c r="A7063" i="7" s="1"/>
  <c r="D7064" i="7"/>
  <c r="A7064" i="7" s="1"/>
  <c r="D7065" i="7"/>
  <c r="A7065" i="7" s="1"/>
  <c r="D7066" i="7"/>
  <c r="A7066" i="7" s="1"/>
  <c r="D7067" i="7"/>
  <c r="A7067" i="7" s="1"/>
  <c r="D7068" i="7"/>
  <c r="A7068" i="7" s="1"/>
  <c r="D7069" i="7"/>
  <c r="A7069" i="7" s="1"/>
  <c r="D7070" i="7"/>
  <c r="A7070" i="7" s="1"/>
  <c r="D7071" i="7"/>
  <c r="A7071" i="7" s="1"/>
  <c r="D7072" i="7"/>
  <c r="A7072" i="7" s="1"/>
  <c r="D7073" i="7"/>
  <c r="A7073" i="7" s="1"/>
  <c r="D7074" i="7"/>
  <c r="A7074" i="7" s="1"/>
  <c r="D7075" i="7"/>
  <c r="A7075" i="7" s="1"/>
  <c r="D7076" i="7"/>
  <c r="A7076" i="7" s="1"/>
  <c r="D7077" i="7"/>
  <c r="A7077" i="7" s="1"/>
  <c r="D7078" i="7"/>
  <c r="A7078" i="7" s="1"/>
  <c r="D7079" i="7"/>
  <c r="A7079" i="7" s="1"/>
  <c r="D7080" i="7"/>
  <c r="A7080" i="7" s="1"/>
  <c r="D7081" i="7"/>
  <c r="A7081" i="7" s="1"/>
  <c r="D7082" i="7"/>
  <c r="A7082" i="7" s="1"/>
  <c r="D7083" i="7"/>
  <c r="A7083" i="7" s="1"/>
  <c r="D7084" i="7"/>
  <c r="A7084" i="7" s="1"/>
  <c r="D7085" i="7"/>
  <c r="A7085" i="7" s="1"/>
  <c r="D7086" i="7"/>
  <c r="A7086" i="7" s="1"/>
  <c r="D7087" i="7"/>
  <c r="A7087" i="7" s="1"/>
  <c r="D7088" i="7"/>
  <c r="A7088" i="7" s="1"/>
  <c r="D7089" i="7"/>
  <c r="A7089" i="7" s="1"/>
  <c r="D7090" i="7"/>
  <c r="A7090" i="7" s="1"/>
  <c r="D7091" i="7"/>
  <c r="A7091" i="7" s="1"/>
  <c r="D7092" i="7"/>
  <c r="A7092" i="7" s="1"/>
  <c r="D7093" i="7"/>
  <c r="A7093" i="7" s="1"/>
  <c r="D7094" i="7"/>
  <c r="A7094" i="7" s="1"/>
  <c r="D7095" i="7"/>
  <c r="A7095" i="7" s="1"/>
  <c r="D7096" i="7"/>
  <c r="A7096" i="7" s="1"/>
  <c r="D7097" i="7"/>
  <c r="A7097" i="7" s="1"/>
  <c r="D7098" i="7"/>
  <c r="A7098" i="7" s="1"/>
  <c r="D7099" i="7"/>
  <c r="A7099" i="7" s="1"/>
  <c r="D7100" i="7"/>
  <c r="A7100" i="7" s="1"/>
  <c r="D7101" i="7"/>
  <c r="A7101" i="7" s="1"/>
  <c r="D7102" i="7"/>
  <c r="A7102" i="7" s="1"/>
  <c r="D7103" i="7"/>
  <c r="A7103" i="7" s="1"/>
  <c r="D7104" i="7"/>
  <c r="A7104" i="7" s="1"/>
  <c r="D7105" i="7"/>
  <c r="A7105" i="7" s="1"/>
  <c r="D7106" i="7"/>
  <c r="A7106" i="7" s="1"/>
  <c r="D7107" i="7"/>
  <c r="A7107" i="7" s="1"/>
  <c r="D7108" i="7"/>
  <c r="A7108" i="7" s="1"/>
  <c r="D7109" i="7"/>
  <c r="A7109" i="7" s="1"/>
  <c r="D7110" i="7"/>
  <c r="A7110" i="7" s="1"/>
  <c r="D7111" i="7"/>
  <c r="A7111" i="7" s="1"/>
  <c r="D7112" i="7"/>
  <c r="A7112" i="7" s="1"/>
  <c r="D7113" i="7"/>
  <c r="A7113" i="7" s="1"/>
  <c r="D7114" i="7"/>
  <c r="A7114" i="7" s="1"/>
  <c r="D7115" i="7"/>
  <c r="A7115" i="7" s="1"/>
  <c r="D7116" i="7"/>
  <c r="A7116" i="7" s="1"/>
  <c r="D7117" i="7"/>
  <c r="A7117" i="7" s="1"/>
  <c r="D7118" i="7"/>
  <c r="A7118" i="7" s="1"/>
  <c r="D7119" i="7"/>
  <c r="A7119" i="7" s="1"/>
  <c r="D7120" i="7"/>
  <c r="A7120" i="7" s="1"/>
  <c r="D7121" i="7"/>
  <c r="A7121" i="7" s="1"/>
  <c r="D7122" i="7"/>
  <c r="A7122" i="7" s="1"/>
  <c r="D7123" i="7"/>
  <c r="A7123" i="7" s="1"/>
  <c r="D7124" i="7"/>
  <c r="A7124" i="7" s="1"/>
  <c r="D7125" i="7"/>
  <c r="A7125" i="7" s="1"/>
  <c r="D7126" i="7"/>
  <c r="A7126" i="7" s="1"/>
  <c r="D7127" i="7"/>
  <c r="A7127" i="7" s="1"/>
  <c r="D7128" i="7"/>
  <c r="A7128" i="7" s="1"/>
  <c r="D7129" i="7"/>
  <c r="A7129" i="7" s="1"/>
  <c r="D7130" i="7"/>
  <c r="A7130" i="7" s="1"/>
  <c r="D7131" i="7"/>
  <c r="A7131" i="7" s="1"/>
  <c r="D7132" i="7"/>
  <c r="A7132" i="7" s="1"/>
  <c r="D7133" i="7"/>
  <c r="A7133" i="7" s="1"/>
  <c r="D7134" i="7"/>
  <c r="A7134" i="7" s="1"/>
  <c r="D7135" i="7"/>
  <c r="A7135" i="7" s="1"/>
  <c r="D7136" i="7"/>
  <c r="A7136" i="7" s="1"/>
  <c r="D7137" i="7"/>
  <c r="A7137" i="7" s="1"/>
  <c r="D7138" i="7"/>
  <c r="A7138" i="7" s="1"/>
  <c r="D7139" i="7"/>
  <c r="A7139" i="7" s="1"/>
  <c r="D7140" i="7"/>
  <c r="A7140" i="7" s="1"/>
  <c r="D7141" i="7"/>
  <c r="A7141" i="7" s="1"/>
  <c r="D7142" i="7"/>
  <c r="A7142" i="7" s="1"/>
  <c r="D7143" i="7"/>
  <c r="A7143" i="7" s="1"/>
  <c r="D7144" i="7"/>
  <c r="A7144" i="7" s="1"/>
  <c r="D7145" i="7"/>
  <c r="A7145" i="7" s="1"/>
  <c r="D7146" i="7"/>
  <c r="A7146" i="7" s="1"/>
  <c r="D7147" i="7"/>
  <c r="A7147" i="7" s="1"/>
  <c r="D7148" i="7"/>
  <c r="A7148" i="7" s="1"/>
  <c r="D7149" i="7"/>
  <c r="A7149" i="7" s="1"/>
  <c r="D7150" i="7"/>
  <c r="A7150" i="7" s="1"/>
  <c r="D7151" i="7"/>
  <c r="A7151" i="7" s="1"/>
  <c r="D7152" i="7"/>
  <c r="A7152" i="7" s="1"/>
  <c r="D7153" i="7"/>
  <c r="A7153" i="7" s="1"/>
  <c r="D7154" i="7"/>
  <c r="A7154" i="7" s="1"/>
  <c r="D7155" i="7"/>
  <c r="A7155" i="7" s="1"/>
  <c r="D7156" i="7"/>
  <c r="A7156" i="7" s="1"/>
  <c r="D7157" i="7"/>
  <c r="A7157" i="7" s="1"/>
  <c r="D7158" i="7"/>
  <c r="A7158" i="7" s="1"/>
  <c r="D7159" i="7"/>
  <c r="A7159" i="7" s="1"/>
  <c r="D7160" i="7"/>
  <c r="A7160" i="7" s="1"/>
  <c r="D7161" i="7"/>
  <c r="A7161" i="7" s="1"/>
  <c r="D7162" i="7"/>
  <c r="A7162" i="7" s="1"/>
  <c r="D7163" i="7"/>
  <c r="A7163" i="7" s="1"/>
  <c r="D7164" i="7"/>
  <c r="A7164" i="7" s="1"/>
  <c r="D7165" i="7"/>
  <c r="A7165" i="7" s="1"/>
  <c r="D7166" i="7"/>
  <c r="A7166" i="7" s="1"/>
  <c r="D7167" i="7"/>
  <c r="A7167" i="7" s="1"/>
  <c r="D7168" i="7"/>
  <c r="A7168" i="7" s="1"/>
  <c r="D7169" i="7"/>
  <c r="A7169" i="7" s="1"/>
  <c r="D7170" i="7"/>
  <c r="A7170" i="7" s="1"/>
  <c r="D7171" i="7"/>
  <c r="A7171" i="7" s="1"/>
  <c r="D7172" i="7"/>
  <c r="A7172" i="7" s="1"/>
  <c r="D7173" i="7"/>
  <c r="A7173" i="7" s="1"/>
  <c r="D7174" i="7"/>
  <c r="A7174" i="7" s="1"/>
  <c r="D7175" i="7"/>
  <c r="A7175" i="7" s="1"/>
  <c r="D7176" i="7"/>
  <c r="A7176" i="7" s="1"/>
  <c r="D7177" i="7"/>
  <c r="A7177" i="7" s="1"/>
  <c r="D7178" i="7"/>
  <c r="A7178" i="7" s="1"/>
  <c r="D7179" i="7"/>
  <c r="A7179" i="7" s="1"/>
  <c r="D7180" i="7"/>
  <c r="A7180" i="7" s="1"/>
  <c r="D7181" i="7"/>
  <c r="A7181" i="7" s="1"/>
  <c r="D7182" i="7"/>
  <c r="A7182" i="7" s="1"/>
  <c r="D7183" i="7"/>
  <c r="A7183" i="7" s="1"/>
  <c r="D7184" i="7"/>
  <c r="A7184" i="7" s="1"/>
  <c r="D7185" i="7"/>
  <c r="A7185" i="7" s="1"/>
  <c r="D7186" i="7"/>
  <c r="A7186" i="7" s="1"/>
  <c r="D7187" i="7"/>
  <c r="A7187" i="7" s="1"/>
  <c r="D7188" i="7"/>
  <c r="A7188" i="7" s="1"/>
  <c r="D7189" i="7"/>
  <c r="A7189" i="7" s="1"/>
  <c r="D7190" i="7"/>
  <c r="A7190" i="7" s="1"/>
  <c r="D7191" i="7"/>
  <c r="A7191" i="7" s="1"/>
  <c r="D7192" i="7"/>
  <c r="A7192" i="7" s="1"/>
  <c r="D7193" i="7"/>
  <c r="A7193" i="7" s="1"/>
  <c r="D7194" i="7"/>
  <c r="A7194" i="7" s="1"/>
  <c r="D7195" i="7"/>
  <c r="A7195" i="7" s="1"/>
  <c r="D7196" i="7"/>
  <c r="A7196" i="7" s="1"/>
  <c r="D7197" i="7"/>
  <c r="A7197" i="7" s="1"/>
  <c r="D7198" i="7"/>
  <c r="A7198" i="7" s="1"/>
  <c r="D7199" i="7"/>
  <c r="A7199" i="7" s="1"/>
  <c r="D7200" i="7"/>
  <c r="A7200" i="7" s="1"/>
  <c r="D7201" i="7"/>
  <c r="A7201" i="7" s="1"/>
  <c r="D7202" i="7"/>
  <c r="A7202" i="7" s="1"/>
  <c r="D7203" i="7"/>
  <c r="A7203" i="7" s="1"/>
  <c r="D7204" i="7"/>
  <c r="A7204" i="7" s="1"/>
  <c r="D7205" i="7"/>
  <c r="A7205" i="7" s="1"/>
  <c r="D7206" i="7"/>
  <c r="A7206" i="7" s="1"/>
  <c r="D7207" i="7"/>
  <c r="A7207" i="7" s="1"/>
  <c r="D7208" i="7"/>
  <c r="A7208" i="7" s="1"/>
  <c r="D7209" i="7"/>
  <c r="A7209" i="7" s="1"/>
  <c r="D7210" i="7"/>
  <c r="A7210" i="7" s="1"/>
  <c r="D7211" i="7"/>
  <c r="A7211" i="7" s="1"/>
  <c r="D7212" i="7"/>
  <c r="A7212" i="7" s="1"/>
  <c r="D7213" i="7"/>
  <c r="A7213" i="7" s="1"/>
  <c r="D7214" i="7"/>
  <c r="A7214" i="7" s="1"/>
  <c r="D7215" i="7"/>
  <c r="A7215" i="7" s="1"/>
  <c r="D7216" i="7"/>
  <c r="A7216" i="7" s="1"/>
  <c r="D7217" i="7"/>
  <c r="A7217" i="7" s="1"/>
  <c r="D7218" i="7"/>
  <c r="A7218" i="7" s="1"/>
  <c r="D7219" i="7"/>
  <c r="A7219" i="7" s="1"/>
  <c r="D7220" i="7"/>
  <c r="A7220" i="7" s="1"/>
  <c r="D7221" i="7"/>
  <c r="A7221" i="7" s="1"/>
  <c r="D7222" i="7"/>
  <c r="A7222" i="7" s="1"/>
  <c r="D7223" i="7"/>
  <c r="A7223" i="7" s="1"/>
  <c r="D7224" i="7"/>
  <c r="A7224" i="7" s="1"/>
  <c r="D7225" i="7"/>
  <c r="A7225" i="7" s="1"/>
  <c r="D7226" i="7"/>
  <c r="A7226" i="7" s="1"/>
  <c r="D7227" i="7"/>
  <c r="A7227" i="7" s="1"/>
  <c r="D7228" i="7"/>
  <c r="A7228" i="7" s="1"/>
  <c r="D7229" i="7"/>
  <c r="A7229" i="7" s="1"/>
  <c r="D7230" i="7"/>
  <c r="A7230" i="7" s="1"/>
  <c r="D7231" i="7"/>
  <c r="A7231" i="7" s="1"/>
  <c r="D7232" i="7"/>
  <c r="A7232" i="7" s="1"/>
  <c r="D7233" i="7"/>
  <c r="A7233" i="7" s="1"/>
  <c r="D7234" i="7"/>
  <c r="A7234" i="7" s="1"/>
  <c r="D7235" i="7"/>
  <c r="A7235" i="7" s="1"/>
  <c r="D7236" i="7"/>
  <c r="A7236" i="7" s="1"/>
  <c r="D7237" i="7"/>
  <c r="A7237" i="7" s="1"/>
  <c r="D7238" i="7"/>
  <c r="A7238" i="7" s="1"/>
  <c r="D7239" i="7"/>
  <c r="A7239" i="7" s="1"/>
  <c r="D7240" i="7"/>
  <c r="A7240" i="7" s="1"/>
  <c r="D7241" i="7"/>
  <c r="A7241" i="7" s="1"/>
  <c r="D7242" i="7"/>
  <c r="A7242" i="7" s="1"/>
  <c r="D7243" i="7"/>
  <c r="A7243" i="7" s="1"/>
  <c r="D7244" i="7"/>
  <c r="A7244" i="7" s="1"/>
  <c r="D7245" i="7"/>
  <c r="A7245" i="7" s="1"/>
  <c r="D7246" i="7"/>
  <c r="A7246" i="7" s="1"/>
  <c r="D7247" i="7"/>
  <c r="A7247" i="7" s="1"/>
  <c r="D7248" i="7"/>
  <c r="A7248" i="7" s="1"/>
  <c r="D7249" i="7"/>
  <c r="A7249" i="7" s="1"/>
  <c r="D7250" i="7"/>
  <c r="A7250" i="7" s="1"/>
  <c r="D7251" i="7"/>
  <c r="A7251" i="7" s="1"/>
  <c r="D7252" i="7"/>
  <c r="A7252" i="7" s="1"/>
  <c r="D7253" i="7"/>
  <c r="A7253" i="7" s="1"/>
  <c r="D7254" i="7"/>
  <c r="A7254" i="7" s="1"/>
  <c r="D7255" i="7"/>
  <c r="A7255" i="7" s="1"/>
  <c r="D7256" i="7"/>
  <c r="A7256" i="7" s="1"/>
  <c r="D7257" i="7"/>
  <c r="A7257" i="7" s="1"/>
  <c r="D7258" i="7"/>
  <c r="A7258" i="7" s="1"/>
  <c r="D7259" i="7"/>
  <c r="A7259" i="7" s="1"/>
  <c r="D7260" i="7"/>
  <c r="A7260" i="7" s="1"/>
  <c r="D7261" i="7"/>
  <c r="A7261" i="7" s="1"/>
  <c r="D7262" i="7"/>
  <c r="A7262" i="7" s="1"/>
  <c r="D7263" i="7"/>
  <c r="A7263" i="7" s="1"/>
  <c r="D7264" i="7"/>
  <c r="A7264" i="7" s="1"/>
  <c r="D7265" i="7"/>
  <c r="A7265" i="7" s="1"/>
  <c r="D7266" i="7"/>
  <c r="A7266" i="7" s="1"/>
  <c r="D7267" i="7"/>
  <c r="A7267" i="7" s="1"/>
  <c r="D7268" i="7"/>
  <c r="A7268" i="7" s="1"/>
  <c r="D7269" i="7"/>
  <c r="A7269" i="7" s="1"/>
  <c r="D7270" i="7"/>
  <c r="A7270" i="7" s="1"/>
  <c r="D7271" i="7"/>
  <c r="A7271" i="7" s="1"/>
  <c r="D7272" i="7"/>
  <c r="A7272" i="7" s="1"/>
  <c r="D7273" i="7"/>
  <c r="A7273" i="7" s="1"/>
  <c r="D7274" i="7"/>
  <c r="A7274" i="7" s="1"/>
  <c r="D7275" i="7"/>
  <c r="A7275" i="7" s="1"/>
  <c r="D7276" i="7"/>
  <c r="A7276" i="7" s="1"/>
  <c r="D7277" i="7"/>
  <c r="A7277" i="7" s="1"/>
  <c r="D7278" i="7"/>
  <c r="A7278" i="7" s="1"/>
  <c r="D7279" i="7"/>
  <c r="A7279" i="7" s="1"/>
  <c r="D7280" i="7"/>
  <c r="A7280" i="7" s="1"/>
  <c r="D7281" i="7"/>
  <c r="A7281" i="7" s="1"/>
  <c r="D7282" i="7"/>
  <c r="A7282" i="7" s="1"/>
  <c r="D7283" i="7"/>
  <c r="A7283" i="7" s="1"/>
  <c r="D7284" i="7"/>
  <c r="A7284" i="7" s="1"/>
  <c r="D7285" i="7"/>
  <c r="A7285" i="7" s="1"/>
  <c r="D7286" i="7"/>
  <c r="A7286" i="7" s="1"/>
  <c r="D7287" i="7"/>
  <c r="A7287" i="7" s="1"/>
  <c r="D7288" i="7"/>
  <c r="A7288" i="7" s="1"/>
  <c r="D7289" i="7"/>
  <c r="A7289" i="7" s="1"/>
  <c r="D7290" i="7"/>
  <c r="A7290" i="7" s="1"/>
  <c r="D7291" i="7"/>
  <c r="A7291" i="7" s="1"/>
  <c r="D7292" i="7"/>
  <c r="A7292" i="7" s="1"/>
  <c r="D7293" i="7"/>
  <c r="A7293" i="7" s="1"/>
  <c r="D7294" i="7"/>
  <c r="A7294" i="7" s="1"/>
  <c r="D7295" i="7"/>
  <c r="A7295" i="7" s="1"/>
  <c r="D7296" i="7"/>
  <c r="A7296" i="7" s="1"/>
  <c r="D7297" i="7"/>
  <c r="A7297" i="7" s="1"/>
  <c r="D7298" i="7"/>
  <c r="A7298" i="7" s="1"/>
  <c r="D7299" i="7"/>
  <c r="A7299" i="7" s="1"/>
  <c r="D7300" i="7"/>
  <c r="A7300" i="7" s="1"/>
  <c r="D7301" i="7"/>
  <c r="A7301" i="7" s="1"/>
  <c r="D7302" i="7"/>
  <c r="A7302" i="7" s="1"/>
  <c r="D7303" i="7"/>
  <c r="A7303" i="7" s="1"/>
  <c r="D7304" i="7"/>
  <c r="A7304" i="7" s="1"/>
  <c r="D7305" i="7"/>
  <c r="A7305" i="7" s="1"/>
  <c r="D7306" i="7"/>
  <c r="A7306" i="7" s="1"/>
  <c r="D7307" i="7"/>
  <c r="A7307" i="7" s="1"/>
  <c r="D7308" i="7"/>
  <c r="A7308" i="7" s="1"/>
  <c r="D7309" i="7"/>
  <c r="A7309" i="7" s="1"/>
  <c r="D7310" i="7"/>
  <c r="A7310" i="7" s="1"/>
  <c r="D7311" i="7"/>
  <c r="A7311" i="7" s="1"/>
  <c r="D7312" i="7"/>
  <c r="A7312" i="7" s="1"/>
  <c r="D7313" i="7"/>
  <c r="A7313" i="7" s="1"/>
  <c r="D7314" i="7"/>
  <c r="A7314" i="7" s="1"/>
  <c r="D7315" i="7"/>
  <c r="A7315" i="7" s="1"/>
  <c r="D7316" i="7"/>
  <c r="A7316" i="7" s="1"/>
  <c r="D7317" i="7"/>
  <c r="A7317" i="7" s="1"/>
  <c r="D7318" i="7"/>
  <c r="A7318" i="7" s="1"/>
  <c r="D7319" i="7"/>
  <c r="A7319" i="7" s="1"/>
  <c r="D7320" i="7"/>
  <c r="A7320" i="7" s="1"/>
  <c r="D7321" i="7"/>
  <c r="A7321" i="7" s="1"/>
  <c r="D7322" i="7"/>
  <c r="A7322" i="7" s="1"/>
  <c r="D7323" i="7"/>
  <c r="A7323" i="7" s="1"/>
  <c r="D7324" i="7"/>
  <c r="A7324" i="7" s="1"/>
  <c r="D7325" i="7"/>
  <c r="A7325" i="7" s="1"/>
  <c r="D7326" i="7"/>
  <c r="A7326" i="7" s="1"/>
  <c r="D7327" i="7"/>
  <c r="A7327" i="7" s="1"/>
  <c r="D7328" i="7"/>
  <c r="A7328" i="7" s="1"/>
  <c r="D7329" i="7"/>
  <c r="A7329" i="7" s="1"/>
  <c r="D7330" i="7"/>
  <c r="A7330" i="7" s="1"/>
  <c r="D7331" i="7"/>
  <c r="A7331" i="7" s="1"/>
  <c r="D7332" i="7"/>
  <c r="A7332" i="7" s="1"/>
  <c r="D7333" i="7"/>
  <c r="A7333" i="7" s="1"/>
  <c r="D7334" i="7"/>
  <c r="A7334" i="7" s="1"/>
  <c r="D7335" i="7"/>
  <c r="A7335" i="7" s="1"/>
  <c r="D7336" i="7"/>
  <c r="A7336" i="7" s="1"/>
  <c r="D7337" i="7"/>
  <c r="A7337" i="7" s="1"/>
  <c r="D7338" i="7"/>
  <c r="A7338" i="7" s="1"/>
  <c r="D7339" i="7"/>
  <c r="A7339" i="7" s="1"/>
  <c r="D7340" i="7"/>
  <c r="A7340" i="7" s="1"/>
  <c r="D7341" i="7"/>
  <c r="A7341" i="7" s="1"/>
  <c r="D7342" i="7"/>
  <c r="A7342" i="7" s="1"/>
  <c r="D7343" i="7"/>
  <c r="A7343" i="7" s="1"/>
  <c r="D7344" i="7"/>
  <c r="A7344" i="7" s="1"/>
  <c r="D7345" i="7"/>
  <c r="A7345" i="7" s="1"/>
  <c r="D7346" i="7"/>
  <c r="A7346" i="7" s="1"/>
  <c r="D7347" i="7"/>
  <c r="A7347" i="7" s="1"/>
  <c r="D7348" i="7"/>
  <c r="A7348" i="7" s="1"/>
  <c r="D7349" i="7"/>
  <c r="A7349" i="7" s="1"/>
  <c r="D7350" i="7"/>
  <c r="A7350" i="7" s="1"/>
  <c r="D7351" i="7"/>
  <c r="A7351" i="7" s="1"/>
  <c r="D7352" i="7"/>
  <c r="A7352" i="7" s="1"/>
  <c r="D7353" i="7"/>
  <c r="A7353" i="7" s="1"/>
  <c r="D7354" i="7"/>
  <c r="A7354" i="7" s="1"/>
  <c r="D7355" i="7"/>
  <c r="A7355" i="7" s="1"/>
  <c r="D7356" i="7"/>
  <c r="A7356" i="7" s="1"/>
  <c r="D7357" i="7"/>
  <c r="A7357" i="7" s="1"/>
  <c r="D7358" i="7"/>
  <c r="A7358" i="7" s="1"/>
  <c r="D7359" i="7"/>
  <c r="A7359" i="7" s="1"/>
  <c r="D7360" i="7"/>
  <c r="A7360" i="7" s="1"/>
  <c r="D7361" i="7"/>
  <c r="A7361" i="7" s="1"/>
  <c r="D7362" i="7"/>
  <c r="A7362" i="7" s="1"/>
  <c r="D7363" i="7"/>
  <c r="A7363" i="7" s="1"/>
  <c r="D7364" i="7"/>
  <c r="A7364" i="7" s="1"/>
  <c r="D7365" i="7"/>
  <c r="A7365" i="7" s="1"/>
  <c r="D7366" i="7"/>
  <c r="A7366" i="7" s="1"/>
  <c r="D7367" i="7"/>
  <c r="A7367" i="7" s="1"/>
  <c r="D7368" i="7"/>
  <c r="A7368" i="7" s="1"/>
  <c r="D7369" i="7"/>
  <c r="A7369" i="7" s="1"/>
  <c r="D7370" i="7"/>
  <c r="A7370" i="7" s="1"/>
  <c r="D7371" i="7"/>
  <c r="A7371" i="7" s="1"/>
  <c r="D7372" i="7"/>
  <c r="A7372" i="7" s="1"/>
  <c r="D7373" i="7"/>
  <c r="A7373" i="7" s="1"/>
  <c r="D7374" i="7"/>
  <c r="A7374" i="7" s="1"/>
  <c r="D7375" i="7"/>
  <c r="A7375" i="7" s="1"/>
  <c r="D7376" i="7"/>
  <c r="A7376" i="7" s="1"/>
  <c r="D7377" i="7"/>
  <c r="A7377" i="7" s="1"/>
  <c r="D7378" i="7"/>
  <c r="A7378" i="7" s="1"/>
  <c r="D7379" i="7"/>
  <c r="A7379" i="7" s="1"/>
  <c r="D7380" i="7"/>
  <c r="A7380" i="7" s="1"/>
  <c r="D7381" i="7"/>
  <c r="A7381" i="7" s="1"/>
  <c r="D7382" i="7"/>
  <c r="A7382" i="7" s="1"/>
  <c r="D7383" i="7"/>
  <c r="A7383" i="7" s="1"/>
  <c r="D7384" i="7"/>
  <c r="A7384" i="7" s="1"/>
  <c r="D7385" i="7"/>
  <c r="A7385" i="7" s="1"/>
  <c r="D7386" i="7"/>
  <c r="A7386" i="7" s="1"/>
  <c r="D7387" i="7"/>
  <c r="A7387" i="7" s="1"/>
  <c r="D7388" i="7"/>
  <c r="A7388" i="7" s="1"/>
  <c r="D7389" i="7"/>
  <c r="A7389" i="7" s="1"/>
  <c r="D7390" i="7"/>
  <c r="A7390" i="7" s="1"/>
  <c r="D7391" i="7"/>
  <c r="A7391" i="7" s="1"/>
  <c r="D7392" i="7"/>
  <c r="A7392" i="7" s="1"/>
  <c r="D7393" i="7"/>
  <c r="A7393" i="7" s="1"/>
  <c r="D7394" i="7"/>
  <c r="A7394" i="7" s="1"/>
  <c r="D7395" i="7"/>
  <c r="A7395" i="7" s="1"/>
  <c r="D7396" i="7"/>
  <c r="A7396" i="7" s="1"/>
  <c r="D7397" i="7"/>
  <c r="A7397" i="7" s="1"/>
  <c r="D7398" i="7"/>
  <c r="A7398" i="7" s="1"/>
  <c r="D7399" i="7"/>
  <c r="A7399" i="7" s="1"/>
  <c r="D7400" i="7"/>
  <c r="A7400" i="7" s="1"/>
  <c r="D7401" i="7"/>
  <c r="A7401" i="7" s="1"/>
  <c r="D7402" i="7"/>
  <c r="A7402" i="7" s="1"/>
  <c r="D7403" i="7"/>
  <c r="A7403" i="7" s="1"/>
  <c r="D7404" i="7"/>
  <c r="A7404" i="7" s="1"/>
  <c r="D7405" i="7"/>
  <c r="A7405" i="7" s="1"/>
  <c r="D7406" i="7"/>
  <c r="A7406" i="7" s="1"/>
  <c r="D7407" i="7"/>
  <c r="A7407" i="7" s="1"/>
  <c r="D7408" i="7"/>
  <c r="A7408" i="7" s="1"/>
  <c r="D7409" i="7"/>
  <c r="A7409" i="7" s="1"/>
  <c r="D7410" i="7"/>
  <c r="A7410" i="7" s="1"/>
  <c r="D7411" i="7"/>
  <c r="A7411" i="7" s="1"/>
  <c r="D7412" i="7"/>
  <c r="A7412" i="7" s="1"/>
  <c r="D7413" i="7"/>
  <c r="A7413" i="7" s="1"/>
  <c r="D7414" i="7"/>
  <c r="A7414" i="7" s="1"/>
  <c r="D7415" i="7"/>
  <c r="A7415" i="7" s="1"/>
  <c r="D7416" i="7"/>
  <c r="A7416" i="7" s="1"/>
  <c r="D7417" i="7"/>
  <c r="A7417" i="7" s="1"/>
  <c r="D7418" i="7"/>
  <c r="A7418" i="7" s="1"/>
  <c r="D7419" i="7"/>
  <c r="A7419" i="7" s="1"/>
  <c r="D7420" i="7"/>
  <c r="A7420" i="7" s="1"/>
  <c r="D7421" i="7"/>
  <c r="A7421" i="7" s="1"/>
  <c r="D7422" i="7"/>
  <c r="A7422" i="7" s="1"/>
  <c r="D7423" i="7"/>
  <c r="A7423" i="7" s="1"/>
  <c r="D7424" i="7"/>
  <c r="A7424" i="7" s="1"/>
  <c r="D7425" i="7"/>
  <c r="A7425" i="7" s="1"/>
  <c r="D7426" i="7"/>
  <c r="A7426" i="7" s="1"/>
  <c r="D7427" i="7"/>
  <c r="A7427" i="7" s="1"/>
  <c r="D7428" i="7"/>
  <c r="A7428" i="7" s="1"/>
  <c r="D7429" i="7"/>
  <c r="A7429" i="7" s="1"/>
  <c r="D7430" i="7"/>
  <c r="A7430" i="7" s="1"/>
  <c r="D7431" i="7"/>
  <c r="A7431" i="7" s="1"/>
  <c r="D7432" i="7"/>
  <c r="A7432" i="7" s="1"/>
  <c r="D7433" i="7"/>
  <c r="A7433" i="7" s="1"/>
  <c r="D7434" i="7"/>
  <c r="A7434" i="7" s="1"/>
  <c r="D7435" i="7"/>
  <c r="A7435" i="7" s="1"/>
  <c r="D7436" i="7"/>
  <c r="A7436" i="7" s="1"/>
  <c r="D7437" i="7"/>
  <c r="A7437" i="7" s="1"/>
  <c r="D7438" i="7"/>
  <c r="A7438" i="7" s="1"/>
  <c r="D7439" i="7"/>
  <c r="A7439" i="7" s="1"/>
  <c r="D7440" i="7"/>
  <c r="A7440" i="7" s="1"/>
  <c r="D7441" i="7"/>
  <c r="A7441" i="7" s="1"/>
  <c r="D7442" i="7"/>
  <c r="A7442" i="7" s="1"/>
  <c r="D7443" i="7"/>
  <c r="A7443" i="7" s="1"/>
  <c r="D7444" i="7"/>
  <c r="A7444" i="7" s="1"/>
  <c r="D7445" i="7"/>
  <c r="A7445" i="7" s="1"/>
  <c r="D7446" i="7"/>
  <c r="A7446" i="7" s="1"/>
  <c r="D7447" i="7"/>
  <c r="A7447" i="7" s="1"/>
  <c r="D7448" i="7"/>
  <c r="A7448" i="7" s="1"/>
  <c r="D7449" i="7"/>
  <c r="A7449" i="7" s="1"/>
  <c r="D7450" i="7"/>
  <c r="A7450" i="7" s="1"/>
  <c r="D7451" i="7"/>
  <c r="A7451" i="7" s="1"/>
  <c r="D7452" i="7"/>
  <c r="A7452" i="7" s="1"/>
  <c r="D7453" i="7"/>
  <c r="A7453" i="7" s="1"/>
  <c r="D7454" i="7"/>
  <c r="A7454" i="7" s="1"/>
  <c r="D7455" i="7"/>
  <c r="A7455" i="7" s="1"/>
  <c r="D7456" i="7"/>
  <c r="A7456" i="7" s="1"/>
  <c r="D7457" i="7"/>
  <c r="A7457" i="7" s="1"/>
  <c r="D7458" i="7"/>
  <c r="A7458" i="7" s="1"/>
  <c r="D7459" i="7"/>
  <c r="A7459" i="7" s="1"/>
  <c r="D7460" i="7"/>
  <c r="A7460" i="7" s="1"/>
  <c r="D7461" i="7"/>
  <c r="A7461" i="7" s="1"/>
  <c r="D7462" i="7"/>
  <c r="A7462" i="7" s="1"/>
  <c r="D7463" i="7"/>
  <c r="A7463" i="7" s="1"/>
  <c r="D7464" i="7"/>
  <c r="A7464" i="7" s="1"/>
  <c r="D7465" i="7"/>
  <c r="A7465" i="7" s="1"/>
  <c r="D7466" i="7"/>
  <c r="A7466" i="7" s="1"/>
  <c r="D7467" i="7"/>
  <c r="A7467" i="7" s="1"/>
  <c r="D7468" i="7"/>
  <c r="A7468" i="7" s="1"/>
  <c r="D7469" i="7"/>
  <c r="A7469" i="7" s="1"/>
  <c r="D7470" i="7"/>
  <c r="A7470" i="7" s="1"/>
  <c r="D7471" i="7"/>
  <c r="A7471" i="7" s="1"/>
  <c r="D7472" i="7"/>
  <c r="A7472" i="7" s="1"/>
  <c r="D7473" i="7"/>
  <c r="A7473" i="7" s="1"/>
  <c r="D7474" i="7"/>
  <c r="A7474" i="7" s="1"/>
  <c r="D7475" i="7"/>
  <c r="A7475" i="7" s="1"/>
  <c r="D7476" i="7"/>
  <c r="A7476" i="7" s="1"/>
  <c r="D7477" i="7"/>
  <c r="A7477" i="7" s="1"/>
  <c r="D7478" i="7"/>
  <c r="A7478" i="7" s="1"/>
  <c r="D7479" i="7"/>
  <c r="A7479" i="7" s="1"/>
  <c r="D7480" i="7"/>
  <c r="A7480" i="7" s="1"/>
  <c r="D7481" i="7"/>
  <c r="A7481" i="7" s="1"/>
  <c r="D7482" i="7"/>
  <c r="A7482" i="7" s="1"/>
  <c r="D7483" i="7"/>
  <c r="A7483" i="7" s="1"/>
  <c r="D7484" i="7"/>
  <c r="A7484" i="7" s="1"/>
  <c r="D7485" i="7"/>
  <c r="A7485" i="7" s="1"/>
  <c r="D7486" i="7"/>
  <c r="A7486" i="7" s="1"/>
  <c r="D7487" i="7"/>
  <c r="A7487" i="7" s="1"/>
  <c r="D7488" i="7"/>
  <c r="A7488" i="7" s="1"/>
  <c r="D7489" i="7"/>
  <c r="A7489" i="7" s="1"/>
  <c r="D7490" i="7"/>
  <c r="A7490" i="7" s="1"/>
  <c r="D7491" i="7"/>
  <c r="A7491" i="7" s="1"/>
  <c r="D7492" i="7"/>
  <c r="A7492" i="7" s="1"/>
  <c r="D7493" i="7"/>
  <c r="A7493" i="7" s="1"/>
  <c r="D7494" i="7"/>
  <c r="A7494" i="7" s="1"/>
  <c r="D7495" i="7"/>
  <c r="A7495" i="7" s="1"/>
  <c r="D7496" i="7"/>
  <c r="A7496" i="7" s="1"/>
  <c r="D7497" i="7"/>
  <c r="A7497" i="7" s="1"/>
  <c r="D7498" i="7"/>
  <c r="A7498" i="7" s="1"/>
  <c r="D7499" i="7"/>
  <c r="A7499" i="7" s="1"/>
  <c r="D7500" i="7"/>
  <c r="A7500" i="7" s="1"/>
  <c r="D7501" i="7"/>
  <c r="A7501" i="7" s="1"/>
  <c r="D7502" i="7"/>
  <c r="A7502" i="7" s="1"/>
  <c r="D7503" i="7"/>
  <c r="A7503" i="7" s="1"/>
  <c r="D7504" i="7"/>
  <c r="A7504" i="7" s="1"/>
  <c r="D7505" i="7"/>
  <c r="A7505" i="7" s="1"/>
  <c r="D7506" i="7"/>
  <c r="A7506" i="7" s="1"/>
  <c r="D7507" i="7"/>
  <c r="A7507" i="7" s="1"/>
  <c r="D7508" i="7"/>
  <c r="A7508" i="7" s="1"/>
  <c r="D7509" i="7"/>
  <c r="A7509" i="7" s="1"/>
  <c r="D7510" i="7"/>
  <c r="A7510" i="7" s="1"/>
  <c r="D7511" i="7"/>
  <c r="A7511" i="7" s="1"/>
  <c r="D7512" i="7"/>
  <c r="A7512" i="7" s="1"/>
  <c r="D7513" i="7"/>
  <c r="A7513" i="7" s="1"/>
  <c r="D7514" i="7"/>
  <c r="A7514" i="7" s="1"/>
  <c r="D7515" i="7"/>
  <c r="A7515" i="7" s="1"/>
  <c r="D7516" i="7"/>
  <c r="A7516" i="7" s="1"/>
  <c r="D7517" i="7"/>
  <c r="A7517" i="7" s="1"/>
  <c r="D7518" i="7"/>
  <c r="A7518" i="7" s="1"/>
  <c r="D7519" i="7"/>
  <c r="A7519" i="7" s="1"/>
  <c r="D7520" i="7"/>
  <c r="A7520" i="7" s="1"/>
  <c r="D7521" i="7"/>
  <c r="A7521" i="7" s="1"/>
  <c r="D7522" i="7"/>
  <c r="A7522" i="7" s="1"/>
  <c r="D7523" i="7"/>
  <c r="A7523" i="7" s="1"/>
  <c r="D7524" i="7"/>
  <c r="A7524" i="7" s="1"/>
  <c r="D7525" i="7"/>
  <c r="A7525" i="7" s="1"/>
  <c r="D7526" i="7"/>
  <c r="A7526" i="7" s="1"/>
  <c r="D7527" i="7"/>
  <c r="A7527" i="7" s="1"/>
  <c r="D7528" i="7"/>
  <c r="A7528" i="7" s="1"/>
  <c r="D7529" i="7"/>
  <c r="A7529" i="7" s="1"/>
  <c r="D7530" i="7"/>
  <c r="A7530" i="7" s="1"/>
  <c r="D7531" i="7"/>
  <c r="A7531" i="7" s="1"/>
  <c r="D7532" i="7"/>
  <c r="A7532" i="7" s="1"/>
  <c r="D7533" i="7"/>
  <c r="A7533" i="7" s="1"/>
  <c r="D7534" i="7"/>
  <c r="A7534" i="7" s="1"/>
  <c r="D7535" i="7"/>
  <c r="A7535" i="7" s="1"/>
  <c r="D7536" i="7"/>
  <c r="A7536" i="7" s="1"/>
  <c r="D7537" i="7"/>
  <c r="A7537" i="7" s="1"/>
  <c r="D7538" i="7"/>
  <c r="A7538" i="7" s="1"/>
  <c r="D7539" i="7"/>
  <c r="A7539" i="7" s="1"/>
  <c r="D7540" i="7"/>
  <c r="A7540" i="7" s="1"/>
  <c r="D7541" i="7"/>
  <c r="A7541" i="7" s="1"/>
  <c r="D7542" i="7"/>
  <c r="A7542" i="7" s="1"/>
  <c r="D7543" i="7"/>
  <c r="A7543" i="7" s="1"/>
  <c r="D7544" i="7"/>
  <c r="A7544" i="7" s="1"/>
  <c r="D7545" i="7"/>
  <c r="A7545" i="7" s="1"/>
  <c r="D7546" i="7"/>
  <c r="A7546" i="7" s="1"/>
  <c r="D7547" i="7"/>
  <c r="A7547" i="7" s="1"/>
  <c r="D7548" i="7"/>
  <c r="A7548" i="7" s="1"/>
  <c r="D7549" i="7"/>
  <c r="A7549" i="7" s="1"/>
  <c r="D7550" i="7"/>
  <c r="A7550" i="7" s="1"/>
  <c r="D7551" i="7"/>
  <c r="A7551" i="7" s="1"/>
  <c r="D7552" i="7"/>
  <c r="A7552" i="7" s="1"/>
  <c r="D7553" i="7"/>
  <c r="A7553" i="7" s="1"/>
  <c r="D7554" i="7"/>
  <c r="A7554" i="7" s="1"/>
  <c r="D7555" i="7"/>
  <c r="A7555" i="7" s="1"/>
  <c r="D7556" i="7"/>
  <c r="A7556" i="7" s="1"/>
  <c r="D7557" i="7"/>
  <c r="A7557" i="7" s="1"/>
  <c r="D7558" i="7"/>
  <c r="A7558" i="7" s="1"/>
  <c r="D7559" i="7"/>
  <c r="A7559" i="7" s="1"/>
  <c r="D7560" i="7"/>
  <c r="A7560" i="7" s="1"/>
  <c r="D7561" i="7"/>
  <c r="A7561" i="7" s="1"/>
  <c r="D7562" i="7"/>
  <c r="A7562" i="7" s="1"/>
  <c r="D7563" i="7"/>
  <c r="A7563" i="7" s="1"/>
  <c r="D7564" i="7"/>
  <c r="A7564" i="7" s="1"/>
  <c r="D7565" i="7"/>
  <c r="A7565" i="7" s="1"/>
  <c r="D7566" i="7"/>
  <c r="A7566" i="7" s="1"/>
  <c r="D7567" i="7"/>
  <c r="A7567" i="7" s="1"/>
  <c r="D7568" i="7"/>
  <c r="A7568" i="7" s="1"/>
  <c r="D7569" i="7"/>
  <c r="A7569" i="7" s="1"/>
  <c r="D7570" i="7"/>
  <c r="A7570" i="7" s="1"/>
  <c r="D7571" i="7"/>
  <c r="A7571" i="7" s="1"/>
  <c r="D7572" i="7"/>
  <c r="A7572" i="7" s="1"/>
  <c r="D7573" i="7"/>
  <c r="A7573" i="7" s="1"/>
  <c r="D7574" i="7"/>
  <c r="A7574" i="7" s="1"/>
  <c r="D7575" i="7"/>
  <c r="A7575" i="7" s="1"/>
  <c r="D7576" i="7"/>
  <c r="A7576" i="7" s="1"/>
  <c r="D7577" i="7"/>
  <c r="A7577" i="7" s="1"/>
  <c r="D7578" i="7"/>
  <c r="A7578" i="7" s="1"/>
  <c r="D7579" i="7"/>
  <c r="A7579" i="7" s="1"/>
  <c r="D7580" i="7"/>
  <c r="A7580" i="7" s="1"/>
  <c r="D7581" i="7"/>
  <c r="A7581" i="7" s="1"/>
  <c r="D7582" i="7"/>
  <c r="A7582" i="7" s="1"/>
  <c r="D7583" i="7"/>
  <c r="A7583" i="7" s="1"/>
  <c r="D7584" i="7"/>
  <c r="A7584" i="7" s="1"/>
  <c r="D7585" i="7"/>
  <c r="A7585" i="7" s="1"/>
  <c r="D7586" i="7"/>
  <c r="A7586" i="7" s="1"/>
  <c r="D7587" i="7"/>
  <c r="A7587" i="7" s="1"/>
  <c r="D7588" i="7"/>
  <c r="A7588" i="7" s="1"/>
  <c r="D7589" i="7"/>
  <c r="A7589" i="7" s="1"/>
  <c r="D7590" i="7"/>
  <c r="A7590" i="7" s="1"/>
  <c r="D7591" i="7"/>
  <c r="A7591" i="7" s="1"/>
  <c r="D7592" i="7"/>
  <c r="A7592" i="7" s="1"/>
  <c r="D7593" i="7"/>
  <c r="A7593" i="7" s="1"/>
  <c r="D7594" i="7"/>
  <c r="A7594" i="7" s="1"/>
  <c r="D7595" i="7"/>
  <c r="A7595" i="7" s="1"/>
  <c r="D7596" i="7"/>
  <c r="A7596" i="7" s="1"/>
  <c r="D7597" i="7"/>
  <c r="A7597" i="7" s="1"/>
  <c r="D7598" i="7"/>
  <c r="A7598" i="7" s="1"/>
  <c r="D7599" i="7"/>
  <c r="A7599" i="7" s="1"/>
  <c r="D7600" i="7"/>
  <c r="A7600" i="7" s="1"/>
  <c r="D7601" i="7"/>
  <c r="A7601" i="7" s="1"/>
  <c r="D7602" i="7"/>
  <c r="A7602" i="7" s="1"/>
  <c r="D7603" i="7"/>
  <c r="A7603" i="7" s="1"/>
  <c r="D7604" i="7"/>
  <c r="A7604" i="7" s="1"/>
  <c r="D7605" i="7"/>
  <c r="A7605" i="7" s="1"/>
  <c r="D7606" i="7"/>
  <c r="A7606" i="7" s="1"/>
  <c r="D7607" i="7"/>
  <c r="A7607" i="7" s="1"/>
  <c r="D7608" i="7"/>
  <c r="A7608" i="7" s="1"/>
  <c r="D7609" i="7"/>
  <c r="A7609" i="7" s="1"/>
  <c r="D7610" i="7"/>
  <c r="A7610" i="7" s="1"/>
  <c r="D7611" i="7"/>
  <c r="A7611" i="7" s="1"/>
  <c r="D7612" i="7"/>
  <c r="A7612" i="7" s="1"/>
  <c r="D7613" i="7"/>
  <c r="A7613" i="7" s="1"/>
  <c r="D7614" i="7"/>
  <c r="A7614" i="7" s="1"/>
  <c r="D7615" i="7"/>
  <c r="A7615" i="7" s="1"/>
  <c r="D7616" i="7"/>
  <c r="A7616" i="7" s="1"/>
  <c r="D7617" i="7"/>
  <c r="A7617" i="7" s="1"/>
  <c r="D7618" i="7"/>
  <c r="A7618" i="7" s="1"/>
  <c r="D7619" i="7"/>
  <c r="A7619" i="7" s="1"/>
  <c r="D7620" i="7"/>
  <c r="A7620" i="7" s="1"/>
  <c r="D7621" i="7"/>
  <c r="A7621" i="7" s="1"/>
  <c r="D7622" i="7"/>
  <c r="A7622" i="7" s="1"/>
  <c r="D7623" i="7"/>
  <c r="A7623" i="7" s="1"/>
  <c r="D7624" i="7"/>
  <c r="A7624" i="7" s="1"/>
  <c r="D7625" i="7"/>
  <c r="A7625" i="7" s="1"/>
  <c r="D7626" i="7"/>
  <c r="A7626" i="7" s="1"/>
  <c r="D7627" i="7"/>
  <c r="A7627" i="7" s="1"/>
  <c r="D7628" i="7"/>
  <c r="A7628" i="7" s="1"/>
  <c r="D7629" i="7"/>
  <c r="A7629" i="7" s="1"/>
  <c r="D7630" i="7"/>
  <c r="A7630" i="7" s="1"/>
  <c r="D7631" i="7"/>
  <c r="A7631" i="7" s="1"/>
  <c r="D7632" i="7"/>
  <c r="A7632" i="7" s="1"/>
  <c r="D7633" i="7"/>
  <c r="A7633" i="7" s="1"/>
  <c r="D7634" i="7"/>
  <c r="A7634" i="7" s="1"/>
  <c r="D7635" i="7"/>
  <c r="A7635" i="7" s="1"/>
  <c r="D7636" i="7"/>
  <c r="A7636" i="7" s="1"/>
  <c r="D7637" i="7"/>
  <c r="A7637" i="7" s="1"/>
  <c r="D7638" i="7"/>
  <c r="A7638" i="7" s="1"/>
  <c r="D7639" i="7"/>
  <c r="A7639" i="7" s="1"/>
  <c r="D7640" i="7"/>
  <c r="A7640" i="7" s="1"/>
  <c r="D7641" i="7"/>
  <c r="A7641" i="7" s="1"/>
  <c r="D7642" i="7"/>
  <c r="A7642" i="7" s="1"/>
  <c r="D7643" i="7"/>
  <c r="A7643" i="7" s="1"/>
  <c r="D7644" i="7"/>
  <c r="A7644" i="7" s="1"/>
  <c r="D7645" i="7"/>
  <c r="A7645" i="7" s="1"/>
  <c r="D7646" i="7"/>
  <c r="A7646" i="7" s="1"/>
  <c r="D7647" i="7"/>
  <c r="A7647" i="7" s="1"/>
  <c r="D7648" i="7"/>
  <c r="A7648" i="7" s="1"/>
  <c r="D7649" i="7"/>
  <c r="A7649" i="7" s="1"/>
  <c r="D7650" i="7"/>
  <c r="A7650" i="7" s="1"/>
  <c r="D7651" i="7"/>
  <c r="A7651" i="7" s="1"/>
  <c r="D7652" i="7"/>
  <c r="A7652" i="7" s="1"/>
  <c r="D7653" i="7"/>
  <c r="A7653" i="7" s="1"/>
  <c r="D7654" i="7"/>
  <c r="A7654" i="7" s="1"/>
  <c r="D7655" i="7"/>
  <c r="A7655" i="7" s="1"/>
  <c r="D7656" i="7"/>
  <c r="A7656" i="7" s="1"/>
  <c r="D7657" i="7"/>
  <c r="A7657" i="7" s="1"/>
  <c r="D7658" i="7"/>
  <c r="A7658" i="7" s="1"/>
  <c r="D7659" i="7"/>
  <c r="A7659" i="7" s="1"/>
  <c r="D7660" i="7"/>
  <c r="A7660" i="7" s="1"/>
  <c r="D7661" i="7"/>
  <c r="A7661" i="7" s="1"/>
  <c r="D7662" i="7"/>
  <c r="A7662" i="7" s="1"/>
  <c r="D7663" i="7"/>
  <c r="A7663" i="7" s="1"/>
  <c r="D7664" i="7"/>
  <c r="A7664" i="7" s="1"/>
  <c r="D7665" i="7"/>
  <c r="A7665" i="7" s="1"/>
  <c r="D7666" i="7"/>
  <c r="A7666" i="7" s="1"/>
  <c r="D7667" i="7"/>
  <c r="A7667" i="7" s="1"/>
  <c r="D7668" i="7"/>
  <c r="A7668" i="7" s="1"/>
  <c r="D7669" i="7"/>
  <c r="A7669" i="7" s="1"/>
  <c r="D7670" i="7"/>
  <c r="A7670" i="7" s="1"/>
  <c r="D7671" i="7"/>
  <c r="A7671" i="7" s="1"/>
  <c r="D7672" i="7"/>
  <c r="A7672" i="7" s="1"/>
  <c r="D7673" i="7"/>
  <c r="A7673" i="7" s="1"/>
  <c r="D7674" i="7"/>
  <c r="A7674" i="7" s="1"/>
  <c r="D7675" i="7"/>
  <c r="A7675" i="7" s="1"/>
  <c r="D7676" i="7"/>
  <c r="A7676" i="7" s="1"/>
  <c r="D7677" i="7"/>
  <c r="A7677" i="7" s="1"/>
  <c r="D7678" i="7"/>
  <c r="A7678" i="7" s="1"/>
  <c r="D7679" i="7"/>
  <c r="A7679" i="7" s="1"/>
  <c r="D7680" i="7"/>
  <c r="A7680" i="7" s="1"/>
  <c r="D7681" i="7"/>
  <c r="A7681" i="7" s="1"/>
  <c r="D7682" i="7"/>
  <c r="A7682" i="7" s="1"/>
  <c r="D7683" i="7"/>
  <c r="A7683" i="7" s="1"/>
  <c r="D7684" i="7"/>
  <c r="A7684" i="7" s="1"/>
  <c r="D7685" i="7"/>
  <c r="A7685" i="7" s="1"/>
  <c r="D7686" i="7"/>
  <c r="A7686" i="7" s="1"/>
  <c r="D7687" i="7"/>
  <c r="A7687" i="7" s="1"/>
  <c r="D7688" i="7"/>
  <c r="A7688" i="7" s="1"/>
  <c r="D7689" i="7"/>
  <c r="A7689" i="7" s="1"/>
  <c r="D7690" i="7"/>
  <c r="A7690" i="7" s="1"/>
  <c r="D7691" i="7"/>
  <c r="A7691" i="7" s="1"/>
  <c r="D7692" i="7"/>
  <c r="A7692" i="7" s="1"/>
  <c r="D7693" i="7"/>
  <c r="A7693" i="7" s="1"/>
  <c r="D7694" i="7"/>
  <c r="A7694" i="7" s="1"/>
  <c r="D7695" i="7"/>
  <c r="A7695" i="7" s="1"/>
  <c r="D7696" i="7"/>
  <c r="A7696" i="7" s="1"/>
  <c r="D7697" i="7"/>
  <c r="A7697" i="7" s="1"/>
  <c r="D7698" i="7"/>
  <c r="A7698" i="7" s="1"/>
  <c r="D7699" i="7"/>
  <c r="A7699" i="7" s="1"/>
  <c r="D7700" i="7"/>
  <c r="A7700" i="7" s="1"/>
  <c r="D7701" i="7"/>
  <c r="A7701" i="7" s="1"/>
  <c r="D7702" i="7"/>
  <c r="A7702" i="7" s="1"/>
  <c r="D7703" i="7"/>
  <c r="A7703" i="7" s="1"/>
  <c r="D7704" i="7"/>
  <c r="A7704" i="7" s="1"/>
  <c r="D7705" i="7"/>
  <c r="A7705" i="7" s="1"/>
  <c r="D7706" i="7"/>
  <c r="A7706" i="7" s="1"/>
  <c r="D7707" i="7"/>
  <c r="A7707" i="7" s="1"/>
  <c r="D7708" i="7"/>
  <c r="A7708" i="7" s="1"/>
  <c r="D7709" i="7"/>
  <c r="A7709" i="7" s="1"/>
  <c r="D7710" i="7"/>
  <c r="A7710" i="7" s="1"/>
  <c r="D7711" i="7"/>
  <c r="A7711" i="7" s="1"/>
  <c r="D7712" i="7"/>
  <c r="A7712" i="7" s="1"/>
  <c r="D7713" i="7"/>
  <c r="A7713" i="7" s="1"/>
  <c r="D7714" i="7"/>
  <c r="A7714" i="7" s="1"/>
  <c r="D7715" i="7"/>
  <c r="A7715" i="7" s="1"/>
  <c r="D7716" i="7"/>
  <c r="A7716" i="7" s="1"/>
  <c r="D7717" i="7"/>
  <c r="A7717" i="7" s="1"/>
  <c r="D7718" i="7"/>
  <c r="A7718" i="7" s="1"/>
  <c r="D7719" i="7"/>
  <c r="A7719" i="7" s="1"/>
  <c r="D7720" i="7"/>
  <c r="A7720" i="7" s="1"/>
  <c r="D7721" i="7"/>
  <c r="A7721" i="7" s="1"/>
  <c r="D7722" i="7"/>
  <c r="A7722" i="7" s="1"/>
  <c r="D7723" i="7"/>
  <c r="A7723" i="7" s="1"/>
  <c r="D7724" i="7"/>
  <c r="A7724" i="7" s="1"/>
  <c r="D7725" i="7"/>
  <c r="A7725" i="7" s="1"/>
  <c r="D7726" i="7"/>
  <c r="A7726" i="7" s="1"/>
  <c r="D7727" i="7"/>
  <c r="A7727" i="7" s="1"/>
  <c r="D7728" i="7"/>
  <c r="A7728" i="7" s="1"/>
  <c r="D7729" i="7"/>
  <c r="A7729" i="7" s="1"/>
  <c r="D7730" i="7"/>
  <c r="A7730" i="7" s="1"/>
  <c r="D7731" i="7"/>
  <c r="A7731" i="7" s="1"/>
  <c r="D7732" i="7"/>
  <c r="A7732" i="7" s="1"/>
  <c r="D7733" i="7"/>
  <c r="A7733" i="7" s="1"/>
  <c r="D7734" i="7"/>
  <c r="A7734" i="7" s="1"/>
  <c r="D7735" i="7"/>
  <c r="A7735" i="7" s="1"/>
  <c r="D7736" i="7"/>
  <c r="A7736" i="7" s="1"/>
  <c r="D7737" i="7"/>
  <c r="A7737" i="7" s="1"/>
  <c r="D7738" i="7"/>
  <c r="A7738" i="7" s="1"/>
  <c r="D7739" i="7"/>
  <c r="A7739" i="7" s="1"/>
  <c r="D7740" i="7"/>
  <c r="A7740" i="7" s="1"/>
  <c r="D7741" i="7"/>
  <c r="A7741" i="7" s="1"/>
  <c r="D7742" i="7"/>
  <c r="A7742" i="7" s="1"/>
  <c r="D7743" i="7"/>
  <c r="A7743" i="7" s="1"/>
  <c r="D7744" i="7"/>
  <c r="A7744" i="7" s="1"/>
  <c r="D7745" i="7"/>
  <c r="A7745" i="7" s="1"/>
  <c r="D7746" i="7"/>
  <c r="A7746" i="7" s="1"/>
  <c r="D7747" i="7"/>
  <c r="A7747" i="7" s="1"/>
  <c r="D7748" i="7"/>
  <c r="A7748" i="7" s="1"/>
  <c r="D7749" i="7"/>
  <c r="A7749" i="7" s="1"/>
  <c r="D7750" i="7"/>
  <c r="A7750" i="7" s="1"/>
  <c r="D7751" i="7"/>
  <c r="A7751" i="7" s="1"/>
  <c r="D7752" i="7"/>
  <c r="A7752" i="7" s="1"/>
  <c r="D7753" i="7"/>
  <c r="A7753" i="7" s="1"/>
  <c r="D7754" i="7"/>
  <c r="A7754" i="7" s="1"/>
  <c r="D7755" i="7"/>
  <c r="A7755" i="7" s="1"/>
  <c r="D7756" i="7"/>
  <c r="A7756" i="7" s="1"/>
  <c r="D7757" i="7"/>
  <c r="A7757" i="7" s="1"/>
  <c r="D7758" i="7"/>
  <c r="A7758" i="7" s="1"/>
  <c r="D7759" i="7"/>
  <c r="A7759" i="7" s="1"/>
  <c r="D7760" i="7"/>
  <c r="A7760" i="7" s="1"/>
  <c r="D7761" i="7"/>
  <c r="A7761" i="7" s="1"/>
  <c r="D7762" i="7"/>
  <c r="A7762" i="7" s="1"/>
  <c r="D7763" i="7"/>
  <c r="A7763" i="7" s="1"/>
  <c r="D7764" i="7"/>
  <c r="A7764" i="7" s="1"/>
  <c r="D7765" i="7"/>
  <c r="A7765" i="7" s="1"/>
  <c r="D7766" i="7"/>
  <c r="A7766" i="7" s="1"/>
  <c r="D7767" i="7"/>
  <c r="A7767" i="7" s="1"/>
  <c r="D7768" i="7"/>
  <c r="A7768" i="7" s="1"/>
  <c r="D7769" i="7"/>
  <c r="A7769" i="7" s="1"/>
  <c r="D7770" i="7"/>
  <c r="A7770" i="7" s="1"/>
  <c r="D7771" i="7"/>
  <c r="A7771" i="7" s="1"/>
  <c r="D7772" i="7"/>
  <c r="A7772" i="7" s="1"/>
  <c r="D7773" i="7"/>
  <c r="A7773" i="7" s="1"/>
  <c r="D7774" i="7"/>
  <c r="A7774" i="7" s="1"/>
  <c r="D7775" i="7"/>
  <c r="A7775" i="7" s="1"/>
  <c r="D7776" i="7"/>
  <c r="A7776" i="7" s="1"/>
  <c r="D7777" i="7"/>
  <c r="A7777" i="7" s="1"/>
  <c r="D7778" i="7"/>
  <c r="A7778" i="7" s="1"/>
  <c r="D7779" i="7"/>
  <c r="A7779" i="7" s="1"/>
  <c r="D7780" i="7"/>
  <c r="A7780" i="7" s="1"/>
  <c r="D7781" i="7"/>
  <c r="A7781" i="7" s="1"/>
  <c r="D7782" i="7"/>
  <c r="A7782" i="7" s="1"/>
  <c r="D7783" i="7"/>
  <c r="A7783" i="7" s="1"/>
  <c r="D7784" i="7"/>
  <c r="A7784" i="7" s="1"/>
  <c r="D7785" i="7"/>
  <c r="A7785" i="7" s="1"/>
  <c r="D7786" i="7"/>
  <c r="A7786" i="7" s="1"/>
  <c r="D7787" i="7"/>
  <c r="A7787" i="7" s="1"/>
  <c r="D7788" i="7"/>
  <c r="A7788" i="7" s="1"/>
  <c r="D7789" i="7"/>
  <c r="A7789" i="7" s="1"/>
  <c r="D7790" i="7"/>
  <c r="A7790" i="7" s="1"/>
  <c r="D7791" i="7"/>
  <c r="A7791" i="7" s="1"/>
  <c r="D7792" i="7"/>
  <c r="A7792" i="7" s="1"/>
  <c r="D7793" i="7"/>
  <c r="A7793" i="7" s="1"/>
  <c r="D7794" i="7"/>
  <c r="A7794" i="7" s="1"/>
  <c r="D7795" i="7"/>
  <c r="A7795" i="7" s="1"/>
  <c r="D7796" i="7"/>
  <c r="A7796" i="7" s="1"/>
  <c r="D7797" i="7"/>
  <c r="A7797" i="7" s="1"/>
  <c r="D7798" i="7"/>
  <c r="A7798" i="7" s="1"/>
  <c r="D7799" i="7"/>
  <c r="A7799" i="7" s="1"/>
  <c r="D7800" i="7"/>
  <c r="A7800" i="7" s="1"/>
  <c r="D7801" i="7"/>
  <c r="A7801" i="7" s="1"/>
  <c r="D7802" i="7"/>
  <c r="A7802" i="7" s="1"/>
  <c r="D7803" i="7"/>
  <c r="A7803" i="7" s="1"/>
  <c r="D7804" i="7"/>
  <c r="A7804" i="7" s="1"/>
  <c r="D7805" i="7"/>
  <c r="A7805" i="7" s="1"/>
  <c r="D7806" i="7"/>
  <c r="A7806" i="7" s="1"/>
  <c r="D7807" i="7"/>
  <c r="A7807" i="7" s="1"/>
  <c r="D7808" i="7"/>
  <c r="A7808" i="7" s="1"/>
  <c r="D7809" i="7"/>
  <c r="A7809" i="7" s="1"/>
  <c r="D7810" i="7"/>
  <c r="A7810" i="7" s="1"/>
  <c r="D7811" i="7"/>
  <c r="A7811" i="7" s="1"/>
  <c r="D7812" i="7"/>
  <c r="A7812" i="7" s="1"/>
  <c r="D7813" i="7"/>
  <c r="A7813" i="7" s="1"/>
  <c r="D7814" i="7"/>
  <c r="A7814" i="7" s="1"/>
  <c r="D7815" i="7"/>
  <c r="A7815" i="7" s="1"/>
  <c r="D7816" i="7"/>
  <c r="A7816" i="7" s="1"/>
  <c r="D7817" i="7"/>
  <c r="A7817" i="7" s="1"/>
  <c r="D7818" i="7"/>
  <c r="A7818" i="7" s="1"/>
  <c r="D7819" i="7"/>
  <c r="A7819" i="7" s="1"/>
  <c r="D7820" i="7"/>
  <c r="A7820" i="7" s="1"/>
  <c r="D7821" i="7"/>
  <c r="A7821" i="7" s="1"/>
  <c r="D7822" i="7"/>
  <c r="A7822" i="7" s="1"/>
  <c r="D7823" i="7"/>
  <c r="A7823" i="7" s="1"/>
  <c r="D7824" i="7"/>
  <c r="A7824" i="7" s="1"/>
  <c r="D7825" i="7"/>
  <c r="A7825" i="7" s="1"/>
  <c r="D7826" i="7"/>
  <c r="A7826" i="7" s="1"/>
  <c r="D7827" i="7"/>
  <c r="A7827" i="7" s="1"/>
  <c r="D7828" i="7"/>
  <c r="A7828" i="7" s="1"/>
  <c r="D7829" i="7"/>
  <c r="A7829" i="7" s="1"/>
  <c r="D7830" i="7"/>
  <c r="A7830" i="7" s="1"/>
  <c r="D7831" i="7"/>
  <c r="A7831" i="7" s="1"/>
  <c r="D7832" i="7"/>
  <c r="A7832" i="7" s="1"/>
  <c r="D7833" i="7"/>
  <c r="A7833" i="7" s="1"/>
  <c r="D7834" i="7"/>
  <c r="A7834" i="7" s="1"/>
  <c r="D7835" i="7"/>
  <c r="A7835" i="7" s="1"/>
  <c r="D7836" i="7"/>
  <c r="A7836" i="7" s="1"/>
  <c r="D7837" i="7"/>
  <c r="A7837" i="7" s="1"/>
  <c r="D7838" i="7"/>
  <c r="A7838" i="7" s="1"/>
  <c r="D7839" i="7"/>
  <c r="A7839" i="7" s="1"/>
  <c r="D7840" i="7"/>
  <c r="A7840" i="7" s="1"/>
  <c r="D7841" i="7"/>
  <c r="A7841" i="7" s="1"/>
  <c r="D7842" i="7"/>
  <c r="A7842" i="7" s="1"/>
  <c r="D7843" i="7"/>
  <c r="A7843" i="7" s="1"/>
  <c r="D7844" i="7"/>
  <c r="A7844" i="7" s="1"/>
  <c r="D7845" i="7"/>
  <c r="A7845" i="7" s="1"/>
  <c r="D7846" i="7"/>
  <c r="A7846" i="7" s="1"/>
  <c r="D7847" i="7"/>
  <c r="A7847" i="7" s="1"/>
  <c r="D7848" i="7"/>
  <c r="A7848" i="7" s="1"/>
  <c r="D7849" i="7"/>
  <c r="A7849" i="7" s="1"/>
  <c r="D7850" i="7"/>
  <c r="A7850" i="7" s="1"/>
  <c r="D7851" i="7"/>
  <c r="A7851" i="7" s="1"/>
  <c r="D7852" i="7"/>
  <c r="A7852" i="7" s="1"/>
  <c r="D7853" i="7"/>
  <c r="A7853" i="7" s="1"/>
  <c r="D7854" i="7"/>
  <c r="A7854" i="7" s="1"/>
  <c r="D7855" i="7"/>
  <c r="A7855" i="7" s="1"/>
  <c r="D7856" i="7"/>
  <c r="A7856" i="7" s="1"/>
  <c r="D7857" i="7"/>
  <c r="A7857" i="7" s="1"/>
  <c r="D7858" i="7"/>
  <c r="A7858" i="7" s="1"/>
  <c r="D7859" i="7"/>
  <c r="A7859" i="7" s="1"/>
  <c r="D7860" i="7"/>
  <c r="A7860" i="7" s="1"/>
  <c r="D7861" i="7"/>
  <c r="A7861" i="7" s="1"/>
  <c r="D7862" i="7"/>
  <c r="A7862" i="7" s="1"/>
  <c r="D7863" i="7"/>
  <c r="A7863" i="7" s="1"/>
  <c r="D7864" i="7"/>
  <c r="A7864" i="7" s="1"/>
  <c r="D7865" i="7"/>
  <c r="A7865" i="7" s="1"/>
  <c r="D7866" i="7"/>
  <c r="A7866" i="7" s="1"/>
  <c r="D7867" i="7"/>
  <c r="A7867" i="7" s="1"/>
  <c r="D7868" i="7"/>
  <c r="A7868" i="7" s="1"/>
  <c r="D7869" i="7"/>
  <c r="A7869" i="7" s="1"/>
  <c r="D7870" i="7"/>
  <c r="A7870" i="7" s="1"/>
  <c r="D7871" i="7"/>
  <c r="A7871" i="7" s="1"/>
  <c r="D7872" i="7"/>
  <c r="A7872" i="7" s="1"/>
  <c r="D7873" i="7"/>
  <c r="A7873" i="7" s="1"/>
  <c r="D7874" i="7"/>
  <c r="A7874" i="7" s="1"/>
  <c r="D7875" i="7"/>
  <c r="A7875" i="7" s="1"/>
  <c r="D7876" i="7"/>
  <c r="A7876" i="7" s="1"/>
  <c r="D7877" i="7"/>
  <c r="A7877" i="7" s="1"/>
  <c r="D7878" i="7"/>
  <c r="A7878" i="7" s="1"/>
  <c r="D7879" i="7"/>
  <c r="A7879" i="7" s="1"/>
  <c r="D7880" i="7"/>
  <c r="A7880" i="7" s="1"/>
  <c r="D7881" i="7"/>
  <c r="A7881" i="7" s="1"/>
  <c r="D7882" i="7"/>
  <c r="A7882" i="7" s="1"/>
  <c r="D7883" i="7"/>
  <c r="A7883" i="7" s="1"/>
  <c r="D7884" i="7"/>
  <c r="A7884" i="7" s="1"/>
  <c r="D7885" i="7"/>
  <c r="A7885" i="7" s="1"/>
  <c r="D7886" i="7"/>
  <c r="A7886" i="7" s="1"/>
  <c r="D7887" i="7"/>
  <c r="A7887" i="7" s="1"/>
  <c r="D7888" i="7"/>
  <c r="A7888" i="7" s="1"/>
  <c r="D7889" i="7"/>
  <c r="A7889" i="7" s="1"/>
  <c r="D7890" i="7"/>
  <c r="A7890" i="7" s="1"/>
  <c r="D7891" i="7"/>
  <c r="A7891" i="7" s="1"/>
  <c r="D7892" i="7"/>
  <c r="A7892" i="7" s="1"/>
  <c r="D7893" i="7"/>
  <c r="A7893" i="7" s="1"/>
  <c r="D7894" i="7"/>
  <c r="A7894" i="7" s="1"/>
  <c r="D7895" i="7"/>
  <c r="A7895" i="7" s="1"/>
  <c r="D7896" i="7"/>
  <c r="A7896" i="7" s="1"/>
  <c r="D7897" i="7"/>
  <c r="A7897" i="7" s="1"/>
  <c r="D7898" i="7"/>
  <c r="A7898" i="7" s="1"/>
  <c r="D7899" i="7"/>
  <c r="A7899" i="7" s="1"/>
  <c r="D7900" i="7"/>
  <c r="A7900" i="7" s="1"/>
  <c r="D7901" i="7"/>
  <c r="A7901" i="7" s="1"/>
  <c r="D7902" i="7"/>
  <c r="A7902" i="7" s="1"/>
  <c r="D7903" i="7"/>
  <c r="A7903" i="7" s="1"/>
  <c r="D7904" i="7"/>
  <c r="A7904" i="7" s="1"/>
  <c r="D7905" i="7"/>
  <c r="A7905" i="7" s="1"/>
  <c r="D7906" i="7"/>
  <c r="A7906" i="7" s="1"/>
  <c r="D7907" i="7"/>
  <c r="A7907" i="7" s="1"/>
  <c r="D7908" i="7"/>
  <c r="A7908" i="7" s="1"/>
  <c r="D7909" i="7"/>
  <c r="A7909" i="7" s="1"/>
  <c r="D7910" i="7"/>
  <c r="A7910" i="7" s="1"/>
  <c r="D7911" i="7"/>
  <c r="A7911" i="7" s="1"/>
  <c r="D7912" i="7"/>
  <c r="A7912" i="7" s="1"/>
  <c r="D7913" i="7"/>
  <c r="A7913" i="7" s="1"/>
  <c r="D7914" i="7"/>
  <c r="A7914" i="7" s="1"/>
  <c r="D7915" i="7"/>
  <c r="A7915" i="7" s="1"/>
  <c r="D7916" i="7"/>
  <c r="A7916" i="7" s="1"/>
  <c r="D7917" i="7"/>
  <c r="A7917" i="7" s="1"/>
  <c r="D7918" i="7"/>
  <c r="A7918" i="7" s="1"/>
  <c r="D7919" i="7"/>
  <c r="A7919" i="7" s="1"/>
  <c r="D7920" i="7"/>
  <c r="A7920" i="7" s="1"/>
  <c r="D7921" i="7"/>
  <c r="A7921" i="7" s="1"/>
  <c r="D7922" i="7"/>
  <c r="A7922" i="7" s="1"/>
  <c r="D7923" i="7"/>
  <c r="A7923" i="7" s="1"/>
  <c r="D7924" i="7"/>
  <c r="A7924" i="7" s="1"/>
  <c r="D7925" i="7"/>
  <c r="A7925" i="7" s="1"/>
  <c r="D7926" i="7"/>
  <c r="A7926" i="7" s="1"/>
  <c r="D7927" i="7"/>
  <c r="A7927" i="7" s="1"/>
  <c r="D7928" i="7"/>
  <c r="A7928" i="7" s="1"/>
  <c r="D7929" i="7"/>
  <c r="A7929" i="7" s="1"/>
  <c r="D7930" i="7"/>
  <c r="A7930" i="7" s="1"/>
  <c r="D7931" i="7"/>
  <c r="A7931" i="7" s="1"/>
  <c r="D7932" i="7"/>
  <c r="A7932" i="7" s="1"/>
  <c r="D7933" i="7"/>
  <c r="A7933" i="7" s="1"/>
  <c r="D7934" i="7"/>
  <c r="A7934" i="7" s="1"/>
  <c r="D7935" i="7"/>
  <c r="A7935" i="7" s="1"/>
  <c r="D7936" i="7"/>
  <c r="A7936" i="7" s="1"/>
  <c r="D7937" i="7"/>
  <c r="A7937" i="7" s="1"/>
  <c r="D7938" i="7"/>
  <c r="A7938" i="7" s="1"/>
  <c r="D7939" i="7"/>
  <c r="A7939" i="7" s="1"/>
  <c r="D7940" i="7"/>
  <c r="A7940" i="7" s="1"/>
  <c r="D7941" i="7"/>
  <c r="A7941" i="7" s="1"/>
  <c r="D7942" i="7"/>
  <c r="A7942" i="7" s="1"/>
  <c r="D7943" i="7"/>
  <c r="A7943" i="7" s="1"/>
  <c r="D7944" i="7"/>
  <c r="A7944" i="7" s="1"/>
  <c r="D7945" i="7"/>
  <c r="A7945" i="7" s="1"/>
  <c r="D7946" i="7"/>
  <c r="A7946" i="7" s="1"/>
  <c r="D7947" i="7"/>
  <c r="A7947" i="7" s="1"/>
  <c r="D7948" i="7"/>
  <c r="A7948" i="7" s="1"/>
  <c r="D7949" i="7"/>
  <c r="A7949" i="7" s="1"/>
  <c r="D7950" i="7"/>
  <c r="A7950" i="7" s="1"/>
  <c r="D7951" i="7"/>
  <c r="A7951" i="7" s="1"/>
  <c r="D7952" i="7"/>
  <c r="A7952" i="7" s="1"/>
  <c r="D7953" i="7"/>
  <c r="A7953" i="7" s="1"/>
  <c r="D7954" i="7"/>
  <c r="A7954" i="7" s="1"/>
  <c r="D7955" i="7"/>
  <c r="A7955" i="7" s="1"/>
  <c r="D7956" i="7"/>
  <c r="A7956" i="7" s="1"/>
  <c r="D7957" i="7"/>
  <c r="A7957" i="7" s="1"/>
  <c r="D7958" i="7"/>
  <c r="A7958" i="7" s="1"/>
  <c r="D7959" i="7"/>
  <c r="A7959" i="7" s="1"/>
  <c r="D7960" i="7"/>
  <c r="A7960" i="7" s="1"/>
  <c r="D7961" i="7"/>
  <c r="A7961" i="7" s="1"/>
  <c r="D7962" i="7"/>
  <c r="A7962" i="7" s="1"/>
  <c r="D7963" i="7"/>
  <c r="A7963" i="7" s="1"/>
  <c r="D7964" i="7"/>
  <c r="A7964" i="7" s="1"/>
  <c r="D7965" i="7"/>
  <c r="A7965" i="7" s="1"/>
  <c r="D7966" i="7"/>
  <c r="A7966" i="7" s="1"/>
  <c r="D7967" i="7"/>
  <c r="A7967" i="7" s="1"/>
  <c r="D7968" i="7"/>
  <c r="A7968" i="7" s="1"/>
  <c r="D7969" i="7"/>
  <c r="A7969" i="7" s="1"/>
  <c r="D7970" i="7"/>
  <c r="A7970" i="7" s="1"/>
  <c r="D7971" i="7"/>
  <c r="A7971" i="7" s="1"/>
  <c r="D7972" i="7"/>
  <c r="A7972" i="7" s="1"/>
  <c r="D7973" i="7"/>
  <c r="A7973" i="7" s="1"/>
  <c r="D7974" i="7"/>
  <c r="A7974" i="7" s="1"/>
  <c r="D7975" i="7"/>
  <c r="A7975" i="7" s="1"/>
  <c r="D7976" i="7"/>
  <c r="A7976" i="7" s="1"/>
  <c r="D7977" i="7"/>
  <c r="A7977" i="7" s="1"/>
  <c r="D7978" i="7"/>
  <c r="A7978" i="7" s="1"/>
  <c r="D7979" i="7"/>
  <c r="A7979" i="7" s="1"/>
  <c r="D7980" i="7"/>
  <c r="A7980" i="7" s="1"/>
  <c r="D7981" i="7"/>
  <c r="A7981" i="7" s="1"/>
  <c r="D7982" i="7"/>
  <c r="A7982" i="7" s="1"/>
  <c r="D7983" i="7"/>
  <c r="A7983" i="7" s="1"/>
  <c r="D7984" i="7"/>
  <c r="A7984" i="7" s="1"/>
  <c r="D7985" i="7"/>
  <c r="A7985" i="7" s="1"/>
  <c r="D7986" i="7"/>
  <c r="A7986" i="7" s="1"/>
  <c r="D7987" i="7"/>
  <c r="A7987" i="7" s="1"/>
  <c r="D7988" i="7"/>
  <c r="A7988" i="7" s="1"/>
  <c r="D7989" i="7"/>
  <c r="A7989" i="7" s="1"/>
  <c r="D7990" i="7"/>
  <c r="A7990" i="7" s="1"/>
  <c r="D7991" i="7"/>
  <c r="A7991" i="7" s="1"/>
  <c r="D7992" i="7"/>
  <c r="A7992" i="7" s="1"/>
  <c r="D7993" i="7"/>
  <c r="A7993" i="7" s="1"/>
  <c r="D7994" i="7"/>
  <c r="A7994" i="7" s="1"/>
  <c r="D7995" i="7"/>
  <c r="A7995" i="7" s="1"/>
  <c r="D7996" i="7"/>
  <c r="A7996" i="7" s="1"/>
  <c r="D7997" i="7"/>
  <c r="A7997" i="7" s="1"/>
  <c r="D7998" i="7"/>
  <c r="A7998" i="7" s="1"/>
  <c r="D7999" i="7"/>
  <c r="A7999" i="7" s="1"/>
  <c r="D8000" i="7"/>
  <c r="A8000" i="7" s="1"/>
  <c r="D8001" i="7"/>
  <c r="A8001" i="7" s="1"/>
  <c r="D8002" i="7"/>
  <c r="A8002" i="7" s="1"/>
  <c r="D8003" i="7"/>
  <c r="A8003" i="7" s="1"/>
  <c r="D8004" i="7"/>
  <c r="A8004" i="7" s="1"/>
  <c r="D8005" i="7"/>
  <c r="A8005" i="7" s="1"/>
  <c r="D8006" i="7"/>
  <c r="A8006" i="7" s="1"/>
  <c r="D8007" i="7"/>
  <c r="A8007" i="7" s="1"/>
  <c r="D8008" i="7"/>
  <c r="A8008" i="7" s="1"/>
  <c r="D8009" i="7"/>
  <c r="A8009" i="7" s="1"/>
  <c r="D8010" i="7"/>
  <c r="A8010" i="7" s="1"/>
  <c r="D8011" i="7"/>
  <c r="A8011" i="7" s="1"/>
  <c r="D8012" i="7"/>
  <c r="A8012" i="7" s="1"/>
  <c r="D8013" i="7"/>
  <c r="A8013" i="7" s="1"/>
  <c r="D8014" i="7"/>
  <c r="A8014" i="7" s="1"/>
  <c r="D8015" i="7"/>
  <c r="A8015" i="7" s="1"/>
  <c r="D8016" i="7"/>
  <c r="A8016" i="7" s="1"/>
  <c r="D8017" i="7"/>
  <c r="A8017" i="7" s="1"/>
  <c r="D8018" i="7"/>
  <c r="A8018" i="7" s="1"/>
  <c r="D8019" i="7"/>
  <c r="A8019" i="7" s="1"/>
  <c r="D8020" i="7"/>
  <c r="A8020" i="7" s="1"/>
  <c r="D8021" i="7"/>
  <c r="A8021" i="7" s="1"/>
  <c r="D8022" i="7"/>
  <c r="A8022" i="7" s="1"/>
  <c r="D8023" i="7"/>
  <c r="A8023" i="7" s="1"/>
  <c r="D8024" i="7"/>
  <c r="A8024" i="7" s="1"/>
  <c r="D8025" i="7"/>
  <c r="A8025" i="7" s="1"/>
  <c r="D8026" i="7"/>
  <c r="A8026" i="7" s="1"/>
  <c r="D8027" i="7"/>
  <c r="A8027" i="7" s="1"/>
  <c r="D8028" i="7"/>
  <c r="A8028" i="7" s="1"/>
  <c r="D8029" i="7"/>
  <c r="A8029" i="7" s="1"/>
  <c r="D8030" i="7"/>
  <c r="A8030" i="7" s="1"/>
  <c r="D8031" i="7"/>
  <c r="A8031" i="7" s="1"/>
  <c r="D8032" i="7"/>
  <c r="A8032" i="7" s="1"/>
  <c r="D8033" i="7"/>
  <c r="A8033" i="7" s="1"/>
  <c r="D8034" i="7"/>
  <c r="A8034" i="7" s="1"/>
  <c r="D8035" i="7"/>
  <c r="A8035" i="7" s="1"/>
  <c r="D8036" i="7"/>
  <c r="A8036" i="7" s="1"/>
  <c r="D8037" i="7"/>
  <c r="A8037" i="7" s="1"/>
  <c r="D8038" i="7"/>
  <c r="A8038" i="7" s="1"/>
  <c r="D8039" i="7"/>
  <c r="A8039" i="7" s="1"/>
  <c r="D8040" i="7"/>
  <c r="A8040" i="7" s="1"/>
  <c r="D8041" i="7"/>
  <c r="A8041" i="7" s="1"/>
  <c r="D8042" i="7"/>
  <c r="A8042" i="7" s="1"/>
  <c r="D8043" i="7"/>
  <c r="A8043" i="7" s="1"/>
  <c r="D8044" i="7"/>
  <c r="A8044" i="7" s="1"/>
  <c r="D8045" i="7"/>
  <c r="A8045" i="7" s="1"/>
  <c r="D8046" i="7"/>
  <c r="A8046" i="7" s="1"/>
  <c r="D8047" i="7"/>
  <c r="A8047" i="7" s="1"/>
  <c r="D8048" i="7"/>
  <c r="A8048" i="7" s="1"/>
  <c r="D8049" i="7"/>
  <c r="A8049" i="7" s="1"/>
  <c r="D8050" i="7"/>
  <c r="A8050" i="7" s="1"/>
  <c r="D8051" i="7"/>
  <c r="A8051" i="7" s="1"/>
  <c r="D8052" i="7"/>
  <c r="A8052" i="7" s="1"/>
  <c r="D8053" i="7"/>
  <c r="A8053" i="7" s="1"/>
  <c r="D8054" i="7"/>
  <c r="A8054" i="7" s="1"/>
  <c r="D8055" i="7"/>
  <c r="A8055" i="7" s="1"/>
  <c r="D8056" i="7"/>
  <c r="A8056" i="7" s="1"/>
  <c r="D8057" i="7"/>
  <c r="A8057" i="7" s="1"/>
  <c r="D8058" i="7"/>
  <c r="A8058" i="7" s="1"/>
  <c r="D8059" i="7"/>
  <c r="A8059" i="7" s="1"/>
  <c r="D8060" i="7"/>
  <c r="A8060" i="7" s="1"/>
  <c r="D8061" i="7"/>
  <c r="A8061" i="7" s="1"/>
  <c r="D8062" i="7"/>
  <c r="A8062" i="7" s="1"/>
  <c r="D8063" i="7"/>
  <c r="A8063" i="7" s="1"/>
  <c r="D8064" i="7"/>
  <c r="A8064" i="7" s="1"/>
  <c r="D8065" i="7"/>
  <c r="A8065" i="7" s="1"/>
  <c r="D8066" i="7"/>
  <c r="A8066" i="7" s="1"/>
  <c r="D8067" i="7"/>
  <c r="A8067" i="7" s="1"/>
  <c r="D8068" i="7"/>
  <c r="A8068" i="7" s="1"/>
  <c r="D8069" i="7"/>
  <c r="A8069" i="7" s="1"/>
  <c r="D8070" i="7"/>
  <c r="A8070" i="7" s="1"/>
  <c r="D8071" i="7"/>
  <c r="A8071" i="7" s="1"/>
  <c r="D8072" i="7"/>
  <c r="A8072" i="7" s="1"/>
  <c r="D8073" i="7"/>
  <c r="A8073" i="7" s="1"/>
  <c r="D8074" i="7"/>
  <c r="A8074" i="7" s="1"/>
  <c r="D8075" i="7"/>
  <c r="A8075" i="7" s="1"/>
  <c r="D8076" i="7"/>
  <c r="A8076" i="7" s="1"/>
  <c r="D8077" i="7"/>
  <c r="A8077" i="7" s="1"/>
  <c r="D8078" i="7"/>
  <c r="A8078" i="7" s="1"/>
  <c r="D8079" i="7"/>
  <c r="A8079" i="7" s="1"/>
  <c r="D8080" i="7"/>
  <c r="A8080" i="7" s="1"/>
  <c r="D8081" i="7"/>
  <c r="A8081" i="7" s="1"/>
  <c r="D8082" i="7"/>
  <c r="A8082" i="7" s="1"/>
  <c r="D8083" i="7"/>
  <c r="A8083" i="7" s="1"/>
  <c r="D8084" i="7"/>
  <c r="A8084" i="7" s="1"/>
  <c r="D8085" i="7"/>
  <c r="A8085" i="7" s="1"/>
  <c r="D8086" i="7"/>
  <c r="A8086" i="7" s="1"/>
  <c r="D8087" i="7"/>
  <c r="A8087" i="7" s="1"/>
  <c r="D8088" i="7"/>
  <c r="A8088" i="7" s="1"/>
  <c r="D8089" i="7"/>
  <c r="A8089" i="7" s="1"/>
  <c r="D8090" i="7"/>
  <c r="A8090" i="7" s="1"/>
  <c r="D8091" i="7"/>
  <c r="A8091" i="7" s="1"/>
  <c r="D8092" i="7"/>
  <c r="A8092" i="7" s="1"/>
  <c r="D8093" i="7"/>
  <c r="A8093" i="7" s="1"/>
  <c r="D8094" i="7"/>
  <c r="A8094" i="7" s="1"/>
  <c r="D8095" i="7"/>
  <c r="A8095" i="7" s="1"/>
  <c r="D8096" i="7"/>
  <c r="A8096" i="7" s="1"/>
  <c r="D8097" i="7"/>
  <c r="A8097" i="7" s="1"/>
  <c r="D8098" i="7"/>
  <c r="A8098" i="7" s="1"/>
  <c r="D8099" i="7"/>
  <c r="A8099" i="7" s="1"/>
  <c r="D8100" i="7"/>
  <c r="A8100" i="7" s="1"/>
  <c r="D8101" i="7"/>
  <c r="A8101" i="7" s="1"/>
  <c r="D8102" i="7"/>
  <c r="A8102" i="7" s="1"/>
  <c r="D8103" i="7"/>
  <c r="A8103" i="7" s="1"/>
  <c r="D8104" i="7"/>
  <c r="A8104" i="7" s="1"/>
  <c r="D8105" i="7"/>
  <c r="A8105" i="7" s="1"/>
  <c r="D8106" i="7"/>
  <c r="A8106" i="7" s="1"/>
  <c r="D8107" i="7"/>
  <c r="A8107" i="7" s="1"/>
  <c r="D8108" i="7"/>
  <c r="A8108" i="7" s="1"/>
  <c r="D8109" i="7"/>
  <c r="A8109" i="7" s="1"/>
  <c r="D8110" i="7"/>
  <c r="A8110" i="7" s="1"/>
  <c r="D8111" i="7"/>
  <c r="A8111" i="7" s="1"/>
  <c r="D8112" i="7"/>
  <c r="A8112" i="7" s="1"/>
  <c r="D8113" i="7"/>
  <c r="A8113" i="7" s="1"/>
  <c r="D8114" i="7"/>
  <c r="A8114" i="7" s="1"/>
  <c r="D8115" i="7"/>
  <c r="A8115" i="7" s="1"/>
  <c r="D8116" i="7"/>
  <c r="A8116" i="7" s="1"/>
  <c r="D8117" i="7"/>
  <c r="A8117" i="7" s="1"/>
  <c r="D8118" i="7"/>
  <c r="A8118" i="7" s="1"/>
  <c r="D8119" i="7"/>
  <c r="A8119" i="7" s="1"/>
  <c r="D8120" i="7"/>
  <c r="A8120" i="7" s="1"/>
  <c r="D8121" i="7"/>
  <c r="A8121" i="7" s="1"/>
  <c r="D8122" i="7"/>
  <c r="A8122" i="7" s="1"/>
  <c r="D8123" i="7"/>
  <c r="A8123" i="7" s="1"/>
  <c r="D8124" i="7"/>
  <c r="A8124" i="7" s="1"/>
  <c r="D8125" i="7"/>
  <c r="A8125" i="7" s="1"/>
  <c r="D8126" i="7"/>
  <c r="A8126" i="7" s="1"/>
  <c r="D8127" i="7"/>
  <c r="A8127" i="7" s="1"/>
  <c r="D8128" i="7"/>
  <c r="A8128" i="7" s="1"/>
  <c r="D8129" i="7"/>
  <c r="A8129" i="7" s="1"/>
  <c r="D8130" i="7"/>
  <c r="A8130" i="7" s="1"/>
  <c r="D8131" i="7"/>
  <c r="A8131" i="7" s="1"/>
  <c r="D8132" i="7"/>
  <c r="A8132" i="7" s="1"/>
  <c r="D8133" i="7"/>
  <c r="A8133" i="7" s="1"/>
  <c r="D8134" i="7"/>
  <c r="A8134" i="7" s="1"/>
  <c r="D8135" i="7"/>
  <c r="A8135" i="7" s="1"/>
  <c r="D8136" i="7"/>
  <c r="A8136" i="7" s="1"/>
  <c r="D8137" i="7"/>
  <c r="A8137" i="7" s="1"/>
  <c r="D8138" i="7"/>
  <c r="A8138" i="7" s="1"/>
  <c r="D8139" i="7"/>
  <c r="A8139" i="7" s="1"/>
  <c r="D8140" i="7"/>
  <c r="A8140" i="7" s="1"/>
  <c r="D8141" i="7"/>
  <c r="A8141" i="7" s="1"/>
  <c r="D8142" i="7"/>
  <c r="A8142" i="7" s="1"/>
  <c r="D8143" i="7"/>
  <c r="A8143" i="7" s="1"/>
  <c r="D8144" i="7"/>
  <c r="A8144" i="7" s="1"/>
  <c r="D8145" i="7"/>
  <c r="A8145" i="7" s="1"/>
  <c r="D8146" i="7"/>
  <c r="A8146" i="7" s="1"/>
  <c r="D8147" i="7"/>
  <c r="A8147" i="7" s="1"/>
  <c r="D8148" i="7"/>
  <c r="A8148" i="7" s="1"/>
  <c r="D8149" i="7"/>
  <c r="A8149" i="7" s="1"/>
  <c r="D8150" i="7"/>
  <c r="A8150" i="7" s="1"/>
  <c r="D8151" i="7"/>
  <c r="A8151" i="7" s="1"/>
  <c r="D8152" i="7"/>
  <c r="A8152" i="7" s="1"/>
  <c r="D8153" i="7"/>
  <c r="A8153" i="7" s="1"/>
  <c r="D8154" i="7"/>
  <c r="A8154" i="7" s="1"/>
  <c r="D8155" i="7"/>
  <c r="A8155" i="7" s="1"/>
  <c r="D8156" i="7"/>
  <c r="A8156" i="7" s="1"/>
  <c r="D8157" i="7"/>
  <c r="A8157" i="7" s="1"/>
  <c r="D8158" i="7"/>
  <c r="A8158" i="7" s="1"/>
  <c r="D8159" i="7"/>
  <c r="A8159" i="7" s="1"/>
  <c r="D8160" i="7"/>
  <c r="A8160" i="7" s="1"/>
  <c r="D8161" i="7"/>
  <c r="A8161" i="7" s="1"/>
  <c r="D8162" i="7"/>
  <c r="A8162" i="7" s="1"/>
  <c r="D8163" i="7"/>
  <c r="A8163" i="7" s="1"/>
  <c r="D8164" i="7"/>
  <c r="A8164" i="7" s="1"/>
  <c r="D8165" i="7"/>
  <c r="A8165" i="7" s="1"/>
  <c r="D8166" i="7"/>
  <c r="A8166" i="7" s="1"/>
  <c r="D8167" i="7"/>
  <c r="A8167" i="7" s="1"/>
  <c r="D8168" i="7"/>
  <c r="A8168" i="7" s="1"/>
  <c r="D8169" i="7"/>
  <c r="A8169" i="7" s="1"/>
  <c r="D8170" i="7"/>
  <c r="A8170" i="7" s="1"/>
  <c r="D8171" i="7"/>
  <c r="A8171" i="7" s="1"/>
  <c r="D8172" i="7"/>
  <c r="A8172" i="7" s="1"/>
  <c r="D8173" i="7"/>
  <c r="A8173" i="7" s="1"/>
  <c r="D8174" i="7"/>
  <c r="A8174" i="7" s="1"/>
  <c r="D8175" i="7"/>
  <c r="A8175" i="7" s="1"/>
  <c r="D8176" i="7"/>
  <c r="A8176" i="7" s="1"/>
  <c r="D8177" i="7"/>
  <c r="A8177" i="7" s="1"/>
  <c r="D8178" i="7"/>
  <c r="A8178" i="7" s="1"/>
  <c r="D8179" i="7"/>
  <c r="A8179" i="7" s="1"/>
  <c r="D8180" i="7"/>
  <c r="A8180" i="7" s="1"/>
  <c r="D8181" i="7"/>
  <c r="A8181" i="7" s="1"/>
  <c r="D8182" i="7"/>
  <c r="A8182" i="7" s="1"/>
  <c r="D8183" i="7"/>
  <c r="A8183" i="7" s="1"/>
  <c r="D8184" i="7"/>
  <c r="A8184" i="7" s="1"/>
  <c r="D8185" i="7"/>
  <c r="A8185" i="7" s="1"/>
  <c r="D8186" i="7"/>
  <c r="A8186" i="7" s="1"/>
  <c r="D8187" i="7"/>
  <c r="A8187" i="7" s="1"/>
  <c r="D8188" i="7"/>
  <c r="A8188" i="7" s="1"/>
  <c r="D8189" i="7"/>
  <c r="A8189" i="7" s="1"/>
  <c r="D8190" i="7"/>
  <c r="A8190" i="7" s="1"/>
  <c r="D8191" i="7"/>
  <c r="A8191" i="7" s="1"/>
  <c r="D8192" i="7"/>
  <c r="A8192" i="7" s="1"/>
  <c r="D8193" i="7"/>
  <c r="A8193" i="7" s="1"/>
  <c r="D8194" i="7"/>
  <c r="A8194" i="7" s="1"/>
  <c r="D8195" i="7"/>
  <c r="A8195" i="7" s="1"/>
  <c r="D8196" i="7"/>
  <c r="A8196" i="7" s="1"/>
  <c r="D8197" i="7"/>
  <c r="A8197" i="7" s="1"/>
  <c r="D8198" i="7"/>
  <c r="A8198" i="7" s="1"/>
  <c r="D8199" i="7"/>
  <c r="A8199" i="7" s="1"/>
  <c r="D8200" i="7"/>
  <c r="A8200" i="7" s="1"/>
  <c r="D8201" i="7"/>
  <c r="A8201" i="7" s="1"/>
  <c r="D8202" i="7"/>
  <c r="A8202" i="7" s="1"/>
  <c r="D8203" i="7"/>
  <c r="A8203" i="7" s="1"/>
  <c r="D8204" i="7"/>
  <c r="A8204" i="7" s="1"/>
  <c r="D8205" i="7"/>
  <c r="A8205" i="7" s="1"/>
  <c r="D8206" i="7"/>
  <c r="A8206" i="7" s="1"/>
  <c r="D8207" i="7"/>
  <c r="A8207" i="7" s="1"/>
  <c r="D8208" i="7"/>
  <c r="A8208" i="7" s="1"/>
  <c r="D8209" i="7"/>
  <c r="A8209" i="7" s="1"/>
  <c r="D8210" i="7"/>
  <c r="A8210" i="7" s="1"/>
  <c r="D8211" i="7"/>
  <c r="A8211" i="7" s="1"/>
  <c r="D8212" i="7"/>
  <c r="A8212" i="7" s="1"/>
  <c r="D8213" i="7"/>
  <c r="A8213" i="7" s="1"/>
  <c r="D8214" i="7"/>
  <c r="A8214" i="7" s="1"/>
  <c r="D8215" i="7"/>
  <c r="A8215" i="7" s="1"/>
  <c r="D8216" i="7"/>
  <c r="A8216" i="7" s="1"/>
  <c r="D8217" i="7"/>
  <c r="A8217" i="7" s="1"/>
  <c r="D8218" i="7"/>
  <c r="A8218" i="7" s="1"/>
  <c r="D8219" i="7"/>
  <c r="A8219" i="7" s="1"/>
  <c r="D8220" i="7"/>
  <c r="A8220" i="7" s="1"/>
  <c r="D8221" i="7"/>
  <c r="A8221" i="7" s="1"/>
  <c r="D8222" i="7"/>
  <c r="A8222" i="7" s="1"/>
  <c r="D8223" i="7"/>
  <c r="A8223" i="7" s="1"/>
  <c r="D8224" i="7"/>
  <c r="A8224" i="7" s="1"/>
  <c r="D8225" i="7"/>
  <c r="A8225" i="7" s="1"/>
  <c r="D8226" i="7"/>
  <c r="A8226" i="7" s="1"/>
  <c r="D8227" i="7"/>
  <c r="A8227" i="7" s="1"/>
  <c r="D8228" i="7"/>
  <c r="A8228" i="7" s="1"/>
  <c r="D8229" i="7"/>
  <c r="A8229" i="7" s="1"/>
  <c r="D8230" i="7"/>
  <c r="A8230" i="7" s="1"/>
  <c r="D8231" i="7"/>
  <c r="A8231" i="7" s="1"/>
  <c r="D8232" i="7"/>
  <c r="A8232" i="7" s="1"/>
  <c r="D8233" i="7"/>
  <c r="A8233" i="7" s="1"/>
  <c r="D8234" i="7"/>
  <c r="A8234" i="7" s="1"/>
  <c r="D8235" i="7"/>
  <c r="A8235" i="7" s="1"/>
  <c r="D8236" i="7"/>
  <c r="A8236" i="7" s="1"/>
  <c r="D8237" i="7"/>
  <c r="A8237" i="7" s="1"/>
  <c r="D8238" i="7"/>
  <c r="A8238" i="7" s="1"/>
  <c r="D8239" i="7"/>
  <c r="A8239" i="7" s="1"/>
  <c r="D8240" i="7"/>
  <c r="A8240" i="7" s="1"/>
  <c r="D8241" i="7"/>
  <c r="A8241" i="7" s="1"/>
  <c r="D8242" i="7"/>
  <c r="A8242" i="7" s="1"/>
  <c r="D8243" i="7"/>
  <c r="A8243" i="7" s="1"/>
  <c r="D8244" i="7"/>
  <c r="A8244" i="7" s="1"/>
  <c r="D8245" i="7"/>
  <c r="A8245" i="7" s="1"/>
  <c r="D8246" i="7"/>
  <c r="A8246" i="7" s="1"/>
  <c r="D8247" i="7"/>
  <c r="A8247" i="7" s="1"/>
  <c r="D8248" i="7"/>
  <c r="A8248" i="7" s="1"/>
  <c r="D8249" i="7"/>
  <c r="A8249" i="7" s="1"/>
  <c r="D8250" i="7"/>
  <c r="A8250" i="7" s="1"/>
  <c r="D8251" i="7"/>
  <c r="A8251" i="7" s="1"/>
  <c r="D8252" i="7"/>
  <c r="A8252" i="7" s="1"/>
  <c r="D8253" i="7"/>
  <c r="A8253" i="7" s="1"/>
  <c r="D8254" i="7"/>
  <c r="A8254" i="7" s="1"/>
  <c r="D8255" i="7"/>
  <c r="A8255" i="7" s="1"/>
  <c r="D8256" i="7"/>
  <c r="A8256" i="7" s="1"/>
  <c r="D8257" i="7"/>
  <c r="A8257" i="7" s="1"/>
  <c r="D8258" i="7"/>
  <c r="A8258" i="7" s="1"/>
  <c r="D8259" i="7"/>
  <c r="A8259" i="7" s="1"/>
  <c r="D8260" i="7"/>
  <c r="A8260" i="7" s="1"/>
  <c r="D8261" i="7"/>
  <c r="A8261" i="7" s="1"/>
  <c r="D8262" i="7"/>
  <c r="A8262" i="7" s="1"/>
  <c r="D8263" i="7"/>
  <c r="A8263" i="7" s="1"/>
  <c r="D8264" i="7"/>
  <c r="A8264" i="7" s="1"/>
  <c r="D8265" i="7"/>
  <c r="A8265" i="7" s="1"/>
  <c r="D8266" i="7"/>
  <c r="A8266" i="7" s="1"/>
  <c r="D8267" i="7"/>
  <c r="A8267" i="7" s="1"/>
  <c r="D8268" i="7"/>
  <c r="A8268" i="7" s="1"/>
  <c r="D8269" i="7"/>
  <c r="A8269" i="7" s="1"/>
  <c r="D8270" i="7"/>
  <c r="A8270" i="7" s="1"/>
  <c r="D8271" i="7"/>
  <c r="A8271" i="7" s="1"/>
  <c r="D8272" i="7"/>
  <c r="A8272" i="7" s="1"/>
  <c r="D8273" i="7"/>
  <c r="A8273" i="7" s="1"/>
  <c r="D8274" i="7"/>
  <c r="A8274" i="7" s="1"/>
  <c r="D8275" i="7"/>
  <c r="A8275" i="7" s="1"/>
  <c r="D8276" i="7"/>
  <c r="A8276" i="7" s="1"/>
  <c r="D8277" i="7"/>
  <c r="A8277" i="7" s="1"/>
  <c r="D8278" i="7"/>
  <c r="A8278" i="7" s="1"/>
  <c r="D8279" i="7"/>
  <c r="A8279" i="7" s="1"/>
  <c r="D8280" i="7"/>
  <c r="A8280" i="7" s="1"/>
  <c r="D8281" i="7"/>
  <c r="A8281" i="7" s="1"/>
  <c r="D8282" i="7"/>
  <c r="A8282" i="7" s="1"/>
  <c r="D8283" i="7"/>
  <c r="A8283" i="7" s="1"/>
  <c r="D8284" i="7"/>
  <c r="A8284" i="7" s="1"/>
  <c r="D8285" i="7"/>
  <c r="A8285" i="7" s="1"/>
  <c r="D8286" i="7"/>
  <c r="A8286" i="7" s="1"/>
  <c r="D8287" i="7"/>
  <c r="A8287" i="7" s="1"/>
  <c r="D8288" i="7"/>
  <c r="A8288" i="7" s="1"/>
  <c r="D8289" i="7"/>
  <c r="A8289" i="7" s="1"/>
  <c r="D8290" i="7"/>
  <c r="A8290" i="7" s="1"/>
  <c r="D8291" i="7"/>
  <c r="A8291" i="7" s="1"/>
  <c r="D8292" i="7"/>
  <c r="A8292" i="7" s="1"/>
  <c r="D8293" i="7"/>
  <c r="A8293" i="7" s="1"/>
  <c r="D8294" i="7"/>
  <c r="A8294" i="7" s="1"/>
  <c r="D8295" i="7"/>
  <c r="A8295" i="7" s="1"/>
  <c r="D8296" i="7"/>
  <c r="A8296" i="7" s="1"/>
  <c r="D8297" i="7"/>
  <c r="A8297" i="7" s="1"/>
  <c r="D8298" i="7"/>
  <c r="A8298" i="7" s="1"/>
  <c r="D8299" i="7"/>
  <c r="A8299" i="7" s="1"/>
  <c r="D8300" i="7"/>
  <c r="A8300" i="7" s="1"/>
  <c r="D8301" i="7"/>
  <c r="A8301" i="7" s="1"/>
  <c r="D8302" i="7"/>
  <c r="A8302" i="7" s="1"/>
  <c r="D8303" i="7"/>
  <c r="A8303" i="7" s="1"/>
  <c r="D8304" i="7"/>
  <c r="A8304" i="7" s="1"/>
  <c r="D8305" i="7"/>
  <c r="A8305" i="7" s="1"/>
  <c r="D8306" i="7"/>
  <c r="A8306" i="7" s="1"/>
  <c r="D8307" i="7"/>
  <c r="A8307" i="7" s="1"/>
  <c r="D8308" i="7"/>
  <c r="A8308" i="7" s="1"/>
  <c r="D8309" i="7"/>
  <c r="A8309" i="7" s="1"/>
  <c r="D8310" i="7"/>
  <c r="A8310" i="7" s="1"/>
  <c r="D8311" i="7"/>
  <c r="A8311" i="7" s="1"/>
  <c r="D8312" i="7"/>
  <c r="A8312" i="7" s="1"/>
  <c r="D8313" i="7"/>
  <c r="A8313" i="7" s="1"/>
  <c r="D8314" i="7"/>
  <c r="A8314" i="7" s="1"/>
  <c r="D8315" i="7"/>
  <c r="A8315" i="7" s="1"/>
  <c r="D8316" i="7"/>
  <c r="A8316" i="7" s="1"/>
  <c r="D8317" i="7"/>
  <c r="A8317" i="7" s="1"/>
  <c r="D8318" i="7"/>
  <c r="A8318" i="7" s="1"/>
  <c r="D8319" i="7"/>
  <c r="A8319" i="7" s="1"/>
  <c r="D8320" i="7"/>
  <c r="A8320" i="7" s="1"/>
  <c r="D8321" i="7"/>
  <c r="A8321" i="7" s="1"/>
  <c r="D8322" i="7"/>
  <c r="A8322" i="7" s="1"/>
  <c r="D8323" i="7"/>
  <c r="A8323" i="7" s="1"/>
  <c r="D8324" i="7"/>
  <c r="A8324" i="7" s="1"/>
  <c r="D8325" i="7"/>
  <c r="A8325" i="7" s="1"/>
  <c r="D8326" i="7"/>
  <c r="A8326" i="7" s="1"/>
  <c r="D8327" i="7"/>
  <c r="A8327" i="7" s="1"/>
  <c r="D8328" i="7"/>
  <c r="A8328" i="7" s="1"/>
  <c r="D8329" i="7"/>
  <c r="A8329" i="7" s="1"/>
  <c r="D8330" i="7"/>
  <c r="A8330" i="7" s="1"/>
  <c r="D8331" i="7"/>
  <c r="A8331" i="7" s="1"/>
  <c r="D8332" i="7"/>
  <c r="A8332" i="7" s="1"/>
  <c r="D8333" i="7"/>
  <c r="A8333" i="7" s="1"/>
  <c r="D8334" i="7"/>
  <c r="A8334" i="7" s="1"/>
  <c r="D8335" i="7"/>
  <c r="A8335" i="7" s="1"/>
  <c r="D8336" i="7"/>
  <c r="A8336" i="7" s="1"/>
  <c r="D8337" i="7"/>
  <c r="A8337" i="7" s="1"/>
  <c r="D8338" i="7"/>
  <c r="A8338" i="7" s="1"/>
  <c r="D8339" i="7"/>
  <c r="A8339" i="7" s="1"/>
  <c r="D8340" i="7"/>
  <c r="A8340" i="7" s="1"/>
  <c r="D8341" i="7"/>
  <c r="A8341" i="7" s="1"/>
  <c r="D8342" i="7"/>
  <c r="A8342" i="7" s="1"/>
  <c r="D8343" i="7"/>
  <c r="A8343" i="7" s="1"/>
  <c r="D8344" i="7"/>
  <c r="A8344" i="7" s="1"/>
  <c r="D8345" i="7"/>
  <c r="A8345" i="7" s="1"/>
  <c r="D8346" i="7"/>
  <c r="A8346" i="7" s="1"/>
  <c r="D8347" i="7"/>
  <c r="A8347" i="7" s="1"/>
  <c r="D8348" i="7"/>
  <c r="A8348" i="7" s="1"/>
  <c r="D8349" i="7"/>
  <c r="A8349" i="7" s="1"/>
  <c r="D8350" i="7"/>
  <c r="A8350" i="7" s="1"/>
  <c r="D8351" i="7"/>
  <c r="A8351" i="7" s="1"/>
  <c r="D8352" i="7"/>
  <c r="A8352" i="7" s="1"/>
  <c r="D8353" i="7"/>
  <c r="A8353" i="7" s="1"/>
  <c r="D8354" i="7"/>
  <c r="A8354" i="7" s="1"/>
  <c r="D8355" i="7"/>
  <c r="A8355" i="7" s="1"/>
  <c r="D8356" i="7"/>
  <c r="A8356" i="7" s="1"/>
  <c r="D8357" i="7"/>
  <c r="A8357" i="7" s="1"/>
  <c r="D8358" i="7"/>
  <c r="A8358" i="7" s="1"/>
  <c r="D8359" i="7"/>
  <c r="A8359" i="7" s="1"/>
  <c r="D8360" i="7"/>
  <c r="A8360" i="7" s="1"/>
  <c r="D8361" i="7"/>
  <c r="A8361" i="7" s="1"/>
  <c r="D8362" i="7"/>
  <c r="A8362" i="7" s="1"/>
  <c r="D8363" i="7"/>
  <c r="A8363" i="7" s="1"/>
  <c r="D8364" i="7"/>
  <c r="A8364" i="7" s="1"/>
  <c r="D8365" i="7"/>
  <c r="A8365" i="7" s="1"/>
  <c r="D8366" i="7"/>
  <c r="A8366" i="7" s="1"/>
  <c r="D8367" i="7"/>
  <c r="A8367" i="7" s="1"/>
  <c r="D8368" i="7"/>
  <c r="A8368" i="7" s="1"/>
  <c r="D8369" i="7"/>
  <c r="A8369" i="7" s="1"/>
  <c r="D8370" i="7"/>
  <c r="A8370" i="7" s="1"/>
  <c r="D8371" i="7"/>
  <c r="A8371" i="7" s="1"/>
  <c r="D8372" i="7"/>
  <c r="A8372" i="7" s="1"/>
  <c r="D8373" i="7"/>
  <c r="A8373" i="7" s="1"/>
  <c r="D8374" i="7"/>
  <c r="A8374" i="7" s="1"/>
  <c r="D8375" i="7"/>
  <c r="A8375" i="7" s="1"/>
  <c r="D8376" i="7"/>
  <c r="A8376" i="7" s="1"/>
  <c r="D8377" i="7"/>
  <c r="A8377" i="7" s="1"/>
  <c r="D8378" i="7"/>
  <c r="A8378" i="7" s="1"/>
  <c r="D8379" i="7"/>
  <c r="A8379" i="7" s="1"/>
  <c r="D8380" i="7"/>
  <c r="A8380" i="7" s="1"/>
  <c r="D8381" i="7"/>
  <c r="A8381" i="7" s="1"/>
  <c r="D8382" i="7"/>
  <c r="A8382" i="7" s="1"/>
  <c r="D8383" i="7"/>
  <c r="A8383" i="7" s="1"/>
  <c r="D8384" i="7"/>
  <c r="A8384" i="7" s="1"/>
  <c r="D8385" i="7"/>
  <c r="A8385" i="7" s="1"/>
  <c r="D8386" i="7"/>
  <c r="A8386" i="7" s="1"/>
  <c r="D8387" i="7"/>
  <c r="A8387" i="7" s="1"/>
  <c r="D8388" i="7"/>
  <c r="A8388" i="7" s="1"/>
  <c r="D8389" i="7"/>
  <c r="A8389" i="7" s="1"/>
  <c r="D8390" i="7"/>
  <c r="A8390" i="7" s="1"/>
  <c r="D8391" i="7"/>
  <c r="A8391" i="7" s="1"/>
  <c r="D8392" i="7"/>
  <c r="A8392" i="7" s="1"/>
  <c r="D8393" i="7"/>
  <c r="A8393" i="7" s="1"/>
  <c r="D8394" i="7"/>
  <c r="A8394" i="7" s="1"/>
  <c r="D8395" i="7"/>
  <c r="A8395" i="7" s="1"/>
  <c r="D8396" i="7"/>
  <c r="A8396" i="7" s="1"/>
  <c r="D8397" i="7"/>
  <c r="A8397" i="7" s="1"/>
  <c r="D8398" i="7"/>
  <c r="A8398" i="7" s="1"/>
  <c r="D8399" i="7"/>
  <c r="A8399" i="7" s="1"/>
  <c r="D8400" i="7"/>
  <c r="A8400" i="7" s="1"/>
  <c r="D8401" i="7"/>
  <c r="A8401" i="7" s="1"/>
  <c r="D8402" i="7"/>
  <c r="A8402" i="7" s="1"/>
  <c r="D8403" i="7"/>
  <c r="A8403" i="7" s="1"/>
  <c r="D8404" i="7"/>
  <c r="A8404" i="7" s="1"/>
  <c r="D8405" i="7"/>
  <c r="A8405" i="7" s="1"/>
  <c r="D8406" i="7"/>
  <c r="A8406" i="7" s="1"/>
  <c r="D8407" i="7"/>
  <c r="A8407" i="7" s="1"/>
  <c r="D8408" i="7"/>
  <c r="A8408" i="7" s="1"/>
  <c r="D8409" i="7"/>
  <c r="A8409" i="7" s="1"/>
  <c r="D8410" i="7"/>
  <c r="A8410" i="7" s="1"/>
  <c r="D8411" i="7"/>
  <c r="A8411" i="7" s="1"/>
  <c r="D8412" i="7"/>
  <c r="A8412" i="7" s="1"/>
  <c r="D8413" i="7"/>
  <c r="A8413" i="7" s="1"/>
  <c r="D8414" i="7"/>
  <c r="A8414" i="7" s="1"/>
  <c r="D8415" i="7"/>
  <c r="A8415" i="7" s="1"/>
  <c r="D8416" i="7"/>
  <c r="A8416" i="7" s="1"/>
  <c r="D8417" i="7"/>
  <c r="A8417" i="7" s="1"/>
  <c r="D8418" i="7"/>
  <c r="A8418" i="7" s="1"/>
  <c r="D8419" i="7"/>
  <c r="A8419" i="7" s="1"/>
  <c r="D8420" i="7"/>
  <c r="A8420" i="7" s="1"/>
  <c r="D8421" i="7"/>
  <c r="A8421" i="7" s="1"/>
  <c r="D8422" i="7"/>
  <c r="A8422" i="7" s="1"/>
  <c r="D8423" i="7"/>
  <c r="A8423" i="7" s="1"/>
  <c r="D8424" i="7"/>
  <c r="A8424" i="7" s="1"/>
  <c r="D8425" i="7"/>
  <c r="A8425" i="7" s="1"/>
  <c r="D8426" i="7"/>
  <c r="A8426" i="7" s="1"/>
  <c r="D8427" i="7"/>
  <c r="A8427" i="7" s="1"/>
  <c r="D8428" i="7"/>
  <c r="A8428" i="7" s="1"/>
  <c r="D8429" i="7"/>
  <c r="A8429" i="7" s="1"/>
  <c r="D8430" i="7"/>
  <c r="A8430" i="7" s="1"/>
  <c r="D8431" i="7"/>
  <c r="A8431" i="7" s="1"/>
  <c r="D8432" i="7"/>
  <c r="A8432" i="7" s="1"/>
  <c r="D8433" i="7"/>
  <c r="A8433" i="7" s="1"/>
  <c r="D8434" i="7"/>
  <c r="A8434" i="7" s="1"/>
  <c r="D8435" i="7"/>
  <c r="A8435" i="7" s="1"/>
  <c r="D8436" i="7"/>
  <c r="A8436" i="7" s="1"/>
  <c r="D8437" i="7"/>
  <c r="A8437" i="7" s="1"/>
  <c r="D8438" i="7"/>
  <c r="A8438" i="7" s="1"/>
  <c r="D8439" i="7"/>
  <c r="A8439" i="7" s="1"/>
  <c r="D8440" i="7"/>
  <c r="A8440" i="7" s="1"/>
  <c r="D8441" i="7"/>
  <c r="A8441" i="7" s="1"/>
  <c r="D8442" i="7"/>
  <c r="A8442" i="7" s="1"/>
  <c r="D8443" i="7"/>
  <c r="A8443" i="7" s="1"/>
  <c r="D8444" i="7"/>
  <c r="A8444" i="7" s="1"/>
  <c r="D8445" i="7"/>
  <c r="A8445" i="7" s="1"/>
  <c r="D8446" i="7"/>
  <c r="A8446" i="7" s="1"/>
  <c r="D8447" i="7"/>
  <c r="A8447" i="7" s="1"/>
  <c r="D8448" i="7"/>
  <c r="A8448" i="7" s="1"/>
  <c r="D8449" i="7"/>
  <c r="A8449" i="7" s="1"/>
  <c r="D8450" i="7"/>
  <c r="A8450" i="7" s="1"/>
  <c r="D8451" i="7"/>
  <c r="A8451" i="7" s="1"/>
  <c r="D8452" i="7"/>
  <c r="A8452" i="7" s="1"/>
  <c r="D8453" i="7"/>
  <c r="A8453" i="7" s="1"/>
  <c r="D8454" i="7"/>
  <c r="A8454" i="7" s="1"/>
  <c r="D8455" i="7"/>
  <c r="A8455" i="7" s="1"/>
  <c r="D8456" i="7"/>
  <c r="A8456" i="7" s="1"/>
  <c r="D8457" i="7"/>
  <c r="A8457" i="7" s="1"/>
  <c r="D8458" i="7"/>
  <c r="A8458" i="7" s="1"/>
  <c r="D8459" i="7"/>
  <c r="A8459" i="7" s="1"/>
  <c r="D8460" i="7"/>
  <c r="A8460" i="7" s="1"/>
  <c r="D8461" i="7"/>
  <c r="A8461" i="7" s="1"/>
  <c r="D8462" i="7"/>
  <c r="A8462" i="7" s="1"/>
  <c r="D8463" i="7"/>
  <c r="A8463" i="7" s="1"/>
  <c r="D8464" i="7"/>
  <c r="A8464" i="7" s="1"/>
  <c r="D8465" i="7"/>
  <c r="A8465" i="7" s="1"/>
  <c r="D8466" i="7"/>
  <c r="A8466" i="7" s="1"/>
  <c r="D8467" i="7"/>
  <c r="A8467" i="7" s="1"/>
  <c r="D8468" i="7"/>
  <c r="A8468" i="7" s="1"/>
  <c r="D8469" i="7"/>
  <c r="A8469" i="7" s="1"/>
  <c r="D8470" i="7"/>
  <c r="A8470" i="7" s="1"/>
  <c r="D8471" i="7"/>
  <c r="A8471" i="7" s="1"/>
  <c r="D8472" i="7"/>
  <c r="A8472" i="7" s="1"/>
  <c r="D8473" i="7"/>
  <c r="A8473" i="7" s="1"/>
  <c r="D8474" i="7"/>
  <c r="A8474" i="7" s="1"/>
  <c r="D8475" i="7"/>
  <c r="A8475" i="7" s="1"/>
  <c r="D8476" i="7"/>
  <c r="A8476" i="7" s="1"/>
  <c r="D8477" i="7"/>
  <c r="A8477" i="7" s="1"/>
  <c r="D8478" i="7"/>
  <c r="A8478" i="7" s="1"/>
  <c r="D8479" i="7"/>
  <c r="A8479" i="7" s="1"/>
  <c r="D8480" i="7"/>
  <c r="A8480" i="7" s="1"/>
  <c r="D8481" i="7"/>
  <c r="A8481" i="7" s="1"/>
  <c r="D8482" i="7"/>
  <c r="A8482" i="7" s="1"/>
  <c r="D8483" i="7"/>
  <c r="A8483" i="7" s="1"/>
  <c r="D8484" i="7"/>
  <c r="A8484" i="7" s="1"/>
  <c r="D8485" i="7"/>
  <c r="A8485" i="7" s="1"/>
  <c r="D8486" i="7"/>
  <c r="A8486" i="7" s="1"/>
  <c r="D8487" i="7"/>
  <c r="A8487" i="7" s="1"/>
  <c r="D8488" i="7"/>
  <c r="A8488" i="7" s="1"/>
  <c r="D8489" i="7"/>
  <c r="A8489" i="7" s="1"/>
  <c r="D8490" i="7"/>
  <c r="A8490" i="7" s="1"/>
  <c r="D8491" i="7"/>
  <c r="A8491" i="7" s="1"/>
  <c r="D8492" i="7"/>
  <c r="A8492" i="7" s="1"/>
  <c r="D8493" i="7"/>
  <c r="A8493" i="7" s="1"/>
  <c r="D8494" i="7"/>
  <c r="A8494" i="7" s="1"/>
  <c r="D8495" i="7"/>
  <c r="A8495" i="7" s="1"/>
  <c r="D8496" i="7"/>
  <c r="A8496" i="7" s="1"/>
  <c r="D8497" i="7"/>
  <c r="A8497" i="7" s="1"/>
  <c r="D8498" i="7"/>
  <c r="A8498" i="7" s="1"/>
  <c r="D8499" i="7"/>
  <c r="A8499" i="7" s="1"/>
  <c r="D8500" i="7"/>
  <c r="A8500" i="7" s="1"/>
  <c r="D8501" i="7"/>
  <c r="A8501" i="7" s="1"/>
  <c r="D8502" i="7"/>
  <c r="A8502" i="7" s="1"/>
  <c r="D8503" i="7"/>
  <c r="A8503" i="7" s="1"/>
  <c r="D8504" i="7"/>
  <c r="A8504" i="7" s="1"/>
  <c r="D8505" i="7"/>
  <c r="A8505" i="7" s="1"/>
  <c r="D8506" i="7"/>
  <c r="A8506" i="7" s="1"/>
  <c r="D8507" i="7"/>
  <c r="A8507" i="7" s="1"/>
  <c r="D8508" i="7"/>
  <c r="A8508" i="7" s="1"/>
  <c r="D8509" i="7"/>
  <c r="A8509" i="7" s="1"/>
  <c r="D8510" i="7"/>
  <c r="A8510" i="7" s="1"/>
  <c r="D8511" i="7"/>
  <c r="A8511" i="7" s="1"/>
  <c r="D8512" i="7"/>
  <c r="A8512" i="7" s="1"/>
  <c r="D8513" i="7"/>
  <c r="A8513" i="7" s="1"/>
  <c r="D8514" i="7"/>
  <c r="A8514" i="7" s="1"/>
  <c r="D8515" i="7"/>
  <c r="A8515" i="7" s="1"/>
  <c r="D8516" i="7"/>
  <c r="A8516" i="7" s="1"/>
  <c r="D8517" i="7"/>
  <c r="A8517" i="7" s="1"/>
  <c r="D8518" i="7"/>
  <c r="A8518" i="7" s="1"/>
  <c r="D8519" i="7"/>
  <c r="A8519" i="7" s="1"/>
  <c r="D8520" i="7"/>
  <c r="A8520" i="7" s="1"/>
  <c r="D8521" i="7"/>
  <c r="A8521" i="7" s="1"/>
  <c r="D8522" i="7"/>
  <c r="A8522" i="7" s="1"/>
  <c r="D8523" i="7"/>
  <c r="A8523" i="7" s="1"/>
  <c r="D8524" i="7"/>
  <c r="A8524" i="7" s="1"/>
  <c r="D8525" i="7"/>
  <c r="A8525" i="7" s="1"/>
  <c r="D8526" i="7"/>
  <c r="A8526" i="7" s="1"/>
  <c r="D8527" i="7"/>
  <c r="A8527" i="7" s="1"/>
  <c r="D8528" i="7"/>
  <c r="A8528" i="7" s="1"/>
  <c r="D8529" i="7"/>
  <c r="A8529" i="7" s="1"/>
  <c r="D8530" i="7"/>
  <c r="A8530" i="7" s="1"/>
  <c r="D8531" i="7"/>
  <c r="A8531" i="7" s="1"/>
  <c r="D8532" i="7"/>
  <c r="A8532" i="7" s="1"/>
  <c r="D8533" i="7"/>
  <c r="A8533" i="7" s="1"/>
  <c r="D8534" i="7"/>
  <c r="A8534" i="7" s="1"/>
  <c r="D8535" i="7"/>
  <c r="A8535" i="7" s="1"/>
  <c r="D8536" i="7"/>
  <c r="A8536" i="7" s="1"/>
  <c r="D8537" i="7"/>
  <c r="A8537" i="7" s="1"/>
  <c r="D8538" i="7"/>
  <c r="A8538" i="7" s="1"/>
  <c r="D8539" i="7"/>
  <c r="A8539" i="7" s="1"/>
  <c r="D8540" i="7"/>
  <c r="A8540" i="7" s="1"/>
  <c r="D8541" i="7"/>
  <c r="A8541" i="7" s="1"/>
  <c r="D8542" i="7"/>
  <c r="A8542" i="7" s="1"/>
  <c r="D8543" i="7"/>
  <c r="A8543" i="7" s="1"/>
  <c r="D8544" i="7"/>
  <c r="A8544" i="7" s="1"/>
  <c r="D8545" i="7"/>
  <c r="A8545" i="7" s="1"/>
  <c r="D8546" i="7"/>
  <c r="A8546" i="7" s="1"/>
  <c r="D8547" i="7"/>
  <c r="A8547" i="7" s="1"/>
  <c r="D8548" i="7"/>
  <c r="A8548" i="7" s="1"/>
  <c r="D8549" i="7"/>
  <c r="A8549" i="7" s="1"/>
  <c r="D8550" i="7"/>
  <c r="A8550" i="7" s="1"/>
  <c r="D8551" i="7"/>
  <c r="A8551" i="7" s="1"/>
  <c r="D8552" i="7"/>
  <c r="A8552" i="7" s="1"/>
  <c r="D8553" i="7"/>
  <c r="A8553" i="7" s="1"/>
  <c r="D8554" i="7"/>
  <c r="A8554" i="7" s="1"/>
  <c r="D8555" i="7"/>
  <c r="A8555" i="7" s="1"/>
  <c r="D8556" i="7"/>
  <c r="A8556" i="7" s="1"/>
  <c r="D8557" i="7"/>
  <c r="A8557" i="7" s="1"/>
  <c r="D8558" i="7"/>
  <c r="A8558" i="7" s="1"/>
  <c r="D8559" i="7"/>
  <c r="A8559" i="7" s="1"/>
  <c r="D8560" i="7"/>
  <c r="A8560" i="7" s="1"/>
  <c r="D8561" i="7"/>
  <c r="A8561" i="7" s="1"/>
  <c r="D8562" i="7"/>
  <c r="A8562" i="7" s="1"/>
  <c r="D8563" i="7"/>
  <c r="A8563" i="7" s="1"/>
  <c r="D8564" i="7"/>
  <c r="A8564" i="7" s="1"/>
  <c r="D8565" i="7"/>
  <c r="A8565" i="7" s="1"/>
  <c r="D8566" i="7"/>
  <c r="A8566" i="7" s="1"/>
  <c r="D8567" i="7"/>
  <c r="A8567" i="7" s="1"/>
  <c r="D8568" i="7"/>
  <c r="A8568" i="7" s="1"/>
  <c r="D8569" i="7"/>
  <c r="A8569" i="7" s="1"/>
  <c r="D8570" i="7"/>
  <c r="A8570" i="7" s="1"/>
  <c r="D8571" i="7"/>
  <c r="A8571" i="7" s="1"/>
  <c r="D8572" i="7"/>
  <c r="A8572" i="7" s="1"/>
  <c r="D8573" i="7"/>
  <c r="A8573" i="7" s="1"/>
  <c r="D8574" i="7"/>
  <c r="A8574" i="7" s="1"/>
  <c r="D8575" i="7"/>
  <c r="A8575" i="7" s="1"/>
  <c r="D8576" i="7"/>
  <c r="A8576" i="7" s="1"/>
  <c r="D8577" i="7"/>
  <c r="A8577" i="7" s="1"/>
  <c r="D8578" i="7"/>
  <c r="A8578" i="7" s="1"/>
  <c r="D8579" i="7"/>
  <c r="A8579" i="7" s="1"/>
  <c r="D8580" i="7"/>
  <c r="A8580" i="7" s="1"/>
  <c r="D8581" i="7"/>
  <c r="A8581" i="7" s="1"/>
  <c r="D8582" i="7"/>
  <c r="A8582" i="7" s="1"/>
  <c r="D8583" i="7"/>
  <c r="A8583" i="7" s="1"/>
  <c r="D8584" i="7"/>
  <c r="A8584" i="7" s="1"/>
  <c r="D8585" i="7"/>
  <c r="A8585" i="7" s="1"/>
  <c r="D8586" i="7"/>
  <c r="A8586" i="7" s="1"/>
  <c r="D8587" i="7"/>
  <c r="A8587" i="7" s="1"/>
  <c r="D8588" i="7"/>
  <c r="A8588" i="7" s="1"/>
  <c r="D8589" i="7"/>
  <c r="A8589" i="7" s="1"/>
  <c r="D8590" i="7"/>
  <c r="A8590" i="7" s="1"/>
  <c r="D8591" i="7"/>
  <c r="A8591" i="7" s="1"/>
  <c r="D8592" i="7"/>
  <c r="A8592" i="7" s="1"/>
  <c r="D8593" i="7"/>
  <c r="A8593" i="7" s="1"/>
  <c r="D8594" i="7"/>
  <c r="A8594" i="7" s="1"/>
  <c r="D8595" i="7"/>
  <c r="A8595" i="7" s="1"/>
  <c r="D8596" i="7"/>
  <c r="A8596" i="7" s="1"/>
  <c r="D8597" i="7"/>
  <c r="A8597" i="7" s="1"/>
  <c r="D8598" i="7"/>
  <c r="A8598" i="7" s="1"/>
  <c r="D8599" i="7"/>
  <c r="A8599" i="7" s="1"/>
  <c r="D8600" i="7"/>
  <c r="A8600" i="7" s="1"/>
  <c r="D8601" i="7"/>
  <c r="A8601" i="7" s="1"/>
  <c r="D8602" i="7"/>
  <c r="A8602" i="7" s="1"/>
  <c r="D8603" i="7"/>
  <c r="A8603" i="7" s="1"/>
  <c r="D8604" i="7"/>
  <c r="A8604" i="7" s="1"/>
  <c r="D8605" i="7"/>
  <c r="A8605" i="7" s="1"/>
  <c r="D8606" i="7"/>
  <c r="A8606" i="7" s="1"/>
  <c r="D8607" i="7"/>
  <c r="A8607" i="7" s="1"/>
  <c r="D8608" i="7"/>
  <c r="A8608" i="7" s="1"/>
  <c r="D8609" i="7"/>
  <c r="A8609" i="7" s="1"/>
  <c r="D8610" i="7"/>
  <c r="A8610" i="7" s="1"/>
  <c r="D8611" i="7"/>
  <c r="A8611" i="7" s="1"/>
  <c r="D8612" i="7"/>
  <c r="A8612" i="7" s="1"/>
  <c r="D8613" i="7"/>
  <c r="A8613" i="7" s="1"/>
  <c r="D8614" i="7"/>
  <c r="A8614" i="7" s="1"/>
  <c r="D8615" i="7"/>
  <c r="A8615" i="7" s="1"/>
  <c r="D8616" i="7"/>
  <c r="A8616" i="7" s="1"/>
  <c r="D8617" i="7"/>
  <c r="A8617" i="7" s="1"/>
  <c r="D8618" i="7"/>
  <c r="A8618" i="7" s="1"/>
  <c r="D8619" i="7"/>
  <c r="A8619" i="7" s="1"/>
  <c r="D8620" i="7"/>
  <c r="A8620" i="7" s="1"/>
  <c r="D8621" i="7"/>
  <c r="A8621" i="7" s="1"/>
  <c r="D8622" i="7"/>
  <c r="A8622" i="7" s="1"/>
  <c r="D8623" i="7"/>
  <c r="A8623" i="7" s="1"/>
  <c r="D8624" i="7"/>
  <c r="A8624" i="7" s="1"/>
  <c r="D8625" i="7"/>
  <c r="A8625" i="7" s="1"/>
  <c r="D8626" i="7"/>
  <c r="A8626" i="7" s="1"/>
  <c r="D8627" i="7"/>
  <c r="A8627" i="7" s="1"/>
  <c r="D8628" i="7"/>
  <c r="A8628" i="7" s="1"/>
  <c r="D8629" i="7"/>
  <c r="A8629" i="7" s="1"/>
  <c r="D8630" i="7"/>
  <c r="A8630" i="7" s="1"/>
  <c r="D8631" i="7"/>
  <c r="A8631" i="7" s="1"/>
  <c r="D8632" i="7"/>
  <c r="A8632" i="7" s="1"/>
  <c r="D8633" i="7"/>
  <c r="A8633" i="7" s="1"/>
  <c r="D8634" i="7"/>
  <c r="A8634" i="7" s="1"/>
  <c r="D8635" i="7"/>
  <c r="A8635" i="7" s="1"/>
  <c r="D8636" i="7"/>
  <c r="A8636" i="7" s="1"/>
  <c r="D8637" i="7"/>
  <c r="A8637" i="7" s="1"/>
  <c r="D8638" i="7"/>
  <c r="A8638" i="7" s="1"/>
  <c r="D8639" i="7"/>
  <c r="A8639" i="7" s="1"/>
  <c r="D8640" i="7"/>
  <c r="A8640" i="7" s="1"/>
  <c r="D8641" i="7"/>
  <c r="A8641" i="7" s="1"/>
  <c r="D8642" i="7"/>
  <c r="A8642" i="7" s="1"/>
  <c r="D8643" i="7"/>
  <c r="A8643" i="7" s="1"/>
  <c r="D8644" i="7"/>
  <c r="A8644" i="7" s="1"/>
  <c r="D8645" i="7"/>
  <c r="A8645" i="7" s="1"/>
  <c r="D8646" i="7"/>
  <c r="A8646" i="7" s="1"/>
  <c r="D8647" i="7"/>
  <c r="A8647" i="7" s="1"/>
  <c r="D8648" i="7"/>
  <c r="A8648" i="7" s="1"/>
  <c r="D8649" i="7"/>
  <c r="A8649" i="7" s="1"/>
  <c r="D8650" i="7"/>
  <c r="A8650" i="7" s="1"/>
  <c r="D8651" i="7"/>
  <c r="A8651" i="7" s="1"/>
  <c r="D8652" i="7"/>
  <c r="A8652" i="7" s="1"/>
  <c r="D8653" i="7"/>
  <c r="A8653" i="7" s="1"/>
  <c r="D8654" i="7"/>
  <c r="A8654" i="7" s="1"/>
  <c r="D8655" i="7"/>
  <c r="A8655" i="7" s="1"/>
  <c r="D8656" i="7"/>
  <c r="A8656" i="7" s="1"/>
  <c r="D8657" i="7"/>
  <c r="A8657" i="7" s="1"/>
  <c r="D8658" i="7"/>
  <c r="A8658" i="7" s="1"/>
  <c r="D8659" i="7"/>
  <c r="A8659" i="7" s="1"/>
  <c r="D8660" i="7"/>
  <c r="A8660" i="7" s="1"/>
  <c r="D8661" i="7"/>
  <c r="A8661" i="7" s="1"/>
  <c r="D8662" i="7"/>
  <c r="A8662" i="7" s="1"/>
  <c r="D8663" i="7"/>
  <c r="A8663" i="7" s="1"/>
  <c r="D8664" i="7"/>
  <c r="A8664" i="7" s="1"/>
  <c r="D8665" i="7"/>
  <c r="A8665" i="7" s="1"/>
  <c r="D8666" i="7"/>
  <c r="A8666" i="7" s="1"/>
  <c r="D8667" i="7"/>
  <c r="A8667" i="7" s="1"/>
  <c r="D8668" i="7"/>
  <c r="A8668" i="7" s="1"/>
  <c r="D8669" i="7"/>
  <c r="A8669" i="7" s="1"/>
  <c r="D8670" i="7"/>
  <c r="A8670" i="7" s="1"/>
  <c r="D8671" i="7"/>
  <c r="A8671" i="7" s="1"/>
  <c r="D8672" i="7"/>
  <c r="A8672" i="7" s="1"/>
  <c r="D8673" i="7"/>
  <c r="A8673" i="7" s="1"/>
  <c r="D8674" i="7"/>
  <c r="A8674" i="7" s="1"/>
  <c r="D8675" i="7"/>
  <c r="A8675" i="7" s="1"/>
  <c r="D8676" i="7"/>
  <c r="A8676" i="7" s="1"/>
  <c r="D8677" i="7"/>
  <c r="A8677" i="7" s="1"/>
  <c r="D8678" i="7"/>
  <c r="A8678" i="7" s="1"/>
  <c r="D8679" i="7"/>
  <c r="A8679" i="7" s="1"/>
  <c r="D8680" i="7"/>
  <c r="A8680" i="7" s="1"/>
  <c r="D8681" i="7"/>
  <c r="A8681" i="7" s="1"/>
  <c r="D8682" i="7"/>
  <c r="A8682" i="7" s="1"/>
  <c r="D8683" i="7"/>
  <c r="A8683" i="7" s="1"/>
  <c r="D8684" i="7"/>
  <c r="A8684" i="7" s="1"/>
  <c r="D8685" i="7"/>
  <c r="A8685" i="7" s="1"/>
  <c r="D8686" i="7"/>
  <c r="A8686" i="7" s="1"/>
  <c r="D8687" i="7"/>
  <c r="A8687" i="7" s="1"/>
  <c r="D8688" i="7"/>
  <c r="A8688" i="7" s="1"/>
  <c r="D8689" i="7"/>
  <c r="A8689" i="7" s="1"/>
  <c r="D8690" i="7"/>
  <c r="A8690" i="7" s="1"/>
  <c r="D8691" i="7"/>
  <c r="A8691" i="7" s="1"/>
  <c r="D8692" i="7"/>
  <c r="A8692" i="7" s="1"/>
  <c r="D8693" i="7"/>
  <c r="A8693" i="7" s="1"/>
  <c r="D8694" i="7"/>
  <c r="A8694" i="7" s="1"/>
  <c r="D8695" i="7"/>
  <c r="A8695" i="7" s="1"/>
  <c r="D8696" i="7"/>
  <c r="A8696" i="7" s="1"/>
  <c r="D8697" i="7"/>
  <c r="A8697" i="7" s="1"/>
  <c r="D8698" i="7"/>
  <c r="A8698" i="7" s="1"/>
  <c r="D8699" i="7"/>
  <c r="A8699" i="7" s="1"/>
  <c r="D8700" i="7"/>
  <c r="A8700" i="7" s="1"/>
  <c r="D8701" i="7"/>
  <c r="A8701" i="7" s="1"/>
  <c r="D8702" i="7"/>
  <c r="A8702" i="7" s="1"/>
  <c r="D8703" i="7"/>
  <c r="A8703" i="7" s="1"/>
  <c r="D8704" i="7"/>
  <c r="A8704" i="7" s="1"/>
  <c r="D8705" i="7"/>
  <c r="A8705" i="7" s="1"/>
  <c r="D8706" i="7"/>
  <c r="A8706" i="7" s="1"/>
  <c r="D8707" i="7"/>
  <c r="A8707" i="7" s="1"/>
  <c r="D8708" i="7"/>
  <c r="A8708" i="7" s="1"/>
  <c r="D8709" i="7"/>
  <c r="A8709" i="7" s="1"/>
  <c r="D8710" i="7"/>
  <c r="A8710" i="7" s="1"/>
  <c r="D8711" i="7"/>
  <c r="A8711" i="7" s="1"/>
  <c r="D8712" i="7"/>
  <c r="A8712" i="7" s="1"/>
  <c r="D8713" i="7"/>
  <c r="A8713" i="7" s="1"/>
  <c r="D8714" i="7"/>
  <c r="A8714" i="7" s="1"/>
  <c r="D8715" i="7"/>
  <c r="A8715" i="7" s="1"/>
  <c r="D8716" i="7"/>
  <c r="A8716" i="7" s="1"/>
  <c r="D8717" i="7"/>
  <c r="A8717" i="7" s="1"/>
  <c r="D8718" i="7"/>
  <c r="A8718" i="7" s="1"/>
  <c r="D8719" i="7"/>
  <c r="A8719" i="7" s="1"/>
  <c r="D8720" i="7"/>
  <c r="A8720" i="7" s="1"/>
  <c r="D8721" i="7"/>
  <c r="A8721" i="7" s="1"/>
  <c r="D8722" i="7"/>
  <c r="A8722" i="7" s="1"/>
  <c r="D8723" i="7"/>
  <c r="A8723" i="7" s="1"/>
  <c r="D8724" i="7"/>
  <c r="A8724" i="7" s="1"/>
  <c r="D8725" i="7"/>
  <c r="A8725" i="7" s="1"/>
  <c r="D8726" i="7"/>
  <c r="A8726" i="7" s="1"/>
  <c r="D8727" i="7"/>
  <c r="A8727" i="7" s="1"/>
  <c r="D8728" i="7"/>
  <c r="A8728" i="7" s="1"/>
  <c r="D8729" i="7"/>
  <c r="A8729" i="7" s="1"/>
  <c r="D8730" i="7"/>
  <c r="A8730" i="7" s="1"/>
  <c r="D8731" i="7"/>
  <c r="A8731" i="7" s="1"/>
  <c r="D8732" i="7"/>
  <c r="A8732" i="7" s="1"/>
  <c r="D8733" i="7"/>
  <c r="A8733" i="7" s="1"/>
  <c r="D8734" i="7"/>
  <c r="A8734" i="7" s="1"/>
  <c r="D8735" i="7"/>
  <c r="A8735" i="7" s="1"/>
  <c r="D8736" i="7"/>
  <c r="A8736" i="7" s="1"/>
  <c r="D8737" i="7"/>
  <c r="A8737" i="7" s="1"/>
  <c r="D8738" i="7"/>
  <c r="A8738" i="7" s="1"/>
  <c r="D8739" i="7"/>
  <c r="A8739" i="7" s="1"/>
  <c r="D8740" i="7"/>
  <c r="A8740" i="7" s="1"/>
  <c r="D8741" i="7"/>
  <c r="A8741" i="7" s="1"/>
  <c r="D8742" i="7"/>
  <c r="A8742" i="7" s="1"/>
  <c r="D8743" i="7"/>
  <c r="A8743" i="7" s="1"/>
  <c r="D8744" i="7"/>
  <c r="A8744" i="7" s="1"/>
  <c r="D8745" i="7"/>
  <c r="A8745" i="7" s="1"/>
  <c r="D8746" i="7"/>
  <c r="A8746" i="7" s="1"/>
  <c r="D8747" i="7"/>
  <c r="A8747" i="7" s="1"/>
  <c r="D8748" i="7"/>
  <c r="A8748" i="7" s="1"/>
  <c r="D8749" i="7"/>
  <c r="A8749" i="7" s="1"/>
  <c r="D8750" i="7"/>
  <c r="A8750" i="7" s="1"/>
  <c r="D8751" i="7"/>
  <c r="A8751" i="7" s="1"/>
  <c r="D8752" i="7"/>
  <c r="A8752" i="7" s="1"/>
  <c r="D8753" i="7"/>
  <c r="A8753" i="7" s="1"/>
  <c r="D8754" i="7"/>
  <c r="A8754" i="7" s="1"/>
  <c r="D8755" i="7"/>
  <c r="A8755" i="7" s="1"/>
  <c r="D8756" i="7"/>
  <c r="A8756" i="7" s="1"/>
  <c r="D8757" i="7"/>
  <c r="A8757" i="7" s="1"/>
  <c r="D8758" i="7"/>
  <c r="A8758" i="7" s="1"/>
  <c r="D8759" i="7"/>
  <c r="A8759" i="7" s="1"/>
  <c r="D8760" i="7"/>
  <c r="A8760" i="7" s="1"/>
  <c r="D8761" i="7"/>
  <c r="A8761" i="7" s="1"/>
  <c r="D8762" i="7"/>
  <c r="A8762" i="7" s="1"/>
  <c r="D8763" i="7"/>
  <c r="A8763" i="7" s="1"/>
  <c r="D8764" i="7"/>
  <c r="A8764" i="7" s="1"/>
  <c r="D8765" i="7"/>
  <c r="A8765" i="7" s="1"/>
  <c r="D8766" i="7"/>
  <c r="A8766" i="7" s="1"/>
  <c r="D8767" i="7"/>
  <c r="A8767" i="7" s="1"/>
  <c r="D8768" i="7"/>
  <c r="A8768" i="7" s="1"/>
  <c r="D8769" i="7"/>
  <c r="A8769" i="7" s="1"/>
  <c r="D8770" i="7"/>
  <c r="A8770" i="7" s="1"/>
  <c r="D8771" i="7"/>
  <c r="A8771" i="7" s="1"/>
  <c r="D8772" i="7"/>
  <c r="A8772" i="7" s="1"/>
  <c r="D8773" i="7"/>
  <c r="A8773" i="7" s="1"/>
  <c r="D8774" i="7"/>
  <c r="A8774" i="7" s="1"/>
  <c r="D8775" i="7"/>
  <c r="A8775" i="7" s="1"/>
  <c r="D8776" i="7"/>
  <c r="A8776" i="7" s="1"/>
  <c r="D8777" i="7"/>
  <c r="A8777" i="7" s="1"/>
  <c r="D8778" i="7"/>
  <c r="A8778" i="7" s="1"/>
  <c r="D8779" i="7"/>
  <c r="A8779" i="7" s="1"/>
  <c r="D8780" i="7"/>
  <c r="A8780" i="7" s="1"/>
  <c r="D8781" i="7"/>
  <c r="A8781" i="7" s="1"/>
  <c r="D8782" i="7"/>
  <c r="A8782" i="7" s="1"/>
  <c r="D8783" i="7"/>
  <c r="A8783" i="7" s="1"/>
  <c r="D8784" i="7"/>
  <c r="A8784" i="7" s="1"/>
  <c r="D8785" i="7"/>
  <c r="A8785" i="7" s="1"/>
  <c r="D8786" i="7"/>
  <c r="A8786" i="7" s="1"/>
  <c r="D8787" i="7"/>
  <c r="A8787" i="7" s="1"/>
  <c r="D8788" i="7"/>
  <c r="A8788" i="7" s="1"/>
  <c r="D8789" i="7"/>
  <c r="A8789" i="7" s="1"/>
  <c r="D8790" i="7"/>
  <c r="A8790" i="7" s="1"/>
  <c r="D8791" i="7"/>
  <c r="A8791" i="7" s="1"/>
  <c r="D8792" i="7"/>
  <c r="A8792" i="7" s="1"/>
  <c r="D8793" i="7"/>
  <c r="A8793" i="7" s="1"/>
  <c r="D8794" i="7"/>
  <c r="A8794" i="7" s="1"/>
  <c r="D8795" i="7"/>
  <c r="A8795" i="7" s="1"/>
  <c r="D8796" i="7"/>
  <c r="A8796" i="7" s="1"/>
  <c r="D8797" i="7"/>
  <c r="A8797" i="7" s="1"/>
  <c r="D8798" i="7"/>
  <c r="A8798" i="7" s="1"/>
  <c r="D8799" i="7"/>
  <c r="A8799" i="7" s="1"/>
  <c r="D8800" i="7"/>
  <c r="A8800" i="7" s="1"/>
  <c r="D8801" i="7"/>
  <c r="A8801" i="7" s="1"/>
  <c r="D8802" i="7"/>
  <c r="A8802" i="7" s="1"/>
  <c r="D8803" i="7"/>
  <c r="A8803" i="7" s="1"/>
  <c r="D8804" i="7"/>
  <c r="A8804" i="7" s="1"/>
  <c r="D8805" i="7"/>
  <c r="A8805" i="7" s="1"/>
  <c r="D8806" i="7"/>
  <c r="A8806" i="7" s="1"/>
  <c r="D8807" i="7"/>
  <c r="A8807" i="7" s="1"/>
  <c r="D8808" i="7"/>
  <c r="A8808" i="7" s="1"/>
  <c r="D8809" i="7"/>
  <c r="A8809" i="7" s="1"/>
  <c r="D8810" i="7"/>
  <c r="A8810" i="7" s="1"/>
  <c r="D8811" i="7"/>
  <c r="A8811" i="7" s="1"/>
  <c r="D8812" i="7"/>
  <c r="A8812" i="7" s="1"/>
  <c r="D8813" i="7"/>
  <c r="A8813" i="7" s="1"/>
  <c r="D8814" i="7"/>
  <c r="A8814" i="7" s="1"/>
  <c r="D8815" i="7"/>
  <c r="A8815" i="7" s="1"/>
  <c r="D8816" i="7"/>
  <c r="A8816" i="7" s="1"/>
  <c r="D8817" i="7"/>
  <c r="A8817" i="7" s="1"/>
  <c r="D8818" i="7"/>
  <c r="A8818" i="7" s="1"/>
  <c r="D8819" i="7"/>
  <c r="A8819" i="7" s="1"/>
  <c r="D8820" i="7"/>
  <c r="A8820" i="7" s="1"/>
  <c r="D8821" i="7"/>
  <c r="A8821" i="7" s="1"/>
  <c r="D8822" i="7"/>
  <c r="A8822" i="7" s="1"/>
  <c r="D8823" i="7"/>
  <c r="A8823" i="7" s="1"/>
  <c r="D8824" i="7"/>
  <c r="A8824" i="7" s="1"/>
  <c r="D8825" i="7"/>
  <c r="A8825" i="7" s="1"/>
  <c r="D8826" i="7"/>
  <c r="A8826" i="7" s="1"/>
  <c r="D8827" i="7"/>
  <c r="A8827" i="7" s="1"/>
  <c r="D8828" i="7"/>
  <c r="A8828" i="7" s="1"/>
  <c r="D8829" i="7"/>
  <c r="A8829" i="7" s="1"/>
  <c r="D8830" i="7"/>
  <c r="A8830" i="7" s="1"/>
  <c r="D8831" i="7"/>
  <c r="A8831" i="7" s="1"/>
  <c r="D8832" i="7"/>
  <c r="A8832" i="7" s="1"/>
  <c r="D8833" i="7"/>
  <c r="A8833" i="7" s="1"/>
  <c r="D8834" i="7"/>
  <c r="A8834" i="7" s="1"/>
  <c r="D8835" i="7"/>
  <c r="A8835" i="7" s="1"/>
  <c r="D8836" i="7"/>
  <c r="A8836" i="7" s="1"/>
  <c r="D8837" i="7"/>
  <c r="A8837" i="7" s="1"/>
  <c r="D8838" i="7"/>
  <c r="A8838" i="7" s="1"/>
  <c r="D8839" i="7"/>
  <c r="A8839" i="7" s="1"/>
  <c r="D8840" i="7"/>
  <c r="A8840" i="7" s="1"/>
  <c r="D8841" i="7"/>
  <c r="A8841" i="7" s="1"/>
  <c r="D8842" i="7"/>
  <c r="A8842" i="7" s="1"/>
  <c r="D8843" i="7"/>
  <c r="A8843" i="7" s="1"/>
  <c r="D8844" i="7"/>
  <c r="A8844" i="7" s="1"/>
  <c r="D8845" i="7"/>
  <c r="A8845" i="7" s="1"/>
  <c r="D8846" i="7"/>
  <c r="A8846" i="7" s="1"/>
  <c r="D8847" i="7"/>
  <c r="A8847" i="7" s="1"/>
  <c r="D8848" i="7"/>
  <c r="A8848" i="7" s="1"/>
  <c r="D8849" i="7"/>
  <c r="A8849" i="7" s="1"/>
  <c r="D8850" i="7"/>
  <c r="A8850" i="7" s="1"/>
  <c r="D8851" i="7"/>
  <c r="A8851" i="7" s="1"/>
  <c r="D8852" i="7"/>
  <c r="A8852" i="7" s="1"/>
  <c r="D8853" i="7"/>
  <c r="A8853" i="7" s="1"/>
  <c r="D8854" i="7"/>
  <c r="A8854" i="7" s="1"/>
  <c r="D8855" i="7"/>
  <c r="A8855" i="7" s="1"/>
  <c r="D8856" i="7"/>
  <c r="A8856" i="7" s="1"/>
  <c r="D8857" i="7"/>
  <c r="A8857" i="7" s="1"/>
  <c r="D8858" i="7"/>
  <c r="A8858" i="7" s="1"/>
  <c r="D8859" i="7"/>
  <c r="A8859" i="7" s="1"/>
  <c r="D8860" i="7"/>
  <c r="A8860" i="7" s="1"/>
  <c r="D8861" i="7"/>
  <c r="A8861" i="7" s="1"/>
  <c r="D8862" i="7"/>
  <c r="A8862" i="7" s="1"/>
  <c r="D8863" i="7"/>
  <c r="A8863" i="7" s="1"/>
  <c r="D8864" i="7"/>
  <c r="A8864" i="7" s="1"/>
  <c r="D8865" i="7"/>
  <c r="A8865" i="7" s="1"/>
  <c r="D8866" i="7"/>
  <c r="A8866" i="7" s="1"/>
  <c r="D8867" i="7"/>
  <c r="A8867" i="7" s="1"/>
  <c r="D8868" i="7"/>
  <c r="A8868" i="7" s="1"/>
  <c r="D8869" i="7"/>
  <c r="A8869" i="7" s="1"/>
  <c r="D8870" i="7"/>
  <c r="A8870" i="7" s="1"/>
  <c r="D8871" i="7"/>
  <c r="A8871" i="7" s="1"/>
  <c r="D8872" i="7"/>
  <c r="A8872" i="7" s="1"/>
  <c r="D8873" i="7"/>
  <c r="A8873" i="7" s="1"/>
  <c r="D8874" i="7"/>
  <c r="A8874" i="7" s="1"/>
  <c r="D8875" i="7"/>
  <c r="A8875" i="7" s="1"/>
  <c r="D8876" i="7"/>
  <c r="A8876" i="7" s="1"/>
  <c r="D8877" i="7"/>
  <c r="A8877" i="7" s="1"/>
  <c r="D8878" i="7"/>
  <c r="A8878" i="7" s="1"/>
  <c r="D8879" i="7"/>
  <c r="A8879" i="7" s="1"/>
  <c r="D8880" i="7"/>
  <c r="A8880" i="7" s="1"/>
  <c r="D8881" i="7"/>
  <c r="A8881" i="7" s="1"/>
  <c r="D8882" i="7"/>
  <c r="A8882" i="7" s="1"/>
  <c r="D8883" i="7"/>
  <c r="A8883" i="7" s="1"/>
  <c r="D8884" i="7"/>
  <c r="A8884" i="7" s="1"/>
  <c r="D8885" i="7"/>
  <c r="A8885" i="7" s="1"/>
  <c r="D8886" i="7"/>
  <c r="A8886" i="7" s="1"/>
  <c r="D8887" i="7"/>
  <c r="A8887" i="7" s="1"/>
  <c r="D8888" i="7"/>
  <c r="A8888" i="7" s="1"/>
  <c r="D8889" i="7"/>
  <c r="A8889" i="7" s="1"/>
  <c r="D8890" i="7"/>
  <c r="A8890" i="7" s="1"/>
  <c r="D8891" i="7"/>
  <c r="A8891" i="7" s="1"/>
  <c r="D8892" i="7"/>
  <c r="A8892" i="7" s="1"/>
  <c r="D8893" i="7"/>
  <c r="A8893" i="7" s="1"/>
  <c r="D8894" i="7"/>
  <c r="A8894" i="7" s="1"/>
  <c r="D8895" i="7"/>
  <c r="A8895" i="7" s="1"/>
  <c r="D8896" i="7"/>
  <c r="A8896" i="7" s="1"/>
  <c r="D8897" i="7"/>
  <c r="A8897" i="7" s="1"/>
  <c r="D8898" i="7"/>
  <c r="A8898" i="7" s="1"/>
  <c r="D8899" i="7"/>
  <c r="A8899" i="7" s="1"/>
  <c r="D8900" i="7"/>
  <c r="A8900" i="7" s="1"/>
  <c r="D8901" i="7"/>
  <c r="A8901" i="7" s="1"/>
  <c r="D8902" i="7"/>
  <c r="A8902" i="7" s="1"/>
  <c r="D8903" i="7"/>
  <c r="A8903" i="7" s="1"/>
  <c r="D8904" i="7"/>
  <c r="A8904" i="7" s="1"/>
  <c r="D8905" i="7"/>
  <c r="A8905" i="7" s="1"/>
  <c r="D8906" i="7"/>
  <c r="A8906" i="7" s="1"/>
  <c r="D8907" i="7"/>
  <c r="A8907" i="7" s="1"/>
  <c r="D8908" i="7"/>
  <c r="A8908" i="7" s="1"/>
  <c r="D8909" i="7"/>
  <c r="A8909" i="7" s="1"/>
  <c r="D8910" i="7"/>
  <c r="A8910" i="7" s="1"/>
  <c r="D8911" i="7"/>
  <c r="A8911" i="7" s="1"/>
  <c r="D8912" i="7"/>
  <c r="A8912" i="7" s="1"/>
  <c r="D8913" i="7"/>
  <c r="A8913" i="7" s="1"/>
  <c r="D8914" i="7"/>
  <c r="A8914" i="7" s="1"/>
  <c r="D8915" i="7"/>
  <c r="A8915" i="7" s="1"/>
  <c r="D8916" i="7"/>
  <c r="A8916" i="7" s="1"/>
  <c r="D8917" i="7"/>
  <c r="A8917" i="7" s="1"/>
  <c r="D8918" i="7"/>
  <c r="A8918" i="7" s="1"/>
  <c r="D8919" i="7"/>
  <c r="A8919" i="7" s="1"/>
  <c r="D8920" i="7"/>
  <c r="A8920" i="7" s="1"/>
  <c r="D8921" i="7"/>
  <c r="A8921" i="7" s="1"/>
  <c r="D8922" i="7"/>
  <c r="A8922" i="7" s="1"/>
  <c r="D8923" i="7"/>
  <c r="A8923" i="7" s="1"/>
  <c r="D8924" i="7"/>
  <c r="A8924" i="7" s="1"/>
  <c r="D8925" i="7"/>
  <c r="A8925" i="7" s="1"/>
  <c r="D8926" i="7"/>
  <c r="A8926" i="7" s="1"/>
  <c r="D8927" i="7"/>
  <c r="A8927" i="7" s="1"/>
  <c r="D8928" i="7"/>
  <c r="A8928" i="7" s="1"/>
  <c r="D8929" i="7"/>
  <c r="A8929" i="7" s="1"/>
  <c r="D8930" i="7"/>
  <c r="A8930" i="7" s="1"/>
  <c r="D8931" i="7"/>
  <c r="A8931" i="7" s="1"/>
  <c r="D8932" i="7"/>
  <c r="A8932" i="7" s="1"/>
  <c r="D8933" i="7"/>
  <c r="A8933" i="7" s="1"/>
  <c r="D8934" i="7"/>
  <c r="A8934" i="7" s="1"/>
  <c r="D8935" i="7"/>
  <c r="A8935" i="7" s="1"/>
  <c r="D8936" i="7"/>
  <c r="A8936" i="7" s="1"/>
  <c r="D8937" i="7"/>
  <c r="A8937" i="7" s="1"/>
  <c r="D8938" i="7"/>
  <c r="A8938" i="7" s="1"/>
  <c r="D8939" i="7"/>
  <c r="A8939" i="7" s="1"/>
  <c r="D8940" i="7"/>
  <c r="A8940" i="7" s="1"/>
  <c r="D8941" i="7"/>
  <c r="A8941" i="7" s="1"/>
  <c r="D8942" i="7"/>
  <c r="A8942" i="7" s="1"/>
  <c r="D8943" i="7"/>
  <c r="A8943" i="7" s="1"/>
  <c r="D8944" i="7"/>
  <c r="A8944" i="7" s="1"/>
  <c r="D8945" i="7"/>
  <c r="A8945" i="7" s="1"/>
  <c r="D8946" i="7"/>
  <c r="A8946" i="7" s="1"/>
  <c r="D8947" i="7"/>
  <c r="A8947" i="7" s="1"/>
  <c r="D8948" i="7"/>
  <c r="A8948" i="7" s="1"/>
  <c r="D8949" i="7"/>
  <c r="A8949" i="7" s="1"/>
  <c r="D8950" i="7"/>
  <c r="A8950" i="7" s="1"/>
  <c r="D8951" i="7"/>
  <c r="A8951" i="7" s="1"/>
  <c r="D8952" i="7"/>
  <c r="A8952" i="7" s="1"/>
  <c r="D8953" i="7"/>
  <c r="A8953" i="7" s="1"/>
  <c r="D8954" i="7"/>
  <c r="A8954" i="7" s="1"/>
  <c r="D8955" i="7"/>
  <c r="A8955" i="7" s="1"/>
  <c r="D8956" i="7"/>
  <c r="A8956" i="7" s="1"/>
  <c r="D8957" i="7"/>
  <c r="A8957" i="7" s="1"/>
  <c r="D8958" i="7"/>
  <c r="A8958" i="7" s="1"/>
  <c r="D8959" i="7"/>
  <c r="A8959" i="7" s="1"/>
  <c r="D8960" i="7"/>
  <c r="A8960" i="7" s="1"/>
  <c r="D8961" i="7"/>
  <c r="A8961" i="7" s="1"/>
  <c r="D8962" i="7"/>
  <c r="A8962" i="7" s="1"/>
  <c r="D8963" i="7"/>
  <c r="A8963" i="7" s="1"/>
  <c r="D8964" i="7"/>
  <c r="A8964" i="7" s="1"/>
  <c r="D8965" i="7"/>
  <c r="A8965" i="7" s="1"/>
  <c r="D8966" i="7"/>
  <c r="A8966" i="7" s="1"/>
  <c r="D8967" i="7"/>
  <c r="A8967" i="7" s="1"/>
  <c r="D8968" i="7"/>
  <c r="A8968" i="7" s="1"/>
  <c r="D8969" i="7"/>
  <c r="A8969" i="7" s="1"/>
  <c r="D8970" i="7"/>
  <c r="A8970" i="7" s="1"/>
  <c r="D8971" i="7"/>
  <c r="A8971" i="7" s="1"/>
  <c r="D8972" i="7"/>
  <c r="A8972" i="7" s="1"/>
  <c r="D8973" i="7"/>
  <c r="A8973" i="7" s="1"/>
  <c r="D8974" i="7"/>
  <c r="A8974" i="7" s="1"/>
  <c r="D8975" i="7"/>
  <c r="A8975" i="7" s="1"/>
  <c r="D8976" i="7"/>
  <c r="A8976" i="7" s="1"/>
  <c r="D8977" i="7"/>
  <c r="A8977" i="7" s="1"/>
  <c r="D8978" i="7"/>
  <c r="A8978" i="7" s="1"/>
  <c r="D8979" i="7"/>
  <c r="A8979" i="7" s="1"/>
  <c r="D8980" i="7"/>
  <c r="A8980" i="7" s="1"/>
  <c r="D8981" i="7"/>
  <c r="A8981" i="7" s="1"/>
  <c r="D8982" i="7"/>
  <c r="A8982" i="7" s="1"/>
  <c r="D8983" i="7"/>
  <c r="A8983" i="7" s="1"/>
  <c r="D8984" i="7"/>
  <c r="A8984" i="7" s="1"/>
  <c r="D8985" i="7"/>
  <c r="A8985" i="7" s="1"/>
  <c r="D8986" i="7"/>
  <c r="A8986" i="7" s="1"/>
  <c r="D8987" i="7"/>
  <c r="A8987" i="7" s="1"/>
  <c r="D8988" i="7"/>
  <c r="A8988" i="7" s="1"/>
  <c r="D8989" i="7"/>
  <c r="A8989" i="7" s="1"/>
  <c r="D8990" i="7"/>
  <c r="A8990" i="7" s="1"/>
  <c r="D8991" i="7"/>
  <c r="A8991" i="7" s="1"/>
  <c r="D8992" i="7"/>
  <c r="A8992" i="7" s="1"/>
  <c r="D8993" i="7"/>
  <c r="A8993" i="7" s="1"/>
  <c r="D8994" i="7"/>
  <c r="A8994" i="7" s="1"/>
  <c r="D8995" i="7"/>
  <c r="A8995" i="7" s="1"/>
  <c r="D8996" i="7"/>
  <c r="A8996" i="7" s="1"/>
  <c r="D8997" i="7"/>
  <c r="A8997" i="7" s="1"/>
  <c r="D8998" i="7"/>
  <c r="A8998" i="7" s="1"/>
  <c r="D8999" i="7"/>
  <c r="A8999" i="7" s="1"/>
  <c r="D9000" i="7"/>
  <c r="A9000" i="7" s="1"/>
  <c r="D9001" i="7"/>
  <c r="A9001" i="7" s="1"/>
  <c r="D9002" i="7"/>
  <c r="A9002" i="7" s="1"/>
  <c r="D9003" i="7"/>
  <c r="A9003" i="7" s="1"/>
  <c r="D9004" i="7"/>
  <c r="A9004" i="7" s="1"/>
  <c r="D9005" i="7"/>
  <c r="A9005" i="7" s="1"/>
  <c r="D9006" i="7"/>
  <c r="A9006" i="7" s="1"/>
  <c r="D9007" i="7"/>
  <c r="A9007" i="7" s="1"/>
  <c r="D9008" i="7"/>
  <c r="A9008" i="7" s="1"/>
  <c r="D9009" i="7"/>
  <c r="A9009" i="7" s="1"/>
  <c r="D9010" i="7"/>
  <c r="A9010" i="7" s="1"/>
  <c r="D9011" i="7"/>
  <c r="A9011" i="7" s="1"/>
  <c r="D9012" i="7"/>
  <c r="A9012" i="7" s="1"/>
  <c r="D9013" i="7"/>
  <c r="A9013" i="7" s="1"/>
  <c r="D9014" i="7"/>
  <c r="A9014" i="7" s="1"/>
  <c r="D9015" i="7"/>
  <c r="A9015" i="7" s="1"/>
  <c r="D9016" i="7"/>
  <c r="A9016" i="7" s="1"/>
  <c r="D9017" i="7"/>
  <c r="A9017" i="7" s="1"/>
  <c r="D9018" i="7"/>
  <c r="A9018" i="7" s="1"/>
  <c r="D9019" i="7"/>
  <c r="A9019" i="7" s="1"/>
  <c r="D9020" i="7"/>
  <c r="A9020" i="7" s="1"/>
  <c r="D9021" i="7"/>
  <c r="A9021" i="7" s="1"/>
  <c r="D9022" i="7"/>
  <c r="A9022" i="7" s="1"/>
  <c r="D9023" i="7"/>
  <c r="A9023" i="7" s="1"/>
  <c r="D9024" i="7"/>
  <c r="A9024" i="7" s="1"/>
  <c r="D9025" i="7"/>
  <c r="A9025" i="7" s="1"/>
  <c r="D9026" i="7"/>
  <c r="A9026" i="7" s="1"/>
  <c r="D9027" i="7"/>
  <c r="A9027" i="7" s="1"/>
  <c r="D9028" i="7"/>
  <c r="A9028" i="7" s="1"/>
  <c r="D9029" i="7"/>
  <c r="A9029" i="7" s="1"/>
  <c r="D9030" i="7"/>
  <c r="A9030" i="7" s="1"/>
  <c r="D9031" i="7"/>
  <c r="A9031" i="7" s="1"/>
  <c r="D9032" i="7"/>
  <c r="A9032" i="7" s="1"/>
  <c r="D9033" i="7"/>
  <c r="A9033" i="7" s="1"/>
  <c r="D9034" i="7"/>
  <c r="A9034" i="7" s="1"/>
  <c r="D9035" i="7"/>
  <c r="A9035" i="7" s="1"/>
  <c r="D9036" i="7"/>
  <c r="A9036" i="7" s="1"/>
  <c r="D9037" i="7"/>
  <c r="A9037" i="7" s="1"/>
  <c r="D9038" i="7"/>
  <c r="A9038" i="7" s="1"/>
  <c r="D9039" i="7"/>
  <c r="A9039" i="7" s="1"/>
  <c r="D9040" i="7"/>
  <c r="A9040" i="7" s="1"/>
  <c r="D9041" i="7"/>
  <c r="A9041" i="7" s="1"/>
  <c r="D9042" i="7"/>
  <c r="A9042" i="7" s="1"/>
  <c r="D9043" i="7"/>
  <c r="A9043" i="7" s="1"/>
  <c r="D9044" i="7"/>
  <c r="A9044" i="7" s="1"/>
  <c r="D9045" i="7"/>
  <c r="A9045" i="7" s="1"/>
  <c r="D9046" i="7"/>
  <c r="A9046" i="7" s="1"/>
  <c r="D9047" i="7"/>
  <c r="A9047" i="7" s="1"/>
  <c r="D9048" i="7"/>
  <c r="A9048" i="7" s="1"/>
  <c r="D9049" i="7"/>
  <c r="A9049" i="7" s="1"/>
  <c r="D9050" i="7"/>
  <c r="A9050" i="7" s="1"/>
  <c r="D9051" i="7"/>
  <c r="A9051" i="7" s="1"/>
  <c r="D9052" i="7"/>
  <c r="A9052" i="7" s="1"/>
  <c r="D9053" i="7"/>
  <c r="A9053" i="7" s="1"/>
  <c r="D9054" i="7"/>
  <c r="A9054" i="7" s="1"/>
  <c r="D9055" i="7"/>
  <c r="A9055" i="7" s="1"/>
  <c r="D9056" i="7"/>
  <c r="A9056" i="7" s="1"/>
  <c r="D9057" i="7"/>
  <c r="A9057" i="7" s="1"/>
  <c r="D9058" i="7"/>
  <c r="A9058" i="7" s="1"/>
  <c r="D9059" i="7"/>
  <c r="A9059" i="7" s="1"/>
  <c r="D9060" i="7"/>
  <c r="A9060" i="7" s="1"/>
  <c r="D9061" i="7"/>
  <c r="A9061" i="7" s="1"/>
  <c r="D9062" i="7"/>
  <c r="A9062" i="7" s="1"/>
  <c r="D9063" i="7"/>
  <c r="A9063" i="7" s="1"/>
  <c r="D9064" i="7"/>
  <c r="A9064" i="7" s="1"/>
  <c r="D9065" i="7"/>
  <c r="A9065" i="7" s="1"/>
  <c r="D9066" i="7"/>
  <c r="A9066" i="7" s="1"/>
  <c r="D9067" i="7"/>
  <c r="A9067" i="7" s="1"/>
  <c r="D9068" i="7"/>
  <c r="A9068" i="7" s="1"/>
  <c r="D9069" i="7"/>
  <c r="A9069" i="7" s="1"/>
  <c r="D9070" i="7"/>
  <c r="A9070" i="7" s="1"/>
  <c r="D9071" i="7"/>
  <c r="A9071" i="7" s="1"/>
  <c r="D9072" i="7"/>
  <c r="A9072" i="7" s="1"/>
  <c r="D9073" i="7"/>
  <c r="A9073" i="7" s="1"/>
  <c r="D9074" i="7"/>
  <c r="A9074" i="7" s="1"/>
  <c r="D9075" i="7"/>
  <c r="A9075" i="7" s="1"/>
  <c r="D9076" i="7"/>
  <c r="A9076" i="7" s="1"/>
  <c r="D9077" i="7"/>
  <c r="A9077" i="7" s="1"/>
  <c r="D9078" i="7"/>
  <c r="A9078" i="7" s="1"/>
  <c r="D9079" i="7"/>
  <c r="A9079" i="7" s="1"/>
  <c r="D9080" i="7"/>
  <c r="A9080" i="7" s="1"/>
  <c r="D9081" i="7"/>
  <c r="A9081" i="7" s="1"/>
  <c r="D9082" i="7"/>
  <c r="A9082" i="7" s="1"/>
  <c r="D9083" i="7"/>
  <c r="A9083" i="7" s="1"/>
  <c r="D9084" i="7"/>
  <c r="A9084" i="7" s="1"/>
  <c r="D9085" i="7"/>
  <c r="A9085" i="7" s="1"/>
  <c r="D9086" i="7"/>
  <c r="A9086" i="7" s="1"/>
  <c r="D9087" i="7"/>
  <c r="A9087" i="7" s="1"/>
  <c r="D9088" i="7"/>
  <c r="A9088" i="7" s="1"/>
  <c r="D9089" i="7"/>
  <c r="A9089" i="7" s="1"/>
  <c r="D9090" i="7"/>
  <c r="A9090" i="7" s="1"/>
  <c r="D9091" i="7"/>
  <c r="A9091" i="7" s="1"/>
  <c r="D9092" i="7"/>
  <c r="A9092" i="7" s="1"/>
  <c r="D9093" i="7"/>
  <c r="A9093" i="7" s="1"/>
  <c r="D9094" i="7"/>
  <c r="A9094" i="7" s="1"/>
  <c r="D9095" i="7"/>
  <c r="A9095" i="7" s="1"/>
  <c r="D9096" i="7"/>
  <c r="A9096" i="7" s="1"/>
  <c r="D9097" i="7"/>
  <c r="A9097" i="7" s="1"/>
  <c r="D9098" i="7"/>
  <c r="A9098" i="7" s="1"/>
  <c r="D9099" i="7"/>
  <c r="A9099" i="7" s="1"/>
  <c r="D9100" i="7"/>
  <c r="A9100" i="7" s="1"/>
  <c r="D9101" i="7"/>
  <c r="A9101" i="7" s="1"/>
  <c r="D9102" i="7"/>
  <c r="A9102" i="7" s="1"/>
  <c r="D9103" i="7"/>
  <c r="A9103" i="7" s="1"/>
  <c r="D9104" i="7"/>
  <c r="A9104" i="7" s="1"/>
  <c r="D9105" i="7"/>
  <c r="A9105" i="7" s="1"/>
  <c r="D9106" i="7"/>
  <c r="A9106" i="7" s="1"/>
  <c r="D9107" i="7"/>
  <c r="A9107" i="7" s="1"/>
  <c r="D9108" i="7"/>
  <c r="A9108" i="7" s="1"/>
  <c r="D9109" i="7"/>
  <c r="A9109" i="7" s="1"/>
  <c r="D9110" i="7"/>
  <c r="A9110" i="7" s="1"/>
  <c r="D9111" i="7"/>
  <c r="A9111" i="7" s="1"/>
  <c r="D9112" i="7"/>
  <c r="A9112" i="7" s="1"/>
  <c r="D9113" i="7"/>
  <c r="A9113" i="7" s="1"/>
  <c r="D9114" i="7"/>
  <c r="A9114" i="7" s="1"/>
  <c r="D9115" i="7"/>
  <c r="A9115" i="7" s="1"/>
  <c r="D9116" i="7"/>
  <c r="A9116" i="7" s="1"/>
  <c r="D9117" i="7"/>
  <c r="A9117" i="7" s="1"/>
  <c r="D9118" i="7"/>
  <c r="A9118" i="7" s="1"/>
  <c r="D9119" i="7"/>
  <c r="A9119" i="7" s="1"/>
  <c r="D9120" i="7"/>
  <c r="A9120" i="7" s="1"/>
  <c r="D9121" i="7"/>
  <c r="A9121" i="7" s="1"/>
  <c r="D9122" i="7"/>
  <c r="A9122" i="7" s="1"/>
  <c r="D9123" i="7"/>
  <c r="A9123" i="7" s="1"/>
  <c r="D9124" i="7"/>
  <c r="A9124" i="7" s="1"/>
  <c r="D9125" i="7"/>
  <c r="A9125" i="7" s="1"/>
  <c r="D9126" i="7"/>
  <c r="A9126" i="7" s="1"/>
  <c r="D9127" i="7"/>
  <c r="A9127" i="7" s="1"/>
  <c r="D9128" i="7"/>
  <c r="A9128" i="7" s="1"/>
  <c r="D9129" i="7"/>
  <c r="A9129" i="7" s="1"/>
  <c r="D9130" i="7"/>
  <c r="A9130" i="7" s="1"/>
  <c r="D9131" i="7"/>
  <c r="A9131" i="7" s="1"/>
  <c r="D9132" i="7"/>
  <c r="A9132" i="7" s="1"/>
  <c r="D9133" i="7"/>
  <c r="A9133" i="7" s="1"/>
  <c r="D9134" i="7"/>
  <c r="A9134" i="7" s="1"/>
  <c r="D9135" i="7"/>
  <c r="A9135" i="7" s="1"/>
  <c r="D9136" i="7"/>
  <c r="A9136" i="7" s="1"/>
  <c r="D9137" i="7"/>
  <c r="A9137" i="7" s="1"/>
  <c r="D9138" i="7"/>
  <c r="A9138" i="7" s="1"/>
  <c r="D9139" i="7"/>
  <c r="A9139" i="7" s="1"/>
  <c r="D9140" i="7"/>
  <c r="A9140" i="7" s="1"/>
  <c r="D9141" i="7"/>
  <c r="A9141" i="7" s="1"/>
  <c r="D9142" i="7"/>
  <c r="A9142" i="7" s="1"/>
  <c r="D9143" i="7"/>
  <c r="A9143" i="7" s="1"/>
  <c r="D9144" i="7"/>
  <c r="A9144" i="7" s="1"/>
  <c r="D9145" i="7"/>
  <c r="A9145" i="7" s="1"/>
  <c r="D9146" i="7"/>
  <c r="A9146" i="7" s="1"/>
  <c r="D9147" i="7"/>
  <c r="A9147" i="7" s="1"/>
  <c r="D9148" i="7"/>
  <c r="A9148" i="7" s="1"/>
  <c r="D9149" i="7"/>
  <c r="A9149" i="7" s="1"/>
  <c r="D9150" i="7"/>
  <c r="A9150" i="7" s="1"/>
  <c r="D9151" i="7"/>
  <c r="A9151" i="7" s="1"/>
  <c r="D9152" i="7"/>
  <c r="A9152" i="7" s="1"/>
  <c r="D9153" i="7"/>
  <c r="A9153" i="7" s="1"/>
  <c r="D9154" i="7"/>
  <c r="A9154" i="7" s="1"/>
  <c r="D9155" i="7"/>
  <c r="A9155" i="7" s="1"/>
  <c r="D9156" i="7"/>
  <c r="A9156" i="7" s="1"/>
  <c r="D9157" i="7"/>
  <c r="A9157" i="7" s="1"/>
  <c r="D9158" i="7"/>
  <c r="A9158" i="7" s="1"/>
  <c r="D9159" i="7"/>
  <c r="A9159" i="7" s="1"/>
  <c r="D9160" i="7"/>
  <c r="A9160" i="7" s="1"/>
  <c r="D9161" i="7"/>
  <c r="A9161" i="7" s="1"/>
  <c r="D9162" i="7"/>
  <c r="A9162" i="7" s="1"/>
  <c r="D9163" i="7"/>
  <c r="A9163" i="7" s="1"/>
  <c r="D9164" i="7"/>
  <c r="A9164" i="7" s="1"/>
  <c r="D9165" i="7"/>
  <c r="A9165" i="7" s="1"/>
  <c r="D9166" i="7"/>
  <c r="A9166" i="7" s="1"/>
  <c r="D9167" i="7"/>
  <c r="A9167" i="7" s="1"/>
  <c r="D9168" i="7"/>
  <c r="A9168" i="7" s="1"/>
  <c r="D9169" i="7"/>
  <c r="A9169" i="7" s="1"/>
  <c r="D9170" i="7"/>
  <c r="A9170" i="7" s="1"/>
  <c r="D9171" i="7"/>
  <c r="A9171" i="7" s="1"/>
  <c r="D9172" i="7"/>
  <c r="A9172" i="7" s="1"/>
  <c r="D9173" i="7"/>
  <c r="A9173" i="7" s="1"/>
  <c r="D9174" i="7"/>
  <c r="A9174" i="7" s="1"/>
  <c r="D9175" i="7"/>
  <c r="A9175" i="7" s="1"/>
  <c r="D9176" i="7"/>
  <c r="A9176" i="7" s="1"/>
  <c r="D9177" i="7"/>
  <c r="A9177" i="7" s="1"/>
  <c r="D9178" i="7"/>
  <c r="A9178" i="7" s="1"/>
  <c r="D9179" i="7"/>
  <c r="A9179" i="7" s="1"/>
  <c r="D9180" i="7"/>
  <c r="A9180" i="7" s="1"/>
  <c r="D9181" i="7"/>
  <c r="A9181" i="7" s="1"/>
  <c r="D9182" i="7"/>
  <c r="A9182" i="7" s="1"/>
  <c r="D9183" i="7"/>
  <c r="A9183" i="7" s="1"/>
  <c r="D9184" i="7"/>
  <c r="A9184" i="7" s="1"/>
  <c r="D9185" i="7"/>
  <c r="A9185" i="7" s="1"/>
  <c r="D9186" i="7"/>
  <c r="A9186" i="7" s="1"/>
  <c r="D9187" i="7"/>
  <c r="A9187" i="7" s="1"/>
  <c r="D9188" i="7"/>
  <c r="A9188" i="7" s="1"/>
  <c r="D9189" i="7"/>
  <c r="A9189" i="7" s="1"/>
  <c r="D9190" i="7"/>
  <c r="A9190" i="7" s="1"/>
  <c r="D9191" i="7"/>
  <c r="A9191" i="7" s="1"/>
  <c r="D9192" i="7"/>
  <c r="A9192" i="7" s="1"/>
  <c r="D9193" i="7"/>
  <c r="A9193" i="7" s="1"/>
  <c r="D9194" i="7"/>
  <c r="A9194" i="7" s="1"/>
  <c r="D9195" i="7"/>
  <c r="A9195" i="7" s="1"/>
  <c r="D9196" i="7"/>
  <c r="A9196" i="7" s="1"/>
  <c r="D9197" i="7"/>
  <c r="A9197" i="7" s="1"/>
  <c r="D9198" i="7"/>
  <c r="A9198" i="7" s="1"/>
  <c r="D9199" i="7"/>
  <c r="A9199" i="7" s="1"/>
  <c r="D9200" i="7"/>
  <c r="A9200" i="7" s="1"/>
  <c r="D9201" i="7"/>
  <c r="A9201" i="7" s="1"/>
  <c r="D9202" i="7"/>
  <c r="A9202" i="7" s="1"/>
  <c r="D9203" i="7"/>
  <c r="A9203" i="7" s="1"/>
  <c r="D9204" i="7"/>
  <c r="A9204" i="7" s="1"/>
  <c r="D9205" i="7"/>
  <c r="A9205" i="7" s="1"/>
  <c r="D9206" i="7"/>
  <c r="A9206" i="7" s="1"/>
  <c r="D9207" i="7"/>
  <c r="A9207" i="7" s="1"/>
  <c r="D9208" i="7"/>
  <c r="A9208" i="7" s="1"/>
  <c r="D9209" i="7"/>
  <c r="A9209" i="7" s="1"/>
  <c r="D9210" i="7"/>
  <c r="A9210" i="7" s="1"/>
  <c r="D9211" i="7"/>
  <c r="A9211" i="7" s="1"/>
  <c r="D9212" i="7"/>
  <c r="A9212" i="7" s="1"/>
  <c r="D9213" i="7"/>
  <c r="A9213" i="7" s="1"/>
  <c r="D9214" i="7"/>
  <c r="A9214" i="7" s="1"/>
  <c r="D9215" i="7"/>
  <c r="A9215" i="7" s="1"/>
  <c r="D9216" i="7"/>
  <c r="A9216" i="7" s="1"/>
  <c r="D9217" i="7"/>
  <c r="A9217" i="7" s="1"/>
  <c r="D9218" i="7"/>
  <c r="A9218" i="7" s="1"/>
  <c r="D9219" i="7"/>
  <c r="A9219" i="7" s="1"/>
  <c r="D9220" i="7"/>
  <c r="A9220" i="7" s="1"/>
  <c r="D9221" i="7"/>
  <c r="A9221" i="7" s="1"/>
  <c r="D9222" i="7"/>
  <c r="A9222" i="7" s="1"/>
  <c r="D9223" i="7"/>
  <c r="A9223" i="7" s="1"/>
  <c r="D9224" i="7"/>
  <c r="A9224" i="7" s="1"/>
  <c r="D9225" i="7"/>
  <c r="A9225" i="7" s="1"/>
  <c r="D9226" i="7"/>
  <c r="A9226" i="7" s="1"/>
  <c r="D9227" i="7"/>
  <c r="A9227" i="7" s="1"/>
  <c r="D9228" i="7"/>
  <c r="A9228" i="7" s="1"/>
  <c r="D9229" i="7"/>
  <c r="A9229" i="7" s="1"/>
  <c r="D9230" i="7"/>
  <c r="A9230" i="7" s="1"/>
  <c r="D9231" i="7"/>
  <c r="A9231" i="7" s="1"/>
  <c r="D9232" i="7"/>
  <c r="A9232" i="7" s="1"/>
  <c r="D9233" i="7"/>
  <c r="A9233" i="7" s="1"/>
  <c r="D9234" i="7"/>
  <c r="A9234" i="7" s="1"/>
  <c r="D9235" i="7"/>
  <c r="A9235" i="7" s="1"/>
  <c r="D9236" i="7"/>
  <c r="A9236" i="7" s="1"/>
  <c r="D9237" i="7"/>
  <c r="A9237" i="7" s="1"/>
  <c r="D9238" i="7"/>
  <c r="A9238" i="7" s="1"/>
  <c r="D9239" i="7"/>
  <c r="A9239" i="7" s="1"/>
  <c r="D9240" i="7"/>
  <c r="A9240" i="7" s="1"/>
  <c r="D9241" i="7"/>
  <c r="A9241" i="7" s="1"/>
  <c r="D9242" i="7"/>
  <c r="A9242" i="7" s="1"/>
  <c r="D9243" i="7"/>
  <c r="A9243" i="7" s="1"/>
  <c r="D9244" i="7"/>
  <c r="A9244" i="7" s="1"/>
  <c r="D9245" i="7"/>
  <c r="A9245" i="7" s="1"/>
  <c r="D9246" i="7"/>
  <c r="A9246" i="7" s="1"/>
  <c r="D9247" i="7"/>
  <c r="A9247" i="7" s="1"/>
  <c r="D9248" i="7"/>
  <c r="A9248" i="7" s="1"/>
  <c r="D9249" i="7"/>
  <c r="A9249" i="7" s="1"/>
  <c r="D9250" i="7"/>
  <c r="A9250" i="7" s="1"/>
  <c r="D9251" i="7"/>
  <c r="A9251" i="7" s="1"/>
  <c r="D9252" i="7"/>
  <c r="A9252" i="7" s="1"/>
  <c r="D9253" i="7"/>
  <c r="A9253" i="7" s="1"/>
  <c r="D9254" i="7"/>
  <c r="A9254" i="7" s="1"/>
  <c r="D9255" i="7"/>
  <c r="A9255" i="7" s="1"/>
  <c r="D9256" i="7"/>
  <c r="A9256" i="7" s="1"/>
  <c r="D9257" i="7"/>
  <c r="A9257" i="7" s="1"/>
  <c r="D9258" i="7"/>
  <c r="A9258" i="7" s="1"/>
  <c r="D9259" i="7"/>
  <c r="A9259" i="7" s="1"/>
  <c r="D9260" i="7"/>
  <c r="A9260" i="7" s="1"/>
  <c r="D9261" i="7"/>
  <c r="A9261" i="7" s="1"/>
  <c r="D9262" i="7"/>
  <c r="A9262" i="7" s="1"/>
  <c r="D9263" i="7"/>
  <c r="A9263" i="7" s="1"/>
  <c r="D9264" i="7"/>
  <c r="A9264" i="7" s="1"/>
  <c r="D9265" i="7"/>
  <c r="A9265" i="7" s="1"/>
  <c r="D9266" i="7"/>
  <c r="A9266" i="7" s="1"/>
  <c r="D9267" i="7"/>
  <c r="A9267" i="7" s="1"/>
  <c r="D9268" i="7"/>
  <c r="A9268" i="7" s="1"/>
  <c r="D9269" i="7"/>
  <c r="A9269" i="7" s="1"/>
  <c r="D9270" i="7"/>
  <c r="A9270" i="7" s="1"/>
  <c r="D9271" i="7"/>
  <c r="A9271" i="7" s="1"/>
  <c r="D9272" i="7"/>
  <c r="A9272" i="7" s="1"/>
  <c r="D9273" i="7"/>
  <c r="A9273" i="7" s="1"/>
  <c r="D9274" i="7"/>
  <c r="A9274" i="7" s="1"/>
  <c r="D9275" i="7"/>
  <c r="A9275" i="7" s="1"/>
  <c r="D9276" i="7"/>
  <c r="A9276" i="7" s="1"/>
  <c r="D9277" i="7"/>
  <c r="A9277" i="7" s="1"/>
  <c r="D9278" i="7"/>
  <c r="A9278" i="7" s="1"/>
  <c r="D9279" i="7"/>
  <c r="A9279" i="7" s="1"/>
  <c r="D9280" i="7"/>
  <c r="A9280" i="7" s="1"/>
  <c r="D9281" i="7"/>
  <c r="A9281" i="7" s="1"/>
  <c r="D9282" i="7"/>
  <c r="A9282" i="7" s="1"/>
  <c r="D9283" i="7"/>
  <c r="A9283" i="7" s="1"/>
  <c r="D9284" i="7"/>
  <c r="A9284" i="7" s="1"/>
  <c r="D9285" i="7"/>
  <c r="A9285" i="7" s="1"/>
  <c r="D9286" i="7"/>
  <c r="A9286" i="7" s="1"/>
  <c r="D9287" i="7"/>
  <c r="A9287" i="7" s="1"/>
  <c r="D9288" i="7"/>
  <c r="A9288" i="7" s="1"/>
  <c r="D9289" i="7"/>
  <c r="A9289" i="7" s="1"/>
  <c r="D9290" i="7"/>
  <c r="A9290" i="7" s="1"/>
  <c r="D9291" i="7"/>
  <c r="A9291" i="7" s="1"/>
  <c r="D9292" i="7"/>
  <c r="A9292" i="7" s="1"/>
  <c r="D9293" i="7"/>
  <c r="A9293" i="7" s="1"/>
  <c r="D9294" i="7"/>
  <c r="A9294" i="7" s="1"/>
  <c r="D9295" i="7"/>
  <c r="A9295" i="7" s="1"/>
  <c r="D9296" i="7"/>
  <c r="A9296" i="7" s="1"/>
  <c r="D9297" i="7"/>
  <c r="A9297" i="7" s="1"/>
  <c r="D9298" i="7"/>
  <c r="A9298" i="7" s="1"/>
  <c r="D9299" i="7"/>
  <c r="A9299" i="7" s="1"/>
  <c r="D9300" i="7"/>
  <c r="A9300" i="7" s="1"/>
  <c r="D9301" i="7"/>
  <c r="A9301" i="7" s="1"/>
  <c r="D9302" i="7"/>
  <c r="A9302" i="7" s="1"/>
  <c r="D9303" i="7"/>
  <c r="A9303" i="7" s="1"/>
  <c r="D9304" i="7"/>
  <c r="A9304" i="7" s="1"/>
  <c r="D9305" i="7"/>
  <c r="A9305" i="7" s="1"/>
  <c r="D9306" i="7"/>
  <c r="A9306" i="7" s="1"/>
  <c r="D9307" i="7"/>
  <c r="A9307" i="7" s="1"/>
  <c r="D9308" i="7"/>
  <c r="A9308" i="7" s="1"/>
  <c r="D9309" i="7"/>
  <c r="A9309" i="7" s="1"/>
  <c r="D9310" i="7"/>
  <c r="A9310" i="7" s="1"/>
  <c r="D9311" i="7"/>
  <c r="A9311" i="7" s="1"/>
  <c r="D9312" i="7"/>
  <c r="A9312" i="7" s="1"/>
  <c r="D9313" i="7"/>
  <c r="A9313" i="7" s="1"/>
  <c r="D9314" i="7"/>
  <c r="A9314" i="7" s="1"/>
  <c r="D9315" i="7"/>
  <c r="A9315" i="7" s="1"/>
  <c r="D9316" i="7"/>
  <c r="A9316" i="7" s="1"/>
  <c r="D9317" i="7"/>
  <c r="A9317" i="7" s="1"/>
  <c r="D9318" i="7"/>
  <c r="A9318" i="7" s="1"/>
  <c r="D9319" i="7"/>
  <c r="A9319" i="7" s="1"/>
  <c r="D9320" i="7"/>
  <c r="A9320" i="7" s="1"/>
  <c r="D9321" i="7"/>
  <c r="A9321" i="7" s="1"/>
  <c r="D9322" i="7"/>
  <c r="A9322" i="7" s="1"/>
  <c r="D9323" i="7"/>
  <c r="A9323" i="7" s="1"/>
  <c r="D9324" i="7"/>
  <c r="A9324" i="7" s="1"/>
  <c r="D9325" i="7"/>
  <c r="A9325" i="7" s="1"/>
  <c r="D9326" i="7"/>
  <c r="A9326" i="7" s="1"/>
  <c r="D9327" i="7"/>
  <c r="A9327" i="7" s="1"/>
  <c r="D9328" i="7"/>
  <c r="A9328" i="7" s="1"/>
  <c r="D9329" i="7"/>
  <c r="A9329" i="7" s="1"/>
  <c r="D9330" i="7"/>
  <c r="A9330" i="7" s="1"/>
  <c r="D9331" i="7"/>
  <c r="A9331" i="7" s="1"/>
  <c r="D9332" i="7"/>
  <c r="A9332" i="7" s="1"/>
  <c r="D9333" i="7"/>
  <c r="A9333" i="7" s="1"/>
  <c r="D9334" i="7"/>
  <c r="A9334" i="7" s="1"/>
  <c r="D9335" i="7"/>
  <c r="A9335" i="7" s="1"/>
  <c r="D9336" i="7"/>
  <c r="A9336" i="7" s="1"/>
  <c r="D9337" i="7"/>
  <c r="A9337" i="7" s="1"/>
  <c r="D9338" i="7"/>
  <c r="A9338" i="7" s="1"/>
  <c r="D9339" i="7"/>
  <c r="A9339" i="7" s="1"/>
  <c r="D9340" i="7"/>
  <c r="A9340" i="7" s="1"/>
  <c r="D9341" i="7"/>
  <c r="A9341" i="7" s="1"/>
  <c r="D9342" i="7"/>
  <c r="A9342" i="7" s="1"/>
  <c r="D9343" i="7"/>
  <c r="A9343" i="7" s="1"/>
  <c r="D9344" i="7"/>
  <c r="A9344" i="7" s="1"/>
  <c r="D9345" i="7"/>
  <c r="A9345" i="7" s="1"/>
  <c r="D9346" i="7"/>
  <c r="A9346" i="7" s="1"/>
  <c r="D9347" i="7"/>
  <c r="A9347" i="7" s="1"/>
  <c r="D9348" i="7"/>
  <c r="A9348" i="7" s="1"/>
  <c r="D9349" i="7"/>
  <c r="A9349" i="7" s="1"/>
  <c r="D9350" i="7"/>
  <c r="A9350" i="7" s="1"/>
  <c r="D9351" i="7"/>
  <c r="A9351" i="7" s="1"/>
  <c r="D9352" i="7"/>
  <c r="A9352" i="7" s="1"/>
  <c r="D9353" i="7"/>
  <c r="A9353" i="7" s="1"/>
  <c r="D9354" i="7"/>
  <c r="A9354" i="7" s="1"/>
  <c r="D9355" i="7"/>
  <c r="A9355" i="7" s="1"/>
  <c r="D9356" i="7"/>
  <c r="A9356" i="7" s="1"/>
  <c r="D9357" i="7"/>
  <c r="A9357" i="7" s="1"/>
  <c r="D9358" i="7"/>
  <c r="A9358" i="7" s="1"/>
  <c r="D9359" i="7"/>
  <c r="A9359" i="7" s="1"/>
  <c r="D9360" i="7"/>
  <c r="A9360" i="7" s="1"/>
  <c r="D9361" i="7"/>
  <c r="A9361" i="7" s="1"/>
  <c r="D9362" i="7"/>
  <c r="A9362" i="7" s="1"/>
  <c r="D9363" i="7"/>
  <c r="A9363" i="7" s="1"/>
  <c r="D9364" i="7"/>
  <c r="A9364" i="7" s="1"/>
  <c r="D9365" i="7"/>
  <c r="A9365" i="7" s="1"/>
  <c r="D9366" i="7"/>
  <c r="A9366" i="7" s="1"/>
  <c r="D9367" i="7"/>
  <c r="A9367" i="7" s="1"/>
  <c r="D9368" i="7"/>
  <c r="A9368" i="7" s="1"/>
  <c r="D9369" i="7"/>
  <c r="A9369" i="7" s="1"/>
  <c r="D9370" i="7"/>
  <c r="A9370" i="7" s="1"/>
  <c r="D9371" i="7"/>
  <c r="A9371" i="7" s="1"/>
  <c r="D9372" i="7"/>
  <c r="A9372" i="7" s="1"/>
  <c r="D9373" i="7"/>
  <c r="A9373" i="7" s="1"/>
  <c r="D9374" i="7"/>
  <c r="A9374" i="7" s="1"/>
  <c r="D9375" i="7"/>
  <c r="A9375" i="7" s="1"/>
  <c r="D9376" i="7"/>
  <c r="A9376" i="7" s="1"/>
  <c r="D9377" i="7"/>
  <c r="A9377" i="7" s="1"/>
  <c r="D9378" i="7"/>
  <c r="A9378" i="7" s="1"/>
  <c r="D9379" i="7"/>
  <c r="A9379" i="7" s="1"/>
  <c r="D9380" i="7"/>
  <c r="A9380" i="7" s="1"/>
  <c r="D9381" i="7"/>
  <c r="A9381" i="7" s="1"/>
  <c r="D9382" i="7"/>
  <c r="A9382" i="7" s="1"/>
  <c r="D9383" i="7"/>
  <c r="A9383" i="7" s="1"/>
  <c r="D9384" i="7"/>
  <c r="A9384" i="7" s="1"/>
  <c r="D9385" i="7"/>
  <c r="A9385" i="7" s="1"/>
  <c r="D9386" i="7"/>
  <c r="A9386" i="7" s="1"/>
  <c r="D9387" i="7"/>
  <c r="A9387" i="7" s="1"/>
  <c r="D9388" i="7"/>
  <c r="A9388" i="7" s="1"/>
  <c r="D9389" i="7"/>
  <c r="A9389" i="7" s="1"/>
  <c r="D9390" i="7"/>
  <c r="A9390" i="7" s="1"/>
  <c r="D9391" i="7"/>
  <c r="A9391" i="7" s="1"/>
  <c r="D9392" i="7"/>
  <c r="A9392" i="7" s="1"/>
  <c r="D9393" i="7"/>
  <c r="A9393" i="7" s="1"/>
  <c r="D9394" i="7"/>
  <c r="A9394" i="7" s="1"/>
  <c r="D9395" i="7"/>
  <c r="A9395" i="7" s="1"/>
  <c r="D9396" i="7"/>
  <c r="A9396" i="7" s="1"/>
  <c r="D9397" i="7"/>
  <c r="A9397" i="7" s="1"/>
  <c r="D9398" i="7"/>
  <c r="A9398" i="7" s="1"/>
  <c r="D9399" i="7"/>
  <c r="A9399" i="7" s="1"/>
  <c r="D9400" i="7"/>
  <c r="A9400" i="7" s="1"/>
  <c r="D9401" i="7"/>
  <c r="A9401" i="7" s="1"/>
  <c r="D9402" i="7"/>
  <c r="A9402" i="7" s="1"/>
  <c r="D9403" i="7"/>
  <c r="A9403" i="7" s="1"/>
  <c r="D9404" i="7"/>
  <c r="A9404" i="7" s="1"/>
  <c r="D9405" i="7"/>
  <c r="A9405" i="7" s="1"/>
  <c r="D9406" i="7"/>
  <c r="A9406" i="7" s="1"/>
  <c r="D9407" i="7"/>
  <c r="A9407" i="7" s="1"/>
  <c r="D9408" i="7"/>
  <c r="A9408" i="7" s="1"/>
  <c r="D9409" i="7"/>
  <c r="A9409" i="7" s="1"/>
  <c r="D9410" i="7"/>
  <c r="A9410" i="7" s="1"/>
  <c r="D9411" i="7"/>
  <c r="A9411" i="7" s="1"/>
  <c r="D9412" i="7"/>
  <c r="A9412" i="7" s="1"/>
  <c r="D9413" i="7"/>
  <c r="A9413" i="7" s="1"/>
  <c r="D9414" i="7"/>
  <c r="A9414" i="7" s="1"/>
  <c r="D9415" i="7"/>
  <c r="A9415" i="7" s="1"/>
  <c r="D9416" i="7"/>
  <c r="A9416" i="7" s="1"/>
  <c r="D9417" i="7"/>
  <c r="A9417" i="7" s="1"/>
  <c r="D9418" i="7"/>
  <c r="A9418" i="7" s="1"/>
  <c r="D9419" i="7"/>
  <c r="A9419" i="7" s="1"/>
  <c r="D9420" i="7"/>
  <c r="A9420" i="7" s="1"/>
  <c r="D9421" i="7"/>
  <c r="A9421" i="7" s="1"/>
  <c r="D9422" i="7"/>
  <c r="A9422" i="7" s="1"/>
  <c r="D9423" i="7"/>
  <c r="A9423" i="7" s="1"/>
  <c r="D9424" i="7"/>
  <c r="A9424" i="7" s="1"/>
  <c r="D9425" i="7"/>
  <c r="A9425" i="7" s="1"/>
  <c r="D9426" i="7"/>
  <c r="A9426" i="7" s="1"/>
  <c r="D9427" i="7"/>
  <c r="A9427" i="7" s="1"/>
  <c r="D9428" i="7"/>
  <c r="A9428" i="7" s="1"/>
  <c r="D9429" i="7"/>
  <c r="A9429" i="7" s="1"/>
  <c r="D9430" i="7"/>
  <c r="A9430" i="7" s="1"/>
  <c r="D9431" i="7"/>
  <c r="A9431" i="7" s="1"/>
  <c r="D9432" i="7"/>
  <c r="A9432" i="7" s="1"/>
  <c r="D9433" i="7"/>
  <c r="A9433" i="7" s="1"/>
  <c r="D9434" i="7"/>
  <c r="A9434" i="7" s="1"/>
  <c r="D9435" i="7"/>
  <c r="A9435" i="7" s="1"/>
  <c r="D9436" i="7"/>
  <c r="A9436" i="7" s="1"/>
  <c r="D9437" i="7"/>
  <c r="A9437" i="7" s="1"/>
  <c r="D9438" i="7"/>
  <c r="A9438" i="7" s="1"/>
  <c r="D9439" i="7"/>
  <c r="A9439" i="7" s="1"/>
  <c r="D9440" i="7"/>
  <c r="A9440" i="7" s="1"/>
  <c r="D9441" i="7"/>
  <c r="A9441" i="7" s="1"/>
  <c r="D9442" i="7"/>
  <c r="A9442" i="7" s="1"/>
  <c r="D9443" i="7"/>
  <c r="A9443" i="7" s="1"/>
  <c r="D9444" i="7"/>
  <c r="A9444" i="7" s="1"/>
  <c r="D9445" i="7"/>
  <c r="A9445" i="7" s="1"/>
  <c r="D9446" i="7"/>
  <c r="A9446" i="7" s="1"/>
  <c r="D9447" i="7"/>
  <c r="A9447" i="7" s="1"/>
  <c r="D9448" i="7"/>
  <c r="A9448" i="7" s="1"/>
  <c r="D9449" i="7"/>
  <c r="A9449" i="7" s="1"/>
  <c r="D9450" i="7"/>
  <c r="A9450" i="7" s="1"/>
  <c r="D9451" i="7"/>
  <c r="A9451" i="7" s="1"/>
  <c r="D9452" i="7"/>
  <c r="A9452" i="7" s="1"/>
  <c r="D9453" i="7"/>
  <c r="A9453" i="7" s="1"/>
  <c r="D9454" i="7"/>
  <c r="A9454" i="7" s="1"/>
  <c r="D9455" i="7"/>
  <c r="A9455" i="7" s="1"/>
  <c r="D9456" i="7"/>
  <c r="A9456" i="7" s="1"/>
  <c r="D9457" i="7"/>
  <c r="A9457" i="7" s="1"/>
  <c r="D9458" i="7"/>
  <c r="A9458" i="7" s="1"/>
  <c r="D9459" i="7"/>
  <c r="A9459" i="7" s="1"/>
  <c r="D9460" i="7"/>
  <c r="A9460" i="7" s="1"/>
  <c r="D9461" i="7"/>
  <c r="A9461" i="7" s="1"/>
  <c r="D9462" i="7"/>
  <c r="A9462" i="7" s="1"/>
  <c r="D9463" i="7"/>
  <c r="A9463" i="7" s="1"/>
  <c r="D9464" i="7"/>
  <c r="A9464" i="7" s="1"/>
  <c r="D9465" i="7"/>
  <c r="A9465" i="7" s="1"/>
  <c r="D9466" i="7"/>
  <c r="A9466" i="7" s="1"/>
  <c r="D9467" i="7"/>
  <c r="A9467" i="7" s="1"/>
  <c r="D9468" i="7"/>
  <c r="A9468" i="7" s="1"/>
  <c r="D9469" i="7"/>
  <c r="A9469" i="7" s="1"/>
  <c r="D9470" i="7"/>
  <c r="A9470" i="7" s="1"/>
  <c r="D9471" i="7"/>
  <c r="A9471" i="7" s="1"/>
  <c r="D9472" i="7"/>
  <c r="A9472" i="7" s="1"/>
  <c r="D9473" i="7"/>
  <c r="A9473" i="7" s="1"/>
  <c r="D9474" i="7"/>
  <c r="A9474" i="7" s="1"/>
  <c r="D9475" i="7"/>
  <c r="A9475" i="7" s="1"/>
  <c r="D9476" i="7"/>
  <c r="A9476" i="7" s="1"/>
  <c r="D9477" i="7"/>
  <c r="A9477" i="7" s="1"/>
  <c r="D9478" i="7"/>
  <c r="A9478" i="7" s="1"/>
  <c r="D9479" i="7"/>
  <c r="A9479" i="7" s="1"/>
  <c r="D9480" i="7"/>
  <c r="A9480" i="7" s="1"/>
  <c r="D9481" i="7"/>
  <c r="A9481" i="7" s="1"/>
  <c r="D9482" i="7"/>
  <c r="A9482" i="7" s="1"/>
  <c r="D9483" i="7"/>
  <c r="A9483" i="7" s="1"/>
  <c r="D9484" i="7"/>
  <c r="A9484" i="7" s="1"/>
  <c r="D9485" i="7"/>
  <c r="A9485" i="7" s="1"/>
  <c r="D9486" i="7"/>
  <c r="A9486" i="7" s="1"/>
  <c r="D9487" i="7"/>
  <c r="A9487" i="7" s="1"/>
  <c r="D9488" i="7"/>
  <c r="A9488" i="7" s="1"/>
  <c r="D9489" i="7"/>
  <c r="A9489" i="7" s="1"/>
  <c r="D9490" i="7"/>
  <c r="A9490" i="7" s="1"/>
  <c r="D9491" i="7"/>
  <c r="A9491" i="7" s="1"/>
  <c r="D9492" i="7"/>
  <c r="A9492" i="7" s="1"/>
  <c r="D9493" i="7"/>
  <c r="A9493" i="7" s="1"/>
  <c r="D9494" i="7"/>
  <c r="A9494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AU22" i="9"/>
  <c r="BO66" i="3"/>
  <c r="BF23" i="9"/>
  <c r="BD66" i="3"/>
  <c r="AX23" i="9"/>
  <c r="AV66" i="3"/>
  <c r="AP23" i="9"/>
  <c r="BF19" i="9"/>
  <c r="BE23" i="9"/>
  <c r="BC66" i="3"/>
  <c r="AW23" i="9"/>
  <c r="BU66" i="3"/>
  <c r="BL23" i="9"/>
  <c r="BM66" i="3"/>
  <c r="BD23" i="9"/>
  <c r="BB66" i="3"/>
  <c r="AV23" i="9"/>
  <c r="BT66" i="3"/>
  <c r="BK23" i="9"/>
  <c r="BL66" i="3"/>
  <c r="BC23" i="9"/>
  <c r="BA66" i="3"/>
  <c r="AU23" i="9"/>
  <c r="BF66" i="3"/>
  <c r="BG66" i="3" s="1"/>
  <c r="AZ23" i="9"/>
  <c r="BC9" i="3"/>
  <c r="AW22" i="9"/>
  <c r="AU66" i="3"/>
  <c r="AO23" i="9"/>
  <c r="BS66" i="3"/>
  <c r="BJ23" i="9"/>
  <c r="BK66" i="3"/>
  <c r="BB23" i="9"/>
  <c r="AZ66" i="3"/>
  <c r="AT23" i="9"/>
  <c r="BQ66" i="3"/>
  <c r="BH23" i="9"/>
  <c r="AX66" i="3"/>
  <c r="AR23" i="9"/>
  <c r="BR66" i="3"/>
  <c r="BI23" i="9"/>
  <c r="BB19" i="9"/>
  <c r="BA23" i="9"/>
  <c r="AY66" i="3"/>
  <c r="AS23" i="9"/>
  <c r="BO19" i="9"/>
  <c r="BN19" i="9"/>
  <c r="BO9" i="9"/>
  <c r="BN9" i="9"/>
  <c r="BG19" i="9"/>
  <c r="BG22" i="9" s="1"/>
  <c r="BC19" i="9"/>
  <c r="BC22" i="9" s="1"/>
  <c r="BU65" i="3"/>
  <c r="BV65" i="3" s="1"/>
  <c r="BO69" i="3"/>
  <c r="BS65" i="3"/>
  <c r="BS69" i="3" s="1"/>
  <c r="BJ9" i="9"/>
  <c r="BS8" i="3" s="1"/>
  <c r="BB9" i="9"/>
  <c r="BK8" i="3" s="1"/>
  <c r="BK19" i="9"/>
  <c r="BK22" i="9" s="1"/>
  <c r="BM19" i="9"/>
  <c r="BE19" i="9"/>
  <c r="BE22" i="9" s="1"/>
  <c r="BQ65" i="3"/>
  <c r="BQ69" i="3" s="1"/>
  <c r="BM65" i="3"/>
  <c r="BM69" i="3" s="1"/>
  <c r="BT69" i="3"/>
  <c r="BL69" i="3"/>
  <c r="BR69" i="3"/>
  <c r="AS9" i="9"/>
  <c r="AY8" i="3" s="1"/>
  <c r="AT19" i="9"/>
  <c r="BL19" i="9"/>
  <c r="BD19" i="9"/>
  <c r="BD22" i="9" s="1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K69" i="3"/>
  <c r="BJ66" i="3"/>
  <c r="BJ69" i="3" s="1"/>
  <c r="AY9" i="9"/>
  <c r="BE8" i="3" s="1"/>
  <c r="AZ19" i="9"/>
  <c r="AR19" i="9"/>
  <c r="BG9" i="9"/>
  <c r="BP8" i="3" s="1"/>
  <c r="BJ19" i="9"/>
  <c r="BJ22" i="9" s="1"/>
  <c r="AX9" i="9"/>
  <c r="BD8" i="3" s="1"/>
  <c r="AY19" i="9"/>
  <c r="BA9" i="9"/>
  <c r="BJ8" i="3" s="1"/>
  <c r="BF9" i="9"/>
  <c r="BO8" i="3" s="1"/>
  <c r="BI19" i="9"/>
  <c r="BI22" i="9" s="1"/>
  <c r="BX9" i="9"/>
  <c r="AW9" i="9"/>
  <c r="BC8" i="3" s="1"/>
  <c r="BC14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BV66" i="3"/>
  <c r="AQ9" i="9"/>
  <c r="AW8" i="3" s="1"/>
  <c r="AQ19" i="9"/>
  <c r="AP9" i="9"/>
  <c r="AV8" i="3" s="1"/>
  <c r="AP19" i="9"/>
  <c r="BC69" i="3"/>
  <c r="BE69" i="3"/>
  <c r="AW69" i="3"/>
  <c r="BD69" i="3"/>
  <c r="AV69" i="3"/>
  <c r="BK11" i="3"/>
  <c r="BV68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L22" i="9" l="1"/>
  <c r="BA22" i="9"/>
  <c r="BN22" i="9"/>
  <c r="BE9" i="3"/>
  <c r="BE14" i="3" s="1"/>
  <c r="AY22" i="9"/>
  <c r="BD9" i="3"/>
  <c r="BD14" i="3" s="1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K9" i="3"/>
  <c r="BK14" i="3" s="1"/>
  <c r="BB22" i="9"/>
  <c r="BQ9" i="3"/>
  <c r="BQ14" i="3" s="1"/>
  <c r="BH22" i="9"/>
  <c r="I6" i="1"/>
  <c r="BO23" i="9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L7973" i="7"/>
  <c r="L7972" i="7"/>
  <c r="L7971" i="7"/>
  <c r="L7969" i="7"/>
  <c r="L7968" i="7"/>
  <c r="L7967" i="7"/>
  <c r="L7966" i="7"/>
  <c r="L7965" i="7"/>
  <c r="L7964" i="7"/>
  <c r="L7960" i="7"/>
  <c r="L7959" i="7"/>
  <c r="L7930" i="7"/>
  <c r="L7958" i="7"/>
  <c r="L7954" i="7"/>
  <c r="L7953" i="7"/>
  <c r="L7952" i="7"/>
  <c r="L7951" i="7"/>
  <c r="L7950" i="7"/>
  <c r="L7949" i="7"/>
  <c r="L7948" i="7"/>
  <c r="L7947" i="7"/>
  <c r="L7946" i="7"/>
  <c r="L7945" i="7"/>
  <c r="L7944" i="7"/>
  <c r="L7943" i="7"/>
  <c r="L7942" i="7"/>
  <c r="L7941" i="7"/>
  <c r="L7929" i="7"/>
  <c r="L7939" i="7"/>
  <c r="L7928" i="7"/>
  <c r="L7920" i="7"/>
  <c r="L7915" i="7"/>
  <c r="L7911" i="7"/>
  <c r="L7907" i="7"/>
  <c r="L7900" i="7"/>
  <c r="L7894" i="7"/>
  <c r="L7893" i="7"/>
  <c r="L7892" i="7"/>
  <c r="L7881" i="7"/>
  <c r="L7840" i="7"/>
  <c r="L7835" i="7"/>
  <c r="L7772" i="7"/>
  <c r="L7771" i="7"/>
  <c r="L7770" i="7"/>
  <c r="L7769" i="7"/>
  <c r="L7767" i="7"/>
  <c r="L7760" i="7"/>
  <c r="L7759" i="7"/>
  <c r="L7757" i="7"/>
  <c r="L7756" i="7"/>
  <c r="L7704" i="7"/>
  <c r="L7703" i="7"/>
  <c r="L7700" i="7"/>
  <c r="L7697" i="7"/>
  <c r="L7694" i="7"/>
  <c r="L7687" i="7"/>
  <c r="L7654" i="7"/>
  <c r="L7653" i="7"/>
  <c r="L7639" i="7"/>
  <c r="L7638" i="7"/>
  <c r="L7626" i="7"/>
  <c r="L7624" i="7"/>
  <c r="L7622" i="7"/>
  <c r="L7620" i="7"/>
  <c r="L7619" i="7"/>
  <c r="L7618" i="7"/>
  <c r="L7561" i="7"/>
  <c r="L7539" i="7"/>
  <c r="L7538" i="7"/>
  <c r="L7537" i="7"/>
  <c r="L7534" i="7"/>
  <c r="L7533" i="7"/>
  <c r="L7531" i="7"/>
  <c r="L7511" i="7"/>
  <c r="L7501" i="7"/>
  <c r="L7500" i="7"/>
  <c r="L7499" i="7"/>
  <c r="BF14" i="3" l="1"/>
  <c r="BU14" i="3"/>
  <c r="L7617" i="7"/>
  <c r="L7773" i="7"/>
  <c r="L7690" i="7"/>
  <c r="L7493" i="7"/>
  <c r="L7490" i="7"/>
  <c r="L7489" i="7"/>
  <c r="L7487" i="7"/>
  <c r="L7486" i="7"/>
  <c r="L7484" i="7"/>
  <c r="L7474" i="7"/>
  <c r="L7473" i="7"/>
  <c r="L7472" i="7"/>
  <c r="L7471" i="7"/>
  <c r="L7466" i="7"/>
  <c r="L7462" i="7"/>
  <c r="L7455" i="7"/>
  <c r="L7452" i="7"/>
  <c r="L7445" i="7"/>
  <c r="L7441" i="7"/>
  <c r="L7440" i="7"/>
  <c r="L7439" i="7"/>
  <c r="L7433" i="7"/>
  <c r="L7432" i="7"/>
  <c r="L7429" i="7"/>
  <c r="L7422" i="7"/>
  <c r="L7421" i="7"/>
  <c r="L7419" i="7"/>
  <c r="L7406" i="7"/>
  <c r="L7405" i="7"/>
  <c r="L7398" i="7"/>
  <c r="L7344" i="7"/>
  <c r="L7343" i="7"/>
  <c r="L7336" i="7"/>
  <c r="L7333" i="7"/>
  <c r="L7330" i="7"/>
  <c r="L7329" i="7"/>
  <c r="L7328" i="7"/>
  <c r="L7316" i="7"/>
  <c r="L7315" i="7"/>
  <c r="L7314" i="7"/>
  <c r="L7273" i="7"/>
  <c r="L7266" i="7"/>
  <c r="L7264" i="7"/>
  <c r="L7253" i="7"/>
  <c r="L7241" i="7"/>
  <c r="L7239" i="7"/>
  <c r="L7227" i="7"/>
  <c r="L7226" i="7"/>
  <c r="L7225" i="7"/>
  <c r="L7192" i="7"/>
  <c r="L7191" i="7"/>
  <c r="L7190" i="7"/>
  <c r="L7189" i="7"/>
  <c r="L7176" i="7"/>
  <c r="L7175" i="7"/>
  <c r="L7151" i="7"/>
  <c r="L7150" i="7"/>
  <c r="L7146" i="7"/>
  <c r="L7112" i="7"/>
  <c r="L7111" i="7"/>
  <c r="L7110" i="7"/>
  <c r="L7073" i="7"/>
  <c r="L7067" i="7"/>
  <c r="L7066" i="7"/>
  <c r="L7065" i="7"/>
  <c r="L7063" i="7"/>
  <c r="L7061" i="7"/>
  <c r="L7060" i="7"/>
  <c r="L7059" i="7"/>
  <c r="L7058" i="7"/>
  <c r="L7054" i="7"/>
  <c r="L7035" i="7"/>
  <c r="L7034" i="7"/>
  <c r="L7033" i="7"/>
  <c r="L7032" i="7"/>
  <c r="L7029" i="7"/>
  <c r="L7028" i="7"/>
  <c r="L7023" i="7"/>
  <c r="L7022" i="7"/>
  <c r="L7018" i="7"/>
  <c r="L7017" i="7"/>
  <c r="L7011" i="7"/>
  <c r="L7010" i="7"/>
  <c r="L6984" i="7"/>
  <c r="L6983" i="7"/>
  <c r="L6978" i="7"/>
  <c r="L6977" i="7"/>
  <c r="L6976" i="7"/>
  <c r="L6975" i="7"/>
  <c r="L6974" i="7"/>
  <c r="L6973" i="7"/>
  <c r="L6972" i="7"/>
  <c r="L6961" i="7"/>
  <c r="L6960" i="7"/>
  <c r="L6952" i="7"/>
  <c r="L6947" i="7"/>
  <c r="L6946" i="7"/>
  <c r="L6941" i="7"/>
  <c r="L6922" i="7"/>
  <c r="L6921" i="7"/>
  <c r="L6852" i="7"/>
  <c r="L6847" i="7"/>
  <c r="L6842" i="7"/>
  <c r="L6840" i="7"/>
  <c r="L6839" i="7"/>
  <c r="L6830" i="7"/>
  <c r="L6828" i="7"/>
  <c r="L6827" i="7"/>
  <c r="L6826" i="7"/>
  <c r="L6825" i="7"/>
  <c r="L6817" i="7"/>
  <c r="L6816" i="7"/>
  <c r="L6815" i="7"/>
  <c r="L6814" i="7"/>
  <c r="L6766" i="7"/>
  <c r="L6765" i="7"/>
  <c r="L6740" i="7"/>
  <c r="L6738" i="7"/>
  <c r="L6737" i="7"/>
  <c r="L6734" i="7"/>
  <c r="L6712" i="7"/>
  <c r="L6710" i="7"/>
  <c r="L6709" i="7"/>
  <c r="L6708" i="7"/>
  <c r="L6698" i="7"/>
  <c r="L6697" i="7"/>
  <c r="L6681" i="7"/>
  <c r="L6640" i="7"/>
  <c r="L6635" i="7"/>
  <c r="L6634" i="7"/>
  <c r="L6632" i="7"/>
  <c r="L6625" i="7"/>
  <c r="L6621" i="7"/>
  <c r="L6620" i="7"/>
  <c r="L6619" i="7"/>
  <c r="L6607" i="7"/>
  <c r="L6602" i="7"/>
  <c r="L6601" i="7"/>
  <c r="L6597" i="7"/>
  <c r="L6596" i="7"/>
  <c r="L6584" i="7"/>
  <c r="L6583" i="7"/>
  <c r="L6582" i="7"/>
  <c r="L6581" i="7"/>
  <c r="L6580" i="7"/>
  <c r="L6572" i="7"/>
  <c r="L6570" i="7"/>
  <c r="L6568" i="7"/>
  <c r="L6533" i="7"/>
  <c r="L6532" i="7"/>
  <c r="L6455" i="7"/>
  <c r="L6454" i="7"/>
  <c r="L6453" i="7"/>
  <c r="L6452" i="7"/>
  <c r="L6445" i="7"/>
  <c r="L6378" i="7"/>
  <c r="L6377" i="7"/>
  <c r="L6370" i="7"/>
  <c r="L6355" i="7"/>
  <c r="L6354" i="7"/>
  <c r="L6349" i="7"/>
  <c r="L6348" i="7"/>
  <c r="L6345" i="7"/>
  <c r="L6341" i="7"/>
  <c r="L6331" i="7"/>
  <c r="L6328" i="7"/>
  <c r="L6327" i="7"/>
  <c r="L6323" i="7"/>
  <c r="L5836" i="7"/>
  <c r="L5835" i="7"/>
  <c r="L5834" i="7"/>
  <c r="L5832" i="7"/>
  <c r="L5828" i="7"/>
  <c r="L5827" i="7"/>
  <c r="L5820" i="7"/>
  <c r="L5819" i="7"/>
  <c r="L5818" i="7"/>
  <c r="L5817" i="7"/>
  <c r="L5800" i="7"/>
  <c r="L5793" i="7"/>
  <c r="L5775" i="7"/>
  <c r="L5774" i="7"/>
  <c r="L5771" i="7"/>
  <c r="L5731" i="7"/>
  <c r="L5730" i="7"/>
  <c r="L5729" i="7"/>
  <c r="L5728" i="7"/>
  <c r="L5699" i="7"/>
  <c r="L5696" i="7"/>
  <c r="L5695" i="7"/>
  <c r="L5661" i="7"/>
  <c r="L5642" i="7"/>
  <c r="L5641" i="7"/>
  <c r="L5612" i="7"/>
  <c r="L5611" i="7"/>
  <c r="L5610" i="7"/>
  <c r="L5601" i="7"/>
  <c r="L5566" i="7"/>
  <c r="L5563" i="7"/>
  <c r="L5562" i="7"/>
  <c r="L5551" i="7"/>
  <c r="L5550" i="7"/>
  <c r="L5549" i="7"/>
  <c r="L5539" i="7"/>
  <c r="L5538" i="7"/>
  <c r="L5537" i="7"/>
  <c r="L5536" i="7"/>
  <c r="L5534" i="7"/>
  <c r="L5522" i="7"/>
  <c r="L5520" i="7"/>
  <c r="L5519" i="7"/>
  <c r="L5518" i="7"/>
  <c r="L5517" i="7"/>
  <c r="L5505" i="7"/>
  <c r="L5504" i="7"/>
  <c r="L5499" i="7"/>
  <c r="L5494" i="7"/>
  <c r="L5493" i="7"/>
  <c r="L5471" i="7"/>
  <c r="L5429" i="7"/>
  <c r="L5428" i="7"/>
  <c r="L5427" i="7"/>
  <c r="L5402" i="7"/>
  <c r="L5401" i="7"/>
  <c r="L5400" i="7"/>
  <c r="L5398" i="7"/>
  <c r="L5397" i="7"/>
  <c r="L5396" i="7"/>
  <c r="L5395" i="7"/>
  <c r="L5394" i="7"/>
  <c r="L5380" i="7"/>
  <c r="L5377" i="7"/>
  <c r="L5375" i="7"/>
  <c r="L5370" i="7"/>
  <c r="L5362" i="7"/>
  <c r="L5361" i="7"/>
  <c r="L5360" i="7"/>
  <c r="L5354" i="7"/>
  <c r="L5351" i="7"/>
  <c r="L5350" i="7"/>
  <c r="L5349" i="7"/>
  <c r="L5347" i="7"/>
  <c r="L5339" i="7"/>
  <c r="L5338" i="7"/>
  <c r="L5335" i="7"/>
  <c r="L5334" i="7"/>
  <c r="L5333" i="7"/>
  <c r="L5330" i="7"/>
  <c r="L5319" i="7"/>
  <c r="L5318" i="7"/>
  <c r="L5283" i="7"/>
  <c r="L5282" i="7"/>
  <c r="L5228" i="7"/>
  <c r="L5218" i="7"/>
  <c r="L5217" i="7"/>
  <c r="L5214" i="7"/>
  <c r="L5204" i="7"/>
  <c r="L5203" i="7"/>
  <c r="L5198" i="7"/>
  <c r="L5156" i="7"/>
  <c r="L5135" i="7"/>
  <c r="L5134" i="7"/>
  <c r="L5130" i="7"/>
  <c r="L5129" i="7"/>
  <c r="L5117" i="7"/>
  <c r="L5115" i="7"/>
  <c r="L5114" i="7"/>
  <c r="L5106" i="7"/>
  <c r="L5096" i="7"/>
  <c r="L5092" i="7"/>
  <c r="L5091" i="7"/>
  <c r="L5090" i="7"/>
  <c r="L5089" i="7"/>
  <c r="L5071" i="7"/>
  <c r="L5070" i="7"/>
  <c r="L5069" i="7"/>
  <c r="L5066" i="7"/>
  <c r="L5065" i="7"/>
  <c r="L5034" i="7"/>
  <c r="L5033" i="7"/>
  <c r="L5031" i="7"/>
  <c r="L4958" i="7"/>
  <c r="L4950" i="7"/>
  <c r="L4949" i="7"/>
  <c r="L4947" i="7"/>
  <c r="L4937" i="7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L4935" i="7"/>
  <c r="L4925" i="7"/>
  <c r="L4913" i="7"/>
  <c r="L4900" i="7"/>
  <c r="L4899" i="7"/>
  <c r="L4852" i="7"/>
  <c r="L4851" i="7"/>
  <c r="L4827" i="7"/>
  <c r="L4806" i="7"/>
  <c r="L4805" i="7"/>
  <c r="L4764" i="7"/>
  <c r="L4756" i="7"/>
  <c r="L4755" i="7"/>
  <c r="L4754" i="7"/>
  <c r="L4716" i="7"/>
  <c r="L4688" i="7"/>
  <c r="L4687" i="7"/>
  <c r="L4652" i="7"/>
  <c r="L4612" i="7"/>
  <c r="L4934" i="7"/>
  <c r="L4933" i="7"/>
  <c r="L4932" i="7"/>
  <c r="L4931" i="7"/>
  <c r="L4930" i="7"/>
  <c r="L4929" i="7"/>
  <c r="L4928" i="7"/>
  <c r="L4927" i="7"/>
  <c r="L4924" i="7"/>
  <c r="L4923" i="7"/>
  <c r="L4922" i="7"/>
  <c r="L4921" i="7"/>
  <c r="L4920" i="7"/>
  <c r="L4919" i="7"/>
  <c r="L4918" i="7"/>
  <c r="L4917" i="7"/>
  <c r="L4916" i="7"/>
  <c r="L4915" i="7"/>
  <c r="L4912" i="7"/>
  <c r="L4911" i="7"/>
  <c r="L4910" i="7"/>
  <c r="L4909" i="7"/>
  <c r="L4908" i="7"/>
  <c r="L4907" i="7"/>
  <c r="L4906" i="7"/>
  <c r="L4905" i="7"/>
  <c r="L4904" i="7"/>
  <c r="L4903" i="7"/>
  <c r="L4902" i="7"/>
  <c r="L4897" i="7"/>
  <c r="L4896" i="7"/>
  <c r="L4895" i="7"/>
  <c r="L4894" i="7"/>
  <c r="L4893" i="7"/>
  <c r="L4892" i="7"/>
  <c r="L4891" i="7"/>
  <c r="L4890" i="7"/>
  <c r="L4889" i="7"/>
  <c r="L4888" i="7"/>
  <c r="L4887" i="7"/>
  <c r="L4886" i="7"/>
  <c r="L4884" i="7"/>
  <c r="L4883" i="7"/>
  <c r="L4882" i="7"/>
  <c r="L4881" i="7"/>
  <c r="L4880" i="7"/>
  <c r="L4879" i="7"/>
  <c r="L4878" i="7"/>
  <c r="L4877" i="7"/>
  <c r="L4876" i="7"/>
  <c r="L4875" i="7"/>
  <c r="L4874" i="7"/>
  <c r="L4873" i="7"/>
  <c r="L4872" i="7"/>
  <c r="L4871" i="7"/>
  <c r="L4870" i="7"/>
  <c r="L4869" i="7"/>
  <c r="L4868" i="7"/>
  <c r="L4867" i="7"/>
  <c r="L4866" i="7"/>
  <c r="L4865" i="7"/>
  <c r="L4864" i="7"/>
  <c r="L4863" i="7"/>
  <c r="L4862" i="7"/>
  <c r="L4861" i="7"/>
  <c r="L4860" i="7"/>
  <c r="L4859" i="7"/>
  <c r="L4858" i="7"/>
  <c r="L4857" i="7"/>
  <c r="L4856" i="7"/>
  <c r="L4855" i="7"/>
  <c r="L4854" i="7"/>
  <c r="L4853" i="7"/>
  <c r="L4850" i="7"/>
  <c r="L4849" i="7"/>
  <c r="L4848" i="7"/>
  <c r="L4847" i="7"/>
  <c r="L4846" i="7"/>
  <c r="L4845" i="7"/>
  <c r="L4844" i="7"/>
  <c r="L4843" i="7"/>
  <c r="L4842" i="7"/>
  <c r="L4841" i="7"/>
  <c r="L4840" i="7"/>
  <c r="L4839" i="7"/>
  <c r="L4838" i="7"/>
  <c r="L4837" i="7"/>
  <c r="L4836" i="7"/>
  <c r="L4835" i="7"/>
  <c r="L4834" i="7"/>
  <c r="L4833" i="7"/>
  <c r="L4832" i="7"/>
  <c r="L4831" i="7"/>
  <c r="L4830" i="7"/>
  <c r="L4829" i="7"/>
  <c r="L4828" i="7"/>
  <c r="L4826" i="7"/>
  <c r="L4825" i="7"/>
  <c r="L4824" i="7"/>
  <c r="L4823" i="7"/>
  <c r="L4822" i="7"/>
  <c r="L4821" i="7"/>
  <c r="L4820" i="7"/>
  <c r="L4819" i="7"/>
  <c r="L4818" i="7"/>
  <c r="L4817" i="7"/>
  <c r="L4816" i="7"/>
  <c r="L4815" i="7"/>
  <c r="L4814" i="7"/>
  <c r="L4813" i="7"/>
  <c r="L4812" i="7"/>
  <c r="L4811" i="7"/>
  <c r="L4810" i="7"/>
  <c r="L4809" i="7"/>
  <c r="L4808" i="7"/>
  <c r="L4807" i="7"/>
  <c r="L4804" i="7"/>
  <c r="L4803" i="7"/>
  <c r="L4802" i="7"/>
  <c r="L4801" i="7"/>
  <c r="L4800" i="7"/>
  <c r="L4799" i="7"/>
  <c r="L4798" i="7"/>
  <c r="L4797" i="7"/>
  <c r="L4796" i="7"/>
  <c r="L4795" i="7"/>
  <c r="L4794" i="7"/>
  <c r="L4793" i="7"/>
  <c r="L4792" i="7"/>
  <c r="L4791" i="7"/>
  <c r="L4790" i="7"/>
  <c r="L4789" i="7"/>
  <c r="L4788" i="7"/>
  <c r="L4787" i="7"/>
  <c r="L4786" i="7"/>
  <c r="L4785" i="7"/>
  <c r="L4784" i="7"/>
  <c r="L4783" i="7"/>
  <c r="L4782" i="7"/>
  <c r="L4781" i="7"/>
  <c r="L4780" i="7"/>
  <c r="L4779" i="7"/>
  <c r="L4778" i="7"/>
  <c r="L4777" i="7"/>
  <c r="L4776" i="7"/>
  <c r="L4775" i="7"/>
  <c r="L4774" i="7"/>
  <c r="L4773" i="7"/>
  <c r="L4772" i="7"/>
  <c r="L4771" i="7"/>
  <c r="L4770" i="7"/>
  <c r="L4769" i="7"/>
  <c r="L4768" i="7"/>
  <c r="L4767" i="7"/>
  <c r="L4766" i="7"/>
  <c r="L4763" i="7"/>
  <c r="L4762" i="7"/>
  <c r="L4761" i="7"/>
  <c r="L4760" i="7"/>
  <c r="L4759" i="7"/>
  <c r="L4758" i="7"/>
  <c r="L4753" i="7"/>
  <c r="L4752" i="7"/>
  <c r="L4751" i="7"/>
  <c r="L4750" i="7"/>
  <c r="L4749" i="7"/>
  <c r="L4748" i="7"/>
  <c r="L4747" i="7"/>
  <c r="L4746" i="7"/>
  <c r="L4745" i="7"/>
  <c r="L4744" i="7"/>
  <c r="L4743" i="7"/>
  <c r="L4742" i="7"/>
  <c r="L4741" i="7"/>
  <c r="L4740" i="7"/>
  <c r="L4739" i="7"/>
  <c r="L4738" i="7"/>
  <c r="L4737" i="7"/>
  <c r="L4736" i="7"/>
  <c r="L4735" i="7"/>
  <c r="L4734" i="7"/>
  <c r="L4733" i="7"/>
  <c r="L4732" i="7"/>
  <c r="L4731" i="7"/>
  <c r="L4730" i="7"/>
  <c r="L4729" i="7"/>
  <c r="L4728" i="7"/>
  <c r="L4727" i="7"/>
  <c r="L4726" i="7"/>
  <c r="L4725" i="7"/>
  <c r="L4724" i="7"/>
  <c r="L4723" i="7"/>
  <c r="L4722" i="7"/>
  <c r="L4721" i="7"/>
  <c r="L4720" i="7"/>
  <c r="L4719" i="7"/>
  <c r="L4718" i="7"/>
  <c r="L4715" i="7"/>
  <c r="L4714" i="7"/>
  <c r="L4713" i="7"/>
  <c r="L4712" i="7"/>
  <c r="L4711" i="7"/>
  <c r="L4710" i="7"/>
  <c r="L4709" i="7"/>
  <c r="L4708" i="7"/>
  <c r="L4707" i="7"/>
  <c r="L4706" i="7"/>
  <c r="L4705" i="7"/>
  <c r="L4704" i="7"/>
  <c r="L4703" i="7"/>
  <c r="L4702" i="7"/>
  <c r="L4701" i="7"/>
  <c r="L4700" i="7"/>
  <c r="L4699" i="7"/>
  <c r="L4698" i="7"/>
  <c r="L4697" i="7"/>
  <c r="L4696" i="7"/>
  <c r="L4695" i="7"/>
  <c r="L4694" i="7"/>
  <c r="L4693" i="7"/>
  <c r="L4692" i="7"/>
  <c r="L4691" i="7"/>
  <c r="L4690" i="7"/>
  <c r="L4689" i="7"/>
  <c r="L4686" i="7"/>
  <c r="L4685" i="7"/>
  <c r="L4684" i="7"/>
  <c r="L4683" i="7"/>
  <c r="L4682" i="7"/>
  <c r="L4681" i="7"/>
  <c r="L4680" i="7"/>
  <c r="L4679" i="7"/>
  <c r="L4678" i="7"/>
  <c r="L4677" i="7"/>
  <c r="L4676" i="7"/>
  <c r="L4675" i="7"/>
  <c r="L4674" i="7"/>
  <c r="L4673" i="7"/>
  <c r="L4672" i="7"/>
  <c r="L4671" i="7"/>
  <c r="L4670" i="7"/>
  <c r="L4669" i="7"/>
  <c r="L4668" i="7"/>
  <c r="L4667" i="7"/>
  <c r="L4666" i="7"/>
  <c r="L4665" i="7"/>
  <c r="L4664" i="7"/>
  <c r="L4663" i="7"/>
  <c r="L4662" i="7"/>
  <c r="L4661" i="7"/>
  <c r="L4660" i="7"/>
  <c r="L4659" i="7"/>
  <c r="L4658" i="7"/>
  <c r="L4657" i="7"/>
  <c r="L4656" i="7"/>
  <c r="L4655" i="7"/>
  <c r="L4654" i="7"/>
  <c r="L4650" i="7"/>
  <c r="L4649" i="7"/>
  <c r="L4648" i="7"/>
  <c r="L4647" i="7"/>
  <c r="L4646" i="7"/>
  <c r="L4645" i="7"/>
  <c r="L4644" i="7"/>
  <c r="L4643" i="7"/>
  <c r="L4642" i="7"/>
  <c r="L4639" i="7"/>
  <c r="L4638" i="7"/>
  <c r="L4626" i="7"/>
  <c r="L4625" i="7"/>
  <c r="L4624" i="7"/>
  <c r="L4623" i="7"/>
  <c r="L4618" i="7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L4898" i="7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W9" i="3"/>
  <c r="BH11" i="3"/>
  <c r="BW13" i="3"/>
  <c r="BW11" i="3"/>
  <c r="BH10" i="3"/>
  <c r="BH13" i="3"/>
  <c r="BW10" i="3"/>
  <c r="BW12" i="3"/>
  <c r="BH9" i="3"/>
  <c r="BW8" i="3"/>
  <c r="BH8" i="3"/>
  <c r="BH14" i="3"/>
  <c r="BW14" i="3"/>
  <c r="AD69" i="3"/>
  <c r="AD65" i="3"/>
  <c r="AD68" i="3"/>
  <c r="AD67" i="3"/>
  <c r="D53" i="6"/>
  <c r="D93" i="6"/>
  <c r="L7985" i="7"/>
  <c r="L7990" i="7"/>
  <c r="L7991" i="7"/>
  <c r="L7994" i="7"/>
  <c r="L7995" i="7"/>
  <c r="L7997" i="7"/>
  <c r="L8001" i="7"/>
  <c r="L8002" i="7"/>
  <c r="L8004" i="7"/>
  <c r="L8005" i="7"/>
  <c r="L8016" i="7"/>
  <c r="L8036" i="7"/>
  <c r="L8042" i="7"/>
  <c r="L8071" i="7"/>
  <c r="L8072" i="7"/>
  <c r="L8080" i="7"/>
  <c r="L8081" i="7"/>
  <c r="L8090" i="7"/>
  <c r="L8102" i="7"/>
  <c r="L8103" i="7"/>
  <c r="L8110" i="7"/>
  <c r="L8143" i="7"/>
  <c r="L8144" i="7"/>
  <c r="L8158" i="7"/>
  <c r="L8159" i="7"/>
  <c r="L8166" i="7"/>
  <c r="L8167" i="7"/>
  <c r="L8193" i="7"/>
  <c r="L8209" i="7"/>
  <c r="L8210" i="7"/>
  <c r="L8234" i="7"/>
  <c r="L8235" i="7"/>
  <c r="L8265" i="7"/>
  <c r="L8270" i="7"/>
  <c r="L8271" i="7"/>
  <c r="L8283" i="7"/>
  <c r="L8284" i="7"/>
  <c r="L8311" i="7"/>
  <c r="L8314" i="7"/>
  <c r="L8315" i="7"/>
  <c r="L8318" i="7"/>
  <c r="L8319" i="7"/>
  <c r="L8326" i="7"/>
  <c r="L8337" i="7"/>
  <c r="L8342" i="7"/>
  <c r="L8343" i="7"/>
  <c r="L8344" i="7"/>
  <c r="L8345" i="7"/>
  <c r="L8346" i="7"/>
  <c r="L8347" i="7"/>
  <c r="L8349" i="7"/>
  <c r="L8352" i="7"/>
  <c r="L8357" i="7"/>
  <c r="L8358" i="7"/>
  <c r="L8364" i="7"/>
  <c r="L8370" i="7"/>
  <c r="L8371" i="7"/>
  <c r="L8372" i="7"/>
  <c r="L8374" i="7"/>
  <c r="L8379" i="7"/>
  <c r="L8380" i="7"/>
  <c r="L8382" i="7"/>
  <c r="L8384" i="7"/>
  <c r="L8386" i="7"/>
  <c r="L8387" i="7"/>
  <c r="L8394" i="7"/>
  <c r="L8395" i="7"/>
  <c r="L8396" i="7"/>
  <c r="L8402" i="7"/>
  <c r="L8407" i="7"/>
  <c r="L8424" i="7"/>
  <c r="L8425" i="7"/>
  <c r="L8428" i="7"/>
  <c r="L8434" i="7"/>
  <c r="L8463" i="7"/>
  <c r="L8464" i="7"/>
  <c r="L8483" i="7"/>
  <c r="L8484" i="7"/>
  <c r="L8498" i="7"/>
  <c r="L8509" i="7"/>
  <c r="L8510" i="7"/>
  <c r="L8532" i="7"/>
  <c r="L8544" i="7"/>
  <c r="L8549" i="7"/>
  <c r="L8558" i="7"/>
  <c r="L8561" i="7"/>
  <c r="L8562" i="7"/>
  <c r="L8578" i="7"/>
  <c r="L8579" i="7"/>
  <c r="L8580" i="7"/>
  <c r="L8608" i="7"/>
  <c r="L8609" i="7"/>
  <c r="L8610" i="7"/>
  <c r="L8622" i="7"/>
  <c r="L8623" i="7"/>
  <c r="L8633" i="7"/>
  <c r="L8639" i="7"/>
  <c r="L8640" i="7"/>
  <c r="L8658" i="7"/>
  <c r="L8659" i="7"/>
  <c r="L8660" i="7"/>
  <c r="L8661" i="7"/>
  <c r="L8685" i="7"/>
  <c r="L8721" i="7"/>
  <c r="L8722" i="7"/>
  <c r="L8723" i="7"/>
  <c r="L8724" i="7"/>
  <c r="L8746" i="7"/>
  <c r="L8752" i="7"/>
  <c r="L8753" i="7"/>
  <c r="L8757" i="7"/>
  <c r="L8759" i="7"/>
  <c r="L8763" i="7"/>
  <c r="L8764" i="7"/>
  <c r="L8770" i="7"/>
  <c r="L8771" i="7"/>
  <c r="L8774" i="7"/>
  <c r="L8786" i="7"/>
  <c r="L8787" i="7"/>
  <c r="L8788" i="7"/>
  <c r="L8789" i="7"/>
  <c r="L8790" i="7"/>
  <c r="L8792" i="7"/>
  <c r="L8793" i="7"/>
  <c r="L8794" i="7"/>
  <c r="L8795" i="7"/>
  <c r="L8796" i="7"/>
  <c r="L8797" i="7"/>
  <c r="L8798" i="7"/>
  <c r="L8799" i="7"/>
  <c r="L8800" i="7"/>
  <c r="L8801" i="7"/>
  <c r="L8802" i="7"/>
  <c r="L8804" i="7"/>
  <c r="L8805" i="7"/>
  <c r="L8806" i="7"/>
  <c r="L8807" i="7"/>
  <c r="L8808" i="7"/>
  <c r="L8809" i="7"/>
  <c r="L8810" i="7"/>
  <c r="L8811" i="7"/>
  <c r="L8812" i="7"/>
  <c r="L8813" i="7"/>
  <c r="L8814" i="7"/>
  <c r="L8815" i="7"/>
  <c r="L8816" i="7"/>
  <c r="L8817" i="7"/>
  <c r="L8818" i="7"/>
  <c r="L8820" i="7"/>
  <c r="L8821" i="7"/>
  <c r="L8822" i="7"/>
  <c r="L8823" i="7"/>
  <c r="L8824" i="7"/>
  <c r="L8825" i="7"/>
  <c r="L8826" i="7"/>
  <c r="L8827" i="7"/>
  <c r="L8829" i="7"/>
  <c r="L8830" i="7"/>
  <c r="L8832" i="7"/>
  <c r="L8833" i="7"/>
  <c r="L8834" i="7"/>
  <c r="L8835" i="7"/>
  <c r="L8836" i="7"/>
  <c r="L8838" i="7"/>
  <c r="L8839" i="7"/>
  <c r="L8840" i="7"/>
  <c r="L8841" i="7"/>
  <c r="L8842" i="7"/>
  <c r="L8843" i="7"/>
  <c r="L8844" i="7"/>
  <c r="L8845" i="7"/>
  <c r="L8846" i="7"/>
  <c r="L8847" i="7"/>
  <c r="L8849" i="7"/>
  <c r="L8850" i="7"/>
  <c r="L8851" i="7"/>
  <c r="L8852" i="7"/>
  <c r="L8854" i="7"/>
  <c r="L8855" i="7"/>
  <c r="L8856" i="7"/>
  <c r="L8857" i="7"/>
  <c r="L8858" i="7"/>
  <c r="L8859" i="7"/>
  <c r="L8860" i="7"/>
  <c r="L8861" i="7"/>
  <c r="L8862" i="7"/>
  <c r="L8863" i="7"/>
  <c r="L8864" i="7"/>
  <c r="L8865" i="7"/>
  <c r="L8866" i="7"/>
  <c r="L8867" i="7"/>
  <c r="L8868" i="7"/>
  <c r="L8870" i="7"/>
  <c r="L8871" i="7"/>
  <c r="L8872" i="7"/>
  <c r="L8873" i="7"/>
  <c r="L8874" i="7"/>
  <c r="L8875" i="7"/>
  <c r="L8876" i="7"/>
  <c r="L8877" i="7"/>
  <c r="L8878" i="7"/>
  <c r="L8879" i="7"/>
  <c r="L8880" i="7"/>
  <c r="L8882" i="7"/>
  <c r="L8887" i="7"/>
  <c r="L8888" i="7"/>
  <c r="L8895" i="7"/>
  <c r="L8896" i="7"/>
  <c r="L8897" i="7"/>
  <c r="L8902" i="7"/>
  <c r="L8905" i="7"/>
  <c r="L8909" i="7"/>
  <c r="L8910" i="7"/>
  <c r="L8911" i="7"/>
  <c r="L8920" i="7"/>
  <c r="L8927" i="7"/>
  <c r="L8943" i="7"/>
  <c r="L8951" i="7"/>
  <c r="L8968" i="7"/>
  <c r="L8970" i="7"/>
  <c r="L8977" i="7"/>
  <c r="L8980" i="7"/>
  <c r="L8984" i="7"/>
  <c r="L8985" i="7"/>
  <c r="L8991" i="7"/>
  <c r="L8992" i="7"/>
  <c r="L9001" i="7"/>
  <c r="L9003" i="7"/>
  <c r="L9010" i="7"/>
  <c r="L9011" i="7"/>
  <c r="L9015" i="7"/>
  <c r="L9018" i="7"/>
  <c r="L9020" i="7"/>
  <c r="L9021" i="7"/>
  <c r="L9043" i="7"/>
  <c r="L9044" i="7"/>
  <c r="L9046" i="7"/>
  <c r="L9047" i="7"/>
  <c r="L9048" i="7"/>
  <c r="L9052" i="7"/>
  <c r="L9054" i="7"/>
  <c r="L9056" i="7"/>
  <c r="L9084" i="7"/>
  <c r="L9106" i="7"/>
  <c r="L9107" i="7"/>
  <c r="L9110" i="7"/>
  <c r="L9111" i="7"/>
  <c r="L9112" i="7"/>
  <c r="L9123" i="7"/>
  <c r="L9128" i="7"/>
  <c r="L9129" i="7"/>
  <c r="L9137" i="7"/>
  <c r="L9138" i="7"/>
  <c r="L9157" i="7"/>
  <c r="L9215" i="7"/>
  <c r="L9216" i="7"/>
  <c r="L9226" i="7"/>
  <c r="L9243" i="7"/>
  <c r="L9244" i="7"/>
  <c r="L9253" i="7"/>
  <c r="L9260" i="7"/>
  <c r="L9261" i="7"/>
  <c r="L9265" i="7"/>
  <c r="L9269" i="7"/>
  <c r="L9276" i="7"/>
  <c r="L9277" i="7"/>
  <c r="L9285" i="7"/>
  <c r="L9300" i="7"/>
  <c r="L9301" i="7"/>
  <c r="L9304" i="7"/>
  <c r="L9305" i="7"/>
  <c r="L9306" i="7"/>
  <c r="L9310" i="7"/>
  <c r="L9316" i="7"/>
  <c r="L9319" i="7"/>
  <c r="L9323" i="7"/>
  <c r="L9326" i="7"/>
  <c r="L9327" i="7"/>
  <c r="L9340" i="7"/>
  <c r="L9348" i="7"/>
  <c r="L9354" i="7"/>
  <c r="L9355" i="7"/>
  <c r="L9356" i="7"/>
  <c r="L9358" i="7"/>
  <c r="L9363" i="7"/>
  <c r="L9369" i="7"/>
  <c r="L9370" i="7"/>
  <c r="L9374" i="7"/>
  <c r="L9379" i="7"/>
  <c r="L9381" i="7"/>
  <c r="L9395" i="7"/>
  <c r="L9396" i="7"/>
  <c r="L9397" i="7"/>
  <c r="L9399" i="7"/>
  <c r="L9400" i="7"/>
  <c r="L9425" i="7"/>
  <c r="L9427" i="7"/>
  <c r="L9431" i="7"/>
  <c r="L9440" i="7"/>
  <c r="L9448" i="7"/>
  <c r="L9449" i="7"/>
  <c r="L9450" i="7"/>
  <c r="L9463" i="7"/>
  <c r="L9467" i="7"/>
  <c r="L9468" i="7"/>
  <c r="L9472" i="7"/>
  <c r="L9473" i="7"/>
  <c r="L9474" i="7"/>
  <c r="L3537" i="7"/>
  <c r="L3724" i="7"/>
  <c r="L4278" i="7"/>
  <c r="L4600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571" i="7"/>
  <c r="L4318" i="7"/>
  <c r="L4290" i="7"/>
  <c r="L4319" i="7"/>
  <c r="L4572" i="7"/>
  <c r="L4302" i="7"/>
  <c r="L4428" i="7"/>
  <c r="L4510" i="7"/>
  <c r="L3820" i="7"/>
  <c r="L3293" i="7"/>
  <c r="L3998" i="7"/>
  <c r="L3999" i="7"/>
  <c r="L4053" i="7"/>
  <c r="L4060" i="7"/>
  <c r="L3318" i="7"/>
  <c r="L4529" i="7"/>
  <c r="L4384" i="7"/>
  <c r="L4543" i="7"/>
  <c r="L3638" i="7"/>
  <c r="L4531" i="7"/>
  <c r="L3320" i="7"/>
  <c r="L3562" i="7"/>
  <c r="L3932" i="7"/>
  <c r="L4236" i="7"/>
  <c r="L4560" i="7"/>
  <c r="L3339" i="7"/>
  <c r="L3368" i="7"/>
  <c r="L3563" i="7"/>
  <c r="L3564" i="7"/>
  <c r="L3296" i="7"/>
  <c r="L3456" i="7"/>
  <c r="L3504" i="7"/>
  <c r="L3538" i="7"/>
  <c r="L3539" i="7"/>
  <c r="L4601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4517" i="7"/>
  <c r="L3458" i="7"/>
  <c r="L3459" i="7"/>
  <c r="L3507" i="7"/>
  <c r="L4448" i="7"/>
  <c r="L4449" i="7"/>
  <c r="L3658" i="7"/>
  <c r="L3673" i="7"/>
  <c r="L3674" i="7"/>
  <c r="L3871" i="7"/>
  <c r="L3872" i="7"/>
  <c r="L3945" i="7"/>
  <c r="L4134" i="7"/>
  <c r="L4135" i="7"/>
  <c r="L4136" i="7"/>
  <c r="L4518" i="7"/>
  <c r="L4551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4459" i="7"/>
  <c r="L4460" i="7"/>
  <c r="L4577" i="7"/>
  <c r="L4578" i="7"/>
  <c r="L4552" i="7"/>
  <c r="L3496" i="7"/>
  <c r="L3461" i="7"/>
  <c r="L3462" i="7"/>
  <c r="L3517" i="7"/>
  <c r="L3679" i="7"/>
  <c r="L3680" i="7"/>
  <c r="L3728" i="7"/>
  <c r="L4143" i="7"/>
  <c r="L4144" i="7"/>
  <c r="L4603" i="7"/>
  <c r="L4604" i="7"/>
  <c r="L4462" i="7"/>
  <c r="L4463" i="7"/>
  <c r="L3875" i="7"/>
  <c r="L3876" i="7"/>
  <c r="L3950" i="7"/>
  <c r="L4026" i="7"/>
  <c r="L4553" i="7"/>
  <c r="L3755" i="7"/>
  <c r="L3756" i="7"/>
  <c r="L4579" i="7"/>
  <c r="L4580" i="7"/>
  <c r="L4398" i="7"/>
  <c r="L4399" i="7"/>
  <c r="L4400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71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4605" i="7"/>
  <c r="L4606" i="7"/>
  <c r="L460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482" i="7"/>
  <c r="L4294" i="7"/>
  <c r="L4594" i="7"/>
  <c r="L4314" i="7"/>
  <c r="L4523" i="7"/>
  <c r="L4582" i="7"/>
  <c r="L4557" i="7"/>
  <c r="L4567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75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502" i="7"/>
  <c r="L4378" i="7"/>
  <c r="L4415" i="7"/>
  <c r="L4538" i="7"/>
  <c r="L4300" i="7"/>
  <c r="L4503" i="7"/>
  <c r="L4316" i="7"/>
  <c r="L4596" i="7"/>
  <c r="L4526" i="7"/>
  <c r="L4597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527" i="7"/>
  <c r="L4598" i="7"/>
  <c r="L4599" i="7"/>
  <c r="L4317" i="7"/>
  <c r="L4504" i="7"/>
  <c r="L4301" i="7"/>
  <c r="L4539" i="7"/>
  <c r="L4379" i="7"/>
  <c r="L4416" i="7"/>
  <c r="L4505" i="7"/>
  <c r="L4009" i="7"/>
  <c r="L4586" i="7"/>
  <c r="L4113" i="7"/>
  <c r="L4114" i="7"/>
  <c r="L3401" i="7"/>
  <c r="L4346" i="7"/>
  <c r="L4587" i="7"/>
  <c r="L4588" i="7"/>
  <c r="L4614" i="7"/>
  <c r="L4615" i="7"/>
  <c r="L4885" i="7"/>
  <c r="L4613" i="7"/>
  <c r="L4653" i="7"/>
  <c r="L4717" i="7"/>
  <c r="L4757" i="7"/>
  <c r="L4765" i="7"/>
  <c r="L4901" i="7"/>
  <c r="L4914" i="7"/>
  <c r="L492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BK5" i="3" s="1"/>
  <c r="S5" i="3"/>
  <c r="AH5" i="3" s="1"/>
  <c r="AW5" i="3" s="1"/>
  <c r="BL5" i="3" s="1"/>
  <c r="T5" i="3"/>
  <c r="AI5" i="3" s="1"/>
  <c r="AX5" i="3" s="1"/>
  <c r="BM5" i="3" s="1"/>
  <c r="U5" i="3"/>
  <c r="AJ5" i="3" s="1"/>
  <c r="AY5" i="3" s="1"/>
  <c r="BN5" i="3" s="1"/>
  <c r="V5" i="3"/>
  <c r="AK5" i="3" s="1"/>
  <c r="AZ5" i="3" s="1"/>
  <c r="BO5" i="3" s="1"/>
  <c r="W5" i="3"/>
  <c r="AL5" i="3" s="1"/>
  <c r="BA5" i="3" s="1"/>
  <c r="BP5" i="3" s="1"/>
  <c r="X5" i="3"/>
  <c r="AM5" i="3" s="1"/>
  <c r="BB5" i="3" s="1"/>
  <c r="BQ5" i="3" s="1"/>
  <c r="Y5" i="3"/>
  <c r="AN5" i="3" s="1"/>
  <c r="BC5" i="3" s="1"/>
  <c r="BR5" i="3" s="1"/>
  <c r="Z5" i="3"/>
  <c r="AO5" i="3" s="1"/>
  <c r="BD5" i="3" s="1"/>
  <c r="BS5" i="3" s="1"/>
  <c r="AA5" i="3"/>
  <c r="AP5" i="3" s="1"/>
  <c r="BE5" i="3" s="1"/>
  <c r="BT5" i="3" s="1"/>
  <c r="AB5" i="3"/>
  <c r="AQ5" i="3" s="1"/>
  <c r="BF5" i="3" s="1"/>
  <c r="BU5" i="3" s="1"/>
  <c r="Q5" i="3"/>
  <c r="AF5" i="3" s="1"/>
  <c r="AU5" i="3" s="1"/>
  <c r="BJ5" i="3" s="1"/>
  <c r="F73" i="3" l="1"/>
  <c r="AM73" i="3"/>
  <c r="BT73" i="3"/>
  <c r="W73" i="3"/>
  <c r="AQ73" i="3"/>
  <c r="BC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V73" i="3"/>
  <c r="AP73" i="3"/>
  <c r="BA73" i="3"/>
  <c r="G73" i="3"/>
  <c r="AL73" i="3"/>
  <c r="BF73" i="3"/>
  <c r="BR73" i="3"/>
  <c r="T73" i="3"/>
  <c r="K73" i="3"/>
  <c r="AH73" i="3"/>
  <c r="AN73" i="3"/>
  <c r="AO73" i="3"/>
  <c r="Y73" i="3"/>
  <c r="AX73" i="3"/>
  <c r="BJ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H73" i="3"/>
  <c r="X73" i="3"/>
  <c r="AW73" i="3"/>
  <c r="BD73" i="3"/>
  <c r="L73" i="3"/>
  <c r="S73" i="3"/>
  <c r="AZ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L797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6340" i="7" l="1"/>
  <c r="L7423" i="7"/>
  <c r="L7485" i="7"/>
  <c r="L7161" i="7"/>
  <c r="L7154" i="7"/>
  <c r="L7318" i="7"/>
  <c r="L7160" i="7"/>
  <c r="L7153" i="7"/>
  <c r="L7317" i="7"/>
  <c r="L7167" i="7"/>
  <c r="L7159" i="7"/>
  <c r="L7166" i="7"/>
  <c r="L7158" i="7"/>
  <c r="L7313" i="7"/>
  <c r="L7162" i="7"/>
  <c r="L7155" i="7"/>
  <c r="L7156" i="7"/>
  <c r="L7307" i="7"/>
  <c r="L7301" i="7"/>
  <c r="L7296" i="7"/>
  <c r="L7285" i="7"/>
  <c r="L7277" i="7"/>
  <c r="L6804" i="7"/>
  <c r="L6796" i="7"/>
  <c r="L6788" i="7"/>
  <c r="L7312" i="7"/>
  <c r="L7306" i="7"/>
  <c r="L7300" i="7"/>
  <c r="L7292" i="7"/>
  <c r="L7276" i="7"/>
  <c r="L6803" i="7"/>
  <c r="L6795" i="7"/>
  <c r="L6787" i="7"/>
  <c r="L7291" i="7"/>
  <c r="L7275" i="7"/>
  <c r="L6802" i="7"/>
  <c r="L6794" i="7"/>
  <c r="L6786" i="7"/>
  <c r="L6658" i="7"/>
  <c r="L7165" i="7"/>
  <c r="L7311" i="7"/>
  <c r="L7305" i="7"/>
  <c r="L7299" i="7"/>
  <c r="L7290" i="7"/>
  <c r="L7288" i="7"/>
  <c r="L7274" i="7"/>
  <c r="L6801" i="7"/>
  <c r="L6793" i="7"/>
  <c r="L6673" i="7"/>
  <c r="L6665" i="7"/>
  <c r="L6657" i="7"/>
  <c r="L7163" i="7"/>
  <c r="L7309" i="7"/>
  <c r="L7304" i="7"/>
  <c r="L7280" i="7"/>
  <c r="L6799" i="7"/>
  <c r="L6791" i="7"/>
  <c r="L6671" i="7"/>
  <c r="L6663" i="7"/>
  <c r="L6655" i="7"/>
  <c r="L7157" i="7"/>
  <c r="L7310" i="7"/>
  <c r="L7289" i="7"/>
  <c r="L6800" i="7"/>
  <c r="L6670" i="7"/>
  <c r="L5859" i="7"/>
  <c r="L7295" i="7"/>
  <c r="L6798" i="7"/>
  <c r="L6669" i="7"/>
  <c r="L5858" i="7"/>
  <c r="L7308" i="7"/>
  <c r="L6797" i="7"/>
  <c r="L6664" i="7"/>
  <c r="L7287" i="7"/>
  <c r="L6792" i="7"/>
  <c r="L6662" i="7"/>
  <c r="L7303" i="7"/>
  <c r="L7286" i="7"/>
  <c r="L6790" i="7"/>
  <c r="L7302" i="7"/>
  <c r="L7281" i="7"/>
  <c r="L6789" i="7"/>
  <c r="L6656" i="7"/>
  <c r="L5864" i="7"/>
  <c r="L7164" i="7"/>
  <c r="L7298" i="7"/>
  <c r="L6654" i="7"/>
  <c r="L5863" i="7"/>
  <c r="L5597" i="7"/>
  <c r="L5581" i="7"/>
  <c r="L5573" i="7"/>
  <c r="L5453" i="7"/>
  <c r="L5421" i="7"/>
  <c r="L5413" i="7"/>
  <c r="L7297" i="7"/>
  <c r="L5596" i="7"/>
  <c r="L5580" i="7"/>
  <c r="L5460" i="7"/>
  <c r="L5420" i="7"/>
  <c r="L5412" i="7"/>
  <c r="L5193" i="7"/>
  <c r="L5185" i="7"/>
  <c r="L5177" i="7"/>
  <c r="L7279" i="7"/>
  <c r="L5595" i="7"/>
  <c r="L5587" i="7"/>
  <c r="L5579" i="7"/>
  <c r="L5571" i="7"/>
  <c r="L5459" i="7"/>
  <c r="L5419" i="7"/>
  <c r="L5184" i="7"/>
  <c r="L5176" i="7"/>
  <c r="L7278" i="7"/>
  <c r="L5594" i="7"/>
  <c r="L5586" i="7"/>
  <c r="L5578" i="7"/>
  <c r="L5570" i="7"/>
  <c r="L5458" i="7"/>
  <c r="L5450" i="7"/>
  <c r="L5585" i="7"/>
  <c r="L5577" i="7"/>
  <c r="L5457" i="7"/>
  <c r="L5449" i="7"/>
  <c r="L5417" i="7"/>
  <c r="L5190" i="7"/>
  <c r="L5174" i="7"/>
  <c r="L5592" i="7"/>
  <c r="L5576" i="7"/>
  <c r="L5480" i="7"/>
  <c r="L5456" i="7"/>
  <c r="L5448" i="7"/>
  <c r="L5416" i="7"/>
  <c r="L5189" i="7"/>
  <c r="L5181" i="7"/>
  <c r="L5173" i="7"/>
  <c r="L5591" i="7"/>
  <c r="L5583" i="7"/>
  <c r="L5575" i="7"/>
  <c r="L6805" i="7"/>
  <c r="L5582" i="7"/>
  <c r="L5414" i="7"/>
  <c r="L5194" i="7"/>
  <c r="L5178" i="7"/>
  <c r="L5052" i="7"/>
  <c r="L4996" i="7"/>
  <c r="L4988" i="7"/>
  <c r="L5175" i="7"/>
  <c r="L5051" i="7"/>
  <c r="L5003" i="7"/>
  <c r="L4995" i="7"/>
  <c r="L5574" i="7"/>
  <c r="L5455" i="7"/>
  <c r="L5188" i="7"/>
  <c r="L5172" i="7"/>
  <c r="L5050" i="7"/>
  <c r="L5002" i="7"/>
  <c r="L4994" i="7"/>
  <c r="L5454" i="7"/>
  <c r="L5187" i="7"/>
  <c r="L5171" i="7"/>
  <c r="L5049" i="7"/>
  <c r="L5001" i="7"/>
  <c r="L5590" i="7"/>
  <c r="L5179" i="7"/>
  <c r="L5447" i="7"/>
  <c r="L5186" i="7"/>
  <c r="L5000" i="7"/>
  <c r="L4992" i="7"/>
  <c r="L4999" i="7"/>
  <c r="L4991" i="7"/>
  <c r="L5415" i="7"/>
  <c r="L5195" i="7"/>
  <c r="L5005" i="7"/>
  <c r="L5446" i="7"/>
  <c r="L5423" i="7"/>
  <c r="L5183" i="7"/>
  <c r="L6672" i="7"/>
  <c r="L5598" i="7"/>
  <c r="L5422" i="7"/>
  <c r="L5180" i="7"/>
  <c r="L5006" i="7"/>
  <c r="L4998" i="7"/>
  <c r="L4990" i="7"/>
  <c r="L4997" i="7"/>
  <c r="L5053" i="7"/>
  <c r="L7460" i="7"/>
  <c r="L7325" i="7"/>
  <c r="L7467" i="7"/>
  <c r="L7458" i="7"/>
  <c r="L7450" i="7"/>
  <c r="L7233" i="7"/>
  <c r="L7211" i="7"/>
  <c r="L7185" i="7"/>
  <c r="L7184" i="7"/>
  <c r="L7144" i="7"/>
  <c r="L7133" i="7"/>
  <c r="L7127" i="7"/>
  <c r="L6859" i="7"/>
  <c r="L6850" i="7"/>
  <c r="L7182" i="7"/>
  <c r="L7140" i="7"/>
  <c r="L6964" i="7"/>
  <c r="L6641" i="7"/>
  <c r="L6626" i="7"/>
  <c r="L7447" i="7"/>
  <c r="L7180" i="7"/>
  <c r="L7131" i="7"/>
  <c r="L7045" i="7"/>
  <c r="L6994" i="7"/>
  <c r="L6930" i="7"/>
  <c r="L7187" i="7"/>
  <c r="L7186" i="7"/>
  <c r="L5842" i="7"/>
  <c r="L5801" i="7"/>
  <c r="L6774" i="7"/>
  <c r="L5841" i="7"/>
  <c r="L7215" i="7"/>
  <c r="L7142" i="7"/>
  <c r="L6979" i="7"/>
  <c r="L6773" i="7"/>
  <c r="L7213" i="7"/>
  <c r="L7139" i="7"/>
  <c r="L7044" i="7"/>
  <c r="L6995" i="7"/>
  <c r="L6931" i="7"/>
  <c r="L5782" i="7"/>
  <c r="L7212" i="7"/>
  <c r="L6993" i="7"/>
  <c r="L5821" i="7"/>
  <c r="L5781" i="7"/>
  <c r="L5761" i="7"/>
  <c r="L5703" i="7"/>
  <c r="L5509" i="7"/>
  <c r="L5780" i="7"/>
  <c r="L5620" i="7"/>
  <c r="L5508" i="7"/>
  <c r="L6963" i="7"/>
  <c r="L5795" i="7"/>
  <c r="L5619" i="7"/>
  <c r="L5555" i="7"/>
  <c r="L5507" i="7"/>
  <c r="L5475" i="7"/>
  <c r="L5290" i="7"/>
  <c r="L5829" i="7"/>
  <c r="L5794" i="7"/>
  <c r="L5618" i="7"/>
  <c r="L5554" i="7"/>
  <c r="L5506" i="7"/>
  <c r="L5474" i="7"/>
  <c r="L5337" i="7"/>
  <c r="L5321" i="7"/>
  <c r="L5305" i="7"/>
  <c r="L7132" i="7"/>
  <c r="L5553" i="7"/>
  <c r="L5473" i="7"/>
  <c r="L5368" i="7"/>
  <c r="L5352" i="7"/>
  <c r="L5336" i="7"/>
  <c r="L5746" i="7"/>
  <c r="L5552" i="7"/>
  <c r="L5472" i="7"/>
  <c r="L5367" i="7"/>
  <c r="L5221" i="7"/>
  <c r="L5165" i="7"/>
  <c r="L5157" i="7"/>
  <c r="L5837" i="7"/>
  <c r="L5745" i="7"/>
  <c r="L5431" i="7"/>
  <c r="L5220" i="7"/>
  <c r="L5138" i="7"/>
  <c r="L5036" i="7"/>
  <c r="L5137" i="7"/>
  <c r="L5099" i="7"/>
  <c r="L5158" i="7"/>
  <c r="L5098" i="7"/>
  <c r="L4939" i="7"/>
  <c r="L5097" i="7"/>
  <c r="L5073" i="7"/>
  <c r="L5041" i="7"/>
  <c r="L4961" i="7"/>
  <c r="L4938" i="7"/>
  <c r="L5704" i="7"/>
  <c r="L5040" i="7"/>
  <c r="L4960" i="7"/>
  <c r="L5039" i="7"/>
  <c r="L4951" i="7"/>
  <c r="L5510" i="7"/>
  <c r="L5366" i="7"/>
  <c r="L5119" i="7"/>
  <c r="L5038" i="7"/>
  <c r="L5037" i="7"/>
  <c r="L7050" i="7"/>
  <c r="L6959" i="7"/>
  <c r="L6675" i="7"/>
  <c r="L7448" i="7"/>
  <c r="L5482" i="7"/>
  <c r="L4953" i="7"/>
  <c r="L5087" i="7"/>
  <c r="L7364" i="7"/>
  <c r="L7356" i="7"/>
  <c r="L6869" i="7"/>
  <c r="L6868" i="7"/>
  <c r="L6785" i="7"/>
  <c r="L5388" i="7"/>
  <c r="L5659" i="7"/>
  <c r="L5658" i="7"/>
  <c r="L5245" i="7"/>
  <c r="L5146" i="7"/>
  <c r="L5244" i="7"/>
  <c r="L7413" i="7"/>
  <c r="L7412" i="7"/>
  <c r="L7442" i="7"/>
  <c r="L7414" i="7"/>
  <c r="L7271" i="7"/>
  <c r="L7210" i="7"/>
  <c r="L7193" i="7"/>
  <c r="L7177" i="7"/>
  <c r="L6991" i="7"/>
  <c r="L6951" i="7"/>
  <c r="L6637" i="7"/>
  <c r="L7209" i="7"/>
  <c r="L7041" i="7"/>
  <c r="L6990" i="7"/>
  <c r="L6950" i="7"/>
  <c r="L6771" i="7"/>
  <c r="L6989" i="7"/>
  <c r="L6949" i="7"/>
  <c r="L6770" i="7"/>
  <c r="L6611" i="7"/>
  <c r="L6988" i="7"/>
  <c r="L6948" i="7"/>
  <c r="L6940" i="7"/>
  <c r="L6769" i="7"/>
  <c r="L6610" i="7"/>
  <c r="L6639" i="7"/>
  <c r="L6829" i="7"/>
  <c r="L7324" i="7"/>
  <c r="L5792" i="7"/>
  <c r="L6638" i="7"/>
  <c r="L5758" i="7"/>
  <c r="L5750" i="7"/>
  <c r="L7446" i="7"/>
  <c r="L6929" i="7"/>
  <c r="L5752" i="7"/>
  <c r="L5743" i="7"/>
  <c r="L5760" i="7"/>
  <c r="L5751" i="7"/>
  <c r="L5759" i="7"/>
  <c r="L5749" i="7"/>
  <c r="L6928" i="7"/>
  <c r="L5757" i="7"/>
  <c r="L5740" i="7"/>
  <c r="L5777" i="7"/>
  <c r="L5739" i="7"/>
  <c r="L5521" i="7"/>
  <c r="L5497" i="7"/>
  <c r="L5755" i="7"/>
  <c r="L5496" i="7"/>
  <c r="L5376" i="7"/>
  <c r="L5205" i="7"/>
  <c r="L5754" i="7"/>
  <c r="L5744" i="7"/>
  <c r="L5753" i="7"/>
  <c r="L5399" i="7"/>
  <c r="L5118" i="7"/>
  <c r="L6992" i="7"/>
  <c r="L7396" i="7"/>
  <c r="L7268" i="7"/>
  <c r="L7400" i="7"/>
  <c r="L6874" i="7"/>
  <c r="L7223" i="7"/>
  <c r="L6872" i="7"/>
  <c r="L6807" i="7"/>
  <c r="L7384" i="7"/>
  <c r="L6873" i="7"/>
  <c r="L5250" i="7"/>
  <c r="L5249" i="7"/>
  <c r="L5248" i="7"/>
  <c r="L5664" i="7"/>
  <c r="L5663" i="7"/>
  <c r="L5082" i="7"/>
  <c r="L5126" i="7"/>
  <c r="L5102" i="7"/>
  <c r="L5662" i="7"/>
  <c r="L7238" i="7"/>
  <c r="L5634" i="7"/>
  <c r="L5212" i="7"/>
  <c r="L7057" i="7"/>
  <c r="L6836" i="7"/>
  <c r="L6674" i="7"/>
  <c r="L5831" i="7"/>
  <c r="L6623" i="7"/>
  <c r="L5424" i="7"/>
  <c r="L5392" i="7"/>
  <c r="L6806" i="7"/>
  <c r="L5527" i="7"/>
  <c r="L5020" i="7"/>
  <c r="L5012" i="7"/>
  <c r="L5019" i="7"/>
  <c r="L5058" i="7"/>
  <c r="L5018" i="7"/>
  <c r="L5010" i="7"/>
  <c r="L5057" i="7"/>
  <c r="L5025" i="7"/>
  <c r="L5017" i="7"/>
  <c r="L5009" i="7"/>
  <c r="L5391" i="7"/>
  <c r="L5056" i="7"/>
  <c r="L5024" i="7"/>
  <c r="L5016" i="7"/>
  <c r="L5008" i="7"/>
  <c r="L5007" i="7"/>
  <c r="L5526" i="7"/>
  <c r="L5023" i="7"/>
  <c r="L5015" i="7"/>
  <c r="L5022" i="7"/>
  <c r="L5014" i="7"/>
  <c r="L5021" i="7"/>
  <c r="L5013" i="7"/>
  <c r="L7331" i="7"/>
  <c r="L7332" i="7"/>
  <c r="L7240" i="7"/>
  <c r="L6636" i="7"/>
  <c r="L6849" i="7"/>
  <c r="L5840" i="7"/>
  <c r="L5613" i="7"/>
  <c r="L5615" i="7"/>
  <c r="L5614" i="7"/>
  <c r="L5219" i="7"/>
  <c r="L5430" i="7"/>
  <c r="L5155" i="7"/>
  <c r="L5094" i="7"/>
  <c r="L5093" i="7"/>
  <c r="L7479" i="7"/>
  <c r="L7480" i="7"/>
  <c r="L5809" i="7"/>
  <c r="L7478" i="7"/>
  <c r="L5824" i="7"/>
  <c r="L5808" i="7"/>
  <c r="L5823" i="7"/>
  <c r="L5822" i="7"/>
  <c r="L5353" i="7"/>
  <c r="L5810" i="7"/>
  <c r="L7497" i="7"/>
  <c r="L7129" i="7"/>
  <c r="L7049" i="7"/>
  <c r="L6811" i="7"/>
  <c r="L7056" i="7"/>
  <c r="L7005" i="7"/>
  <c r="L6810" i="7"/>
  <c r="L7004" i="7"/>
  <c r="L6970" i="7"/>
  <c r="L7417" i="7"/>
  <c r="L5838" i="7"/>
  <c r="L5483" i="7"/>
  <c r="L5346" i="7"/>
  <c r="L5160" i="7"/>
  <c r="L7136" i="7"/>
  <c r="L5345" i="7"/>
  <c r="L5529" i="7"/>
  <c r="L5513" i="7"/>
  <c r="L5528" i="7"/>
  <c r="L5213" i="7"/>
  <c r="L5671" i="7"/>
  <c r="L4954" i="7"/>
  <c r="L4944" i="7"/>
  <c r="L5558" i="7"/>
  <c r="L4943" i="7"/>
  <c r="L7430" i="7"/>
  <c r="L6683" i="7"/>
  <c r="L5564" i="7"/>
  <c r="L7498" i="7"/>
  <c r="L6844" i="7"/>
  <c r="L5371" i="7"/>
  <c r="L5811" i="7"/>
  <c r="L5545" i="7"/>
  <c r="L5544" i="7"/>
  <c r="L7027" i="7"/>
  <c r="L5211" i="7"/>
  <c r="L7220" i="7"/>
  <c r="L5523" i="7"/>
  <c r="L5287" i="7"/>
  <c r="L7366" i="7"/>
  <c r="L7260" i="7"/>
  <c r="L7379" i="7"/>
  <c r="L7371" i="7"/>
  <c r="L7391" i="7"/>
  <c r="L7219" i="7"/>
  <c r="L6819" i="7"/>
  <c r="L6818" i="7"/>
  <c r="L6906" i="7"/>
  <c r="L6904" i="7"/>
  <c r="L6903" i="7"/>
  <c r="L7385" i="7"/>
  <c r="L6902" i="7"/>
  <c r="L7221" i="7"/>
  <c r="L7256" i="7"/>
  <c r="L5677" i="7"/>
  <c r="L5637" i="7"/>
  <c r="L5266" i="7"/>
  <c r="L5265" i="7"/>
  <c r="L5675" i="7"/>
  <c r="L5603" i="7"/>
  <c r="L5264" i="7"/>
  <c r="L5602" i="7"/>
  <c r="L5263" i="7"/>
  <c r="L5262" i="7"/>
  <c r="L5680" i="7"/>
  <c r="L5679" i="7"/>
  <c r="L5132" i="7"/>
  <c r="L5108" i="7"/>
  <c r="L5268" i="7"/>
  <c r="L5131" i="7"/>
  <c r="L5107" i="7"/>
  <c r="L6905" i="7"/>
  <c r="L5267" i="7"/>
  <c r="L5133" i="7"/>
  <c r="L5109" i="7"/>
  <c r="L5678" i="7"/>
  <c r="L5638" i="7"/>
  <c r="L7357" i="7"/>
  <c r="L7237" i="7"/>
  <c r="L7367" i="7"/>
  <c r="L7064" i="7"/>
  <c r="L7214" i="7"/>
  <c r="L7008" i="7"/>
  <c r="L5789" i="7"/>
  <c r="L5533" i="7"/>
  <c r="L5469" i="7"/>
  <c r="L5770" i="7"/>
  <c r="L5674" i="7"/>
  <c r="L5561" i="7"/>
  <c r="L5197" i="7"/>
  <c r="L7009" i="7"/>
  <c r="L5260" i="7"/>
  <c r="L5105" i="7"/>
  <c r="L7390" i="7"/>
  <c r="L7365" i="7"/>
  <c r="L7403" i="7"/>
  <c r="L7355" i="7"/>
  <c r="L6858" i="7"/>
  <c r="L6856" i="7"/>
  <c r="L6857" i="7"/>
  <c r="L5702" i="7"/>
  <c r="L5233" i="7"/>
  <c r="L5232" i="7"/>
  <c r="L5650" i="7"/>
  <c r="L5231" i="7"/>
  <c r="L5649" i="7"/>
  <c r="L5617" i="7"/>
  <c r="L5229" i="7"/>
  <c r="L5234" i="7"/>
  <c r="L5164" i="7"/>
  <c r="L7444" i="7"/>
  <c r="L7443" i="7"/>
  <c r="L7015" i="7"/>
  <c r="L7207" i="7"/>
  <c r="L7062" i="7"/>
  <c r="L6633" i="7"/>
  <c r="L7016" i="7"/>
  <c r="L5216" i="7"/>
  <c r="L7206" i="7"/>
  <c r="L6838" i="7"/>
  <c r="L5516" i="7"/>
  <c r="L6324" i="7"/>
  <c r="L5067" i="7"/>
  <c r="L7469" i="7"/>
  <c r="L7377" i="7"/>
  <c r="L5484" i="7"/>
  <c r="L5635" i="7"/>
  <c r="L5530" i="7"/>
  <c r="L5747" i="7"/>
  <c r="L5722" i="7"/>
  <c r="L5116" i="7"/>
  <c r="L7395" i="7"/>
  <c r="L6772" i="7"/>
  <c r="L7326" i="7"/>
  <c r="L6855" i="7"/>
  <c r="L5565" i="7"/>
  <c r="L5700" i="7"/>
  <c r="L5289" i="7"/>
  <c r="L5288" i="7"/>
  <c r="L5163" i="7"/>
  <c r="L6841" i="7"/>
  <c r="L7416" i="7"/>
  <c r="L5206" i="7"/>
  <c r="L5648" i="7"/>
  <c r="L7431" i="7"/>
  <c r="L5701" i="7"/>
  <c r="L5372" i="7"/>
  <c r="L5224" i="7"/>
  <c r="L7476" i="7"/>
  <c r="L7247" i="7"/>
  <c r="L7475" i="7"/>
  <c r="L7322" i="7"/>
  <c r="L7246" i="7"/>
  <c r="L7411" i="7"/>
  <c r="L7348" i="7"/>
  <c r="L7321" i="7"/>
  <c r="L7245" i="7"/>
  <c r="L7230" i="7"/>
  <c r="L7457" i="7"/>
  <c r="L7410" i="7"/>
  <c r="L7347" i="7"/>
  <c r="L7244" i="7"/>
  <c r="L7407" i="7"/>
  <c r="L7319" i="7"/>
  <c r="L7248" i="7"/>
  <c r="L7203" i="7"/>
  <c r="L7195" i="7"/>
  <c r="L7456" i="7"/>
  <c r="L7202" i="7"/>
  <c r="L7122" i="7"/>
  <c r="L7114" i="7"/>
  <c r="L6967" i="7"/>
  <c r="L6943" i="7"/>
  <c r="L6861" i="7"/>
  <c r="L6780" i="7"/>
  <c r="L6652" i="7"/>
  <c r="L6644" i="7"/>
  <c r="L7409" i="7"/>
  <c r="L7201" i="7"/>
  <c r="L7128" i="7"/>
  <c r="L7121" i="7"/>
  <c r="L7113" i="7"/>
  <c r="L6998" i="7"/>
  <c r="L6966" i="7"/>
  <c r="L6942" i="7"/>
  <c r="L6934" i="7"/>
  <c r="L6860" i="7"/>
  <c r="L6843" i="7"/>
  <c r="L6779" i="7"/>
  <c r="L6651" i="7"/>
  <c r="L7408" i="7"/>
  <c r="L7323" i="7"/>
  <c r="L7250" i="7"/>
  <c r="L7200" i="7"/>
  <c r="L7120" i="7"/>
  <c r="L6997" i="7"/>
  <c r="L6981" i="7"/>
  <c r="L6965" i="7"/>
  <c r="L6933" i="7"/>
  <c r="L6834" i="7"/>
  <c r="L6778" i="7"/>
  <c r="L6650" i="7"/>
  <c r="L6642" i="7"/>
  <c r="L7334" i="7"/>
  <c r="L7199" i="7"/>
  <c r="L7119" i="7"/>
  <c r="L7039" i="7"/>
  <c r="L6996" i="7"/>
  <c r="L6980" i="7"/>
  <c r="L6932" i="7"/>
  <c r="L6833" i="7"/>
  <c r="L6777" i="7"/>
  <c r="L6649" i="7"/>
  <c r="L7242" i="7"/>
  <c r="L7231" i="7"/>
  <c r="L7197" i="7"/>
  <c r="L7117" i="7"/>
  <c r="L7037" i="7"/>
  <c r="L6954" i="7"/>
  <c r="L6831" i="7"/>
  <c r="L6783" i="7"/>
  <c r="L6775" i="7"/>
  <c r="L6647" i="7"/>
  <c r="L7204" i="7"/>
  <c r="L6862" i="7"/>
  <c r="L6781" i="7"/>
  <c r="L6648" i="7"/>
  <c r="L5851" i="7"/>
  <c r="L5843" i="7"/>
  <c r="L7198" i="7"/>
  <c r="L6776" i="7"/>
  <c r="L6646" i="7"/>
  <c r="L5850" i="7"/>
  <c r="L7196" i="7"/>
  <c r="L6645" i="7"/>
  <c r="L5857" i="7"/>
  <c r="L5849" i="7"/>
  <c r="L5784" i="7"/>
  <c r="L5768" i="7"/>
  <c r="L7229" i="7"/>
  <c r="L7194" i="7"/>
  <c r="L7124" i="7"/>
  <c r="L5848" i="7"/>
  <c r="L7228" i="7"/>
  <c r="L7123" i="7"/>
  <c r="L5847" i="7"/>
  <c r="L5766" i="7"/>
  <c r="L7118" i="7"/>
  <c r="L5846" i="7"/>
  <c r="L7243" i="7"/>
  <c r="L7036" i="7"/>
  <c r="L5785" i="7"/>
  <c r="L5629" i="7"/>
  <c r="L5621" i="7"/>
  <c r="L5557" i="7"/>
  <c r="L5525" i="7"/>
  <c r="L5477" i="7"/>
  <c r="L5405" i="7"/>
  <c r="L5340" i="7"/>
  <c r="L5324" i="7"/>
  <c r="L5308" i="7"/>
  <c r="L5292" i="7"/>
  <c r="L6782" i="7"/>
  <c r="L6653" i="7"/>
  <c r="L5796" i="7"/>
  <c r="L5742" i="7"/>
  <c r="L5734" i="7"/>
  <c r="L5710" i="7"/>
  <c r="L5652" i="7"/>
  <c r="L5628" i="7"/>
  <c r="L5556" i="7"/>
  <c r="L5524" i="7"/>
  <c r="L5500" i="7"/>
  <c r="L5476" i="7"/>
  <c r="L5444" i="7"/>
  <c r="L5404" i="7"/>
  <c r="L5323" i="7"/>
  <c r="L5291" i="7"/>
  <c r="L5209" i="7"/>
  <c r="L5145" i="7"/>
  <c r="L6832" i="7"/>
  <c r="L5741" i="7"/>
  <c r="L5709" i="7"/>
  <c r="L5651" i="7"/>
  <c r="L5627" i="7"/>
  <c r="L5411" i="7"/>
  <c r="L5403" i="7"/>
  <c r="L5387" i="7"/>
  <c r="L5379" i="7"/>
  <c r="L5322" i="7"/>
  <c r="L5306" i="7"/>
  <c r="L5208" i="7"/>
  <c r="L5144" i="7"/>
  <c r="L5767" i="7"/>
  <c r="L5732" i="7"/>
  <c r="L5708" i="7"/>
  <c r="L5442" i="7"/>
  <c r="L5410" i="7"/>
  <c r="L5386" i="7"/>
  <c r="L5378" i="7"/>
  <c r="L5223" i="7"/>
  <c r="L5845" i="7"/>
  <c r="L5765" i="7"/>
  <c r="L5707" i="7"/>
  <c r="L5625" i="7"/>
  <c r="L5441" i="7"/>
  <c r="L5433" i="7"/>
  <c r="L5409" i="7"/>
  <c r="L5238" i="7"/>
  <c r="L5222" i="7"/>
  <c r="L5166" i="7"/>
  <c r="L7116" i="7"/>
  <c r="L5844" i="7"/>
  <c r="L5714" i="7"/>
  <c r="L5706" i="7"/>
  <c r="L5624" i="7"/>
  <c r="L5568" i="7"/>
  <c r="L5440" i="7"/>
  <c r="L5432" i="7"/>
  <c r="L5408" i="7"/>
  <c r="L5295" i="7"/>
  <c r="L5237" i="7"/>
  <c r="L7115" i="7"/>
  <c r="L5763" i="7"/>
  <c r="L5713" i="7"/>
  <c r="L5705" i="7"/>
  <c r="L5623" i="7"/>
  <c r="L5567" i="7"/>
  <c r="L5543" i="7"/>
  <c r="L5479" i="7"/>
  <c r="L5207" i="7"/>
  <c r="L5124" i="7"/>
  <c r="L5100" i="7"/>
  <c r="L4980" i="7"/>
  <c r="L4972" i="7"/>
  <c r="L4964" i="7"/>
  <c r="L5326" i="7"/>
  <c r="L5123" i="7"/>
  <c r="L5075" i="7"/>
  <c r="L5043" i="7"/>
  <c r="L4979" i="7"/>
  <c r="L4971" i="7"/>
  <c r="L7038" i="7"/>
  <c r="L5407" i="7"/>
  <c r="L7205" i="7"/>
  <c r="L5406" i="7"/>
  <c r="L5325" i="7"/>
  <c r="L5294" i="7"/>
  <c r="L5236" i="7"/>
  <c r="L5122" i="7"/>
  <c r="L5074" i="7"/>
  <c r="L5042" i="7"/>
  <c r="L4978" i="7"/>
  <c r="L4970" i="7"/>
  <c r="L4962" i="7"/>
  <c r="L5293" i="7"/>
  <c r="L5235" i="7"/>
  <c r="L5143" i="7"/>
  <c r="L5121" i="7"/>
  <c r="L4977" i="7"/>
  <c r="L4969" i="7"/>
  <c r="L5139" i="7"/>
  <c r="L5101" i="7"/>
  <c r="L4981" i="7"/>
  <c r="L4963" i="7"/>
  <c r="L5142" i="7"/>
  <c r="L5120" i="7"/>
  <c r="L5048" i="7"/>
  <c r="L4984" i="7"/>
  <c r="L4976" i="7"/>
  <c r="L5309" i="7"/>
  <c r="L4965" i="7"/>
  <c r="L5802" i="7"/>
  <c r="L5762" i="7"/>
  <c r="L5478" i="7"/>
  <c r="L5141" i="7"/>
  <c r="L5047" i="7"/>
  <c r="L4983" i="7"/>
  <c r="L4967" i="7"/>
  <c r="L5622" i="7"/>
  <c r="L7346" i="7"/>
  <c r="L5712" i="7"/>
  <c r="L5439" i="7"/>
  <c r="L5140" i="7"/>
  <c r="L5046" i="7"/>
  <c r="L4982" i="7"/>
  <c r="L4974" i="7"/>
  <c r="L4966" i="7"/>
  <c r="L5210" i="7"/>
  <c r="L5125" i="7"/>
  <c r="L4973" i="7"/>
  <c r="L4940" i="7"/>
  <c r="L7492" i="7"/>
  <c r="L7491" i="7"/>
  <c r="L6603" i="7"/>
  <c r="L7494" i="7"/>
  <c r="L6986" i="7"/>
  <c r="L6985" i="7"/>
  <c r="L5799" i="7"/>
  <c r="L6987" i="7"/>
  <c r="L5364" i="7"/>
  <c r="L5363" i="7"/>
  <c r="L5365" i="7"/>
  <c r="L5110" i="7"/>
  <c r="L7418" i="7"/>
  <c r="L7267" i="7"/>
  <c r="L7470" i="7"/>
  <c r="L7055" i="7"/>
  <c r="L7147" i="7"/>
  <c r="L7002" i="7"/>
  <c r="L7003" i="7"/>
  <c r="L7001" i="7"/>
  <c r="L5645" i="7"/>
  <c r="L5425" i="7"/>
  <c r="L5328" i="7"/>
  <c r="L5342" i="7"/>
  <c r="L5341" i="7"/>
  <c r="L5735" i="7"/>
  <c r="L5300" i="7"/>
  <c r="L5299" i="7"/>
  <c r="L5152" i="7"/>
  <c r="L5246" i="7"/>
  <c r="L5303" i="7"/>
  <c r="L5149" i="7"/>
  <c r="L5737" i="7"/>
  <c r="L5736" i="7"/>
  <c r="L5148" i="7"/>
  <c r="L5151" i="7"/>
  <c r="L7415" i="7"/>
  <c r="L6835" i="7"/>
  <c r="L7335" i="7"/>
  <c r="L6870" i="7"/>
  <c r="L5644" i="7"/>
  <c r="L5717" i="7"/>
  <c r="L5298" i="7"/>
  <c r="L5147" i="7"/>
  <c r="L5390" i="7"/>
  <c r="L7148" i="7"/>
  <c r="L5498" i="7"/>
  <c r="L5095" i="7"/>
  <c r="L7397" i="7"/>
  <c r="L6909" i="7"/>
  <c r="L7224" i="7"/>
  <c r="L6911" i="7"/>
  <c r="L6837" i="7"/>
  <c r="L6822" i="7"/>
  <c r="L5685" i="7"/>
  <c r="L5684" i="7"/>
  <c r="L5201" i="7"/>
  <c r="L5272" i="7"/>
  <c r="L5271" i="7"/>
  <c r="L5215" i="7"/>
  <c r="L5270" i="7"/>
  <c r="L5688" i="7"/>
  <c r="L6910" i="7"/>
  <c r="L5647" i="7"/>
  <c r="L5607" i="7"/>
  <c r="L5686" i="7"/>
  <c r="L5606" i="7"/>
  <c r="L7255" i="7"/>
  <c r="L5251" i="7"/>
  <c r="L7259" i="7"/>
  <c r="L7235" i="7"/>
  <c r="L6867" i="7"/>
  <c r="L6866" i="7"/>
  <c r="L7386" i="7"/>
  <c r="L7392" i="7"/>
  <c r="L6968" i="7"/>
  <c r="L6784" i="7"/>
  <c r="L5241" i="7"/>
  <c r="L6865" i="7"/>
  <c r="L5657" i="7"/>
  <c r="L5569" i="7"/>
  <c r="L5656" i="7"/>
  <c r="L5311" i="7"/>
  <c r="L5655" i="7"/>
  <c r="L5243" i="7"/>
  <c r="L5076" i="7"/>
  <c r="L5242" i="7"/>
  <c r="L4987" i="7"/>
  <c r="L4986" i="7"/>
  <c r="L4985" i="7"/>
  <c r="L5079" i="7"/>
  <c r="L5078" i="7"/>
  <c r="L7270" i="7"/>
  <c r="L6999" i="7"/>
  <c r="L5369" i="7"/>
  <c r="L5631" i="7"/>
  <c r="L7451" i="7"/>
  <c r="L6820" i="7"/>
  <c r="L5605" i="7"/>
  <c r="L6821" i="7"/>
  <c r="L5604" i="7"/>
  <c r="L5200" i="7"/>
  <c r="L5199" i="7"/>
  <c r="L7382" i="7"/>
  <c r="L7350" i="7"/>
  <c r="L7254" i="7"/>
  <c r="L7389" i="7"/>
  <c r="L7381" i="7"/>
  <c r="L7349" i="7"/>
  <c r="L7261" i="7"/>
  <c r="L7252" i="7"/>
  <c r="L7363" i="7"/>
  <c r="L7236" i="7"/>
  <c r="L7399" i="7"/>
  <c r="L7383" i="7"/>
  <c r="L7359" i="7"/>
  <c r="L7263" i="7"/>
  <c r="L7378" i="7"/>
  <c r="L6893" i="7"/>
  <c r="L6885" i="7"/>
  <c r="L6877" i="7"/>
  <c r="L7354" i="7"/>
  <c r="L6892" i="7"/>
  <c r="L6884" i="7"/>
  <c r="L6876" i="7"/>
  <c r="L7353" i="7"/>
  <c r="L6891" i="7"/>
  <c r="L6883" i="7"/>
  <c r="L6875" i="7"/>
  <c r="L7393" i="7"/>
  <c r="L6890" i="7"/>
  <c r="L6882" i="7"/>
  <c r="L6809" i="7"/>
  <c r="L7258" i="7"/>
  <c r="L6896" i="7"/>
  <c r="L6888" i="7"/>
  <c r="L6880" i="7"/>
  <c r="L6881" i="7"/>
  <c r="L6879" i="7"/>
  <c r="L6897" i="7"/>
  <c r="L6878" i="7"/>
  <c r="L7369" i="7"/>
  <c r="L6895" i="7"/>
  <c r="L7257" i="7"/>
  <c r="L6969" i="7"/>
  <c r="L6894" i="7"/>
  <c r="L7361" i="7"/>
  <c r="L6889" i="7"/>
  <c r="L6808" i="7"/>
  <c r="L6945" i="7"/>
  <c r="L6887" i="7"/>
  <c r="L6944" i="7"/>
  <c r="L6886" i="7"/>
  <c r="L5668" i="7"/>
  <c r="L5315" i="7"/>
  <c r="L5667" i="7"/>
  <c r="L5666" i="7"/>
  <c r="L5313" i="7"/>
  <c r="L5255" i="7"/>
  <c r="L5665" i="7"/>
  <c r="L5254" i="7"/>
  <c r="L5600" i="7"/>
  <c r="L5253" i="7"/>
  <c r="L5721" i="7"/>
  <c r="L5085" i="7"/>
  <c r="L5720" i="7"/>
  <c r="L5252" i="7"/>
  <c r="L5670" i="7"/>
  <c r="L5086" i="7"/>
  <c r="L5257" i="7"/>
  <c r="L5788" i="7"/>
  <c r="L4955" i="7"/>
  <c r="L5196" i="7"/>
  <c r="L5481" i="7"/>
  <c r="L5081" i="7"/>
  <c r="L7404" i="7"/>
  <c r="L6871" i="7"/>
  <c r="L5660" i="7"/>
  <c r="L5247" i="7"/>
  <c r="L6676" i="7"/>
  <c r="L7217" i="7"/>
  <c r="L7053" i="7"/>
  <c r="L5461" i="7"/>
  <c r="L5153" i="7"/>
  <c r="L5738" i="7"/>
  <c r="L5672" i="7"/>
  <c r="L5060" i="7"/>
  <c r="L5646" i="7"/>
  <c r="L5154" i="7"/>
  <c r="L5329" i="7"/>
  <c r="L5261" i="7"/>
  <c r="L5030" i="7"/>
  <c r="L5226" i="7"/>
  <c r="L7388" i="7"/>
  <c r="L7394" i="7"/>
  <c r="L6920" i="7"/>
  <c r="L6919" i="7"/>
  <c r="L5727" i="7"/>
  <c r="L5726" i="7"/>
  <c r="L5281" i="7"/>
  <c r="L5280" i="7"/>
  <c r="L7222" i="7"/>
  <c r="L5639" i="7"/>
  <c r="L5162" i="7"/>
  <c r="L6936" i="7"/>
  <c r="L5719" i="7"/>
  <c r="L5312" i="7"/>
  <c r="L7449" i="7"/>
  <c r="L7477" i="7"/>
  <c r="L6935" i="7"/>
  <c r="L7181" i="7"/>
  <c r="L5718" i="7"/>
  <c r="L7013" i="7"/>
  <c r="L5356" i="7"/>
  <c r="L5355" i="7"/>
  <c r="L7495" i="7"/>
  <c r="L7387" i="7"/>
  <c r="L6982" i="7"/>
  <c r="L6851" i="7"/>
  <c r="L7208" i="7"/>
  <c r="L5532" i="7"/>
  <c r="L5225" i="7"/>
  <c r="L5491" i="7"/>
  <c r="L5724" i="7"/>
  <c r="L4946" i="7"/>
  <c r="L5104" i="7"/>
  <c r="L7453" i="7"/>
  <c r="L6864" i="7"/>
  <c r="L7402" i="7"/>
  <c r="L5653" i="7"/>
  <c r="L5769" i="7"/>
  <c r="L6863" i="7"/>
  <c r="L5239" i="7"/>
  <c r="L7401" i="7"/>
  <c r="L5327" i="7"/>
  <c r="L5654" i="7"/>
  <c r="L7461" i="7"/>
  <c r="L7141" i="7"/>
  <c r="L7135" i="7"/>
  <c r="L7042" i="7"/>
  <c r="L7007" i="7"/>
  <c r="L6812" i="7"/>
  <c r="L7145" i="7"/>
  <c r="L7134" i="7"/>
  <c r="L7006" i="7"/>
  <c r="L7183" i="7"/>
  <c r="L7048" i="7"/>
  <c r="L7040" i="7"/>
  <c r="L7216" i="7"/>
  <c r="L7143" i="7"/>
  <c r="L7188" i="7"/>
  <c r="L6938" i="7"/>
  <c r="L6695" i="7"/>
  <c r="L6679" i="7"/>
  <c r="L7130" i="7"/>
  <c r="L7052" i="7"/>
  <c r="L6322" i="7"/>
  <c r="L6937" i="7"/>
  <c r="L6631" i="7"/>
  <c r="L7179" i="7"/>
  <c r="L7149" i="7"/>
  <c r="L6971" i="7"/>
  <c r="L7178" i="7"/>
  <c r="L6813" i="7"/>
  <c r="L6680" i="7"/>
  <c r="L5839" i="7"/>
  <c r="L6696" i="7"/>
  <c r="L5485" i="7"/>
  <c r="L5316" i="7"/>
  <c r="L5258" i="7"/>
  <c r="L5636" i="7"/>
  <c r="L5548" i="7"/>
  <c r="L5161" i="7"/>
  <c r="L5531" i="7"/>
  <c r="L5515" i="7"/>
  <c r="L5467" i="7"/>
  <c r="L6694" i="7"/>
  <c r="L5514" i="7"/>
  <c r="L5490" i="7"/>
  <c r="L5466" i="7"/>
  <c r="L5723" i="7"/>
  <c r="L5673" i="7"/>
  <c r="L5489" i="7"/>
  <c r="L5465" i="7"/>
  <c r="L5393" i="7"/>
  <c r="L5560" i="7"/>
  <c r="L5464" i="7"/>
  <c r="L6846" i="7"/>
  <c r="L5463" i="7"/>
  <c r="L4956" i="7"/>
  <c r="L5462" i="7"/>
  <c r="L5486" i="7"/>
  <c r="L5259" i="7"/>
  <c r="L5088" i="7"/>
  <c r="L5064" i="7"/>
  <c r="L4945" i="7"/>
  <c r="L5063" i="7"/>
  <c r="L5317" i="7"/>
  <c r="L5062" i="7"/>
  <c r="L5061" i="7"/>
  <c r="L4957" i="7"/>
  <c r="L556" i="7"/>
  <c r="L780" i="7"/>
  <c r="L7262" i="7"/>
  <c r="L6845" i="7"/>
  <c r="L5256" i="7"/>
  <c r="L5426" i="7"/>
  <c r="L5389" i="7"/>
  <c r="L5716" i="7"/>
  <c r="L6908" i="7"/>
  <c r="L6907" i="7"/>
  <c r="L7352" i="7"/>
  <c r="L7012" i="7"/>
  <c r="L7464" i="7"/>
  <c r="L7362" i="7"/>
  <c r="L5682" i="7"/>
  <c r="L5681" i="7"/>
  <c r="L5269" i="7"/>
  <c r="L5772" i="7"/>
  <c r="L5373" i="7"/>
  <c r="L4959" i="7"/>
  <c r="L6624" i="7"/>
  <c r="L7051" i="7"/>
  <c r="L5833" i="7"/>
  <c r="L5381" i="7"/>
  <c r="L4948" i="7"/>
  <c r="L7468" i="7"/>
  <c r="L7358" i="7"/>
  <c r="L6925" i="7"/>
  <c r="L7269" i="7"/>
  <c r="L7380" i="7"/>
  <c r="L7372" i="7"/>
  <c r="L7465" i="7"/>
  <c r="L7351" i="7"/>
  <c r="L6926" i="7"/>
  <c r="L7218" i="7"/>
  <c r="L7360" i="7"/>
  <c r="L6914" i="7"/>
  <c r="L7272" i="7"/>
  <c r="L7014" i="7"/>
  <c r="L7342" i="7"/>
  <c r="L7376" i="7"/>
  <c r="L6923" i="7"/>
  <c r="L6913" i="7"/>
  <c r="L6682" i="7"/>
  <c r="L7370" i="7"/>
  <c r="L5698" i="7"/>
  <c r="L7341" i="7"/>
  <c r="L7368" i="7"/>
  <c r="L7345" i="7"/>
  <c r="L6924" i="7"/>
  <c r="L6962" i="7"/>
  <c r="L6917" i="7"/>
  <c r="L6823" i="7"/>
  <c r="L7463" i="7"/>
  <c r="L7338" i="7"/>
  <c r="L6939" i="7"/>
  <c r="L6918" i="7"/>
  <c r="L5284" i="7"/>
  <c r="L6916" i="7"/>
  <c r="L5697" i="7"/>
  <c r="L6915" i="7"/>
  <c r="L5791" i="7"/>
  <c r="L5285" i="7"/>
  <c r="L7340" i="7"/>
  <c r="L5790" i="7"/>
  <c r="L7043" i="7"/>
  <c r="L6848" i="7"/>
  <c r="L6824" i="7"/>
  <c r="L7339" i="7"/>
  <c r="L6326" i="7"/>
  <c r="L5773" i="7"/>
  <c r="L6927" i="7"/>
  <c r="L5693" i="7"/>
  <c r="L5348" i="7"/>
  <c r="L5332" i="7"/>
  <c r="L5274" i="7"/>
  <c r="L5692" i="7"/>
  <c r="L5492" i="7"/>
  <c r="L5273" i="7"/>
  <c r="L5725" i="7"/>
  <c r="L6325" i="7"/>
  <c r="L5748" i="7"/>
  <c r="L5690" i="7"/>
  <c r="L5279" i="7"/>
  <c r="L5689" i="7"/>
  <c r="L5278" i="7"/>
  <c r="L5640" i="7"/>
  <c r="L5359" i="7"/>
  <c r="L5277" i="7"/>
  <c r="L5535" i="7"/>
  <c r="L5503" i="7"/>
  <c r="L5275" i="7"/>
  <c r="L6606" i="7"/>
  <c r="L7021" i="7"/>
  <c r="L5694" i="7"/>
  <c r="L5202" i="7"/>
  <c r="L5374" i="7"/>
  <c r="L5112" i="7"/>
  <c r="L5032" i="7"/>
  <c r="L4936" i="7"/>
  <c r="L5111" i="7"/>
  <c r="L7020" i="7"/>
  <c r="L5227" i="7"/>
  <c r="L7031" i="7"/>
  <c r="L7019" i="7"/>
  <c r="L7030" i="7"/>
  <c r="L5276" i="7"/>
  <c r="L7483" i="7"/>
  <c r="L6958" i="7"/>
  <c r="L5813" i="7"/>
  <c r="L5812" i="7"/>
  <c r="L9349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AX45" i="3"/>
  <c r="BB39" i="3"/>
  <c r="AX33" i="3"/>
  <c r="BF19" i="3"/>
  <c r="BD44" i="3"/>
  <c r="AZ38" i="3"/>
  <c r="AZ29" i="3"/>
  <c r="AX19" i="3"/>
  <c r="BN58" i="3"/>
  <c r="AV44" i="3"/>
  <c r="BF37" i="3"/>
  <c r="BF28" i="3"/>
  <c r="BD18" i="3"/>
  <c r="AZ58" i="3"/>
  <c r="AX49" i="3"/>
  <c r="AZ42" i="3"/>
  <c r="AX37" i="3"/>
  <c r="AX28" i="3"/>
  <c r="AV18" i="3"/>
  <c r="BK57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BQ56" i="3"/>
  <c r="AV56" i="3"/>
  <c r="BF45" i="3"/>
  <c r="AV40" i="3"/>
  <c r="BF33" i="3"/>
  <c r="AZ20" i="3"/>
  <c r="BS57" i="3"/>
  <c r="BE57" i="3"/>
  <c r="BJ5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BQ17" i="3"/>
  <c r="BS22" i="3"/>
  <c r="BU33" i="3"/>
  <c r="BQ39" i="3"/>
  <c r="BS44" i="3"/>
  <c r="BU49" i="3"/>
  <c r="BJ21" i="3"/>
  <c r="BP29" i="3"/>
  <c r="BT36" i="3"/>
  <c r="BP42" i="3"/>
  <c r="AU56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BL57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AV57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Q3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O58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5128" i="7"/>
  <c r="L5786" i="7"/>
  <c r="L5136" i="7"/>
  <c r="L5495" i="7"/>
  <c r="L5541" i="7"/>
  <c r="L2797" i="7"/>
  <c r="L905" i="7"/>
  <c r="L904" i="7"/>
  <c r="L1842" i="7"/>
  <c r="L859" i="7"/>
  <c r="L1991" i="7"/>
  <c r="L1286" i="7"/>
  <c r="L433" i="7"/>
  <c r="L818" i="7"/>
  <c r="L900" i="7"/>
  <c r="L5826" i="7"/>
  <c r="L5167" i="7"/>
  <c r="L6622" i="7"/>
  <c r="L5168" i="7"/>
  <c r="L7000" i="7"/>
  <c r="L5501" i="7"/>
  <c r="L5542" i="7"/>
  <c r="L684" i="7"/>
  <c r="L902" i="7"/>
  <c r="L686" i="7"/>
  <c r="L236" i="7"/>
  <c r="L412" i="7"/>
  <c r="L7047" i="7"/>
  <c r="L5055" i="7"/>
  <c r="L5830" i="7"/>
  <c r="L7496" i="7"/>
  <c r="L7168" i="7"/>
  <c r="L2201" i="7"/>
  <c r="L840" i="7"/>
  <c r="L2180" i="7"/>
  <c r="L398" i="7"/>
  <c r="L1549" i="7"/>
  <c r="L5127" i="7"/>
  <c r="L5797" i="7"/>
  <c r="L5068" i="7"/>
  <c r="L296" i="7"/>
  <c r="L605" i="7"/>
  <c r="L1535" i="7"/>
  <c r="L711" i="7"/>
  <c r="L5609" i="7"/>
  <c r="L5798" i="7"/>
  <c r="L2717" i="7"/>
  <c r="L5856" i="7"/>
  <c r="L7046" i="7"/>
  <c r="L1663" i="7"/>
  <c r="L396" i="7"/>
  <c r="L1069" i="7"/>
  <c r="L789" i="7"/>
  <c r="L685" i="7"/>
  <c r="L1395" i="7"/>
  <c r="L866" i="7"/>
  <c r="L5113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5825" i="7"/>
  <c r="L5159" i="7"/>
  <c r="L5855" i="7"/>
  <c r="L5320" i="7"/>
  <c r="L723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6526" i="7"/>
  <c r="L6564" i="7"/>
  <c r="L6529" i="7"/>
  <c r="L6912" i="7"/>
  <c r="L6598" i="7"/>
  <c r="L5787" i="7"/>
  <c r="L5487" i="7"/>
  <c r="L5547" i="7"/>
  <c r="L6731" i="7"/>
  <c r="L5357" i="7"/>
  <c r="L6617" i="7"/>
  <c r="L6753" i="7"/>
  <c r="L6530" i="7"/>
  <c r="L4942" i="7"/>
  <c r="L6500" i="7"/>
  <c r="L6542" i="7"/>
  <c r="L6516" i="7"/>
  <c r="L5384" i="7"/>
  <c r="L5434" i="7"/>
  <c r="L5853" i="7"/>
  <c r="L6586" i="7"/>
  <c r="L7075" i="7"/>
  <c r="L6337" i="7"/>
  <c r="L7077" i="7"/>
  <c r="L6718" i="7"/>
  <c r="L6396" i="7"/>
  <c r="L6955" i="7"/>
  <c r="L6405" i="7"/>
  <c r="L6627" i="7"/>
  <c r="L6723" i="7"/>
  <c r="L7025" i="7"/>
  <c r="L7026" i="7"/>
  <c r="L7434" i="7"/>
  <c r="L7337" i="7"/>
  <c r="L6359" i="7"/>
  <c r="L6373" i="7"/>
  <c r="L6563" i="7"/>
  <c r="L5382" i="7"/>
  <c r="L5344" i="7"/>
  <c r="L6559" i="7"/>
  <c r="L6470" i="7"/>
  <c r="L6739" i="7"/>
  <c r="L5011" i="7"/>
  <c r="L7091" i="7"/>
  <c r="L6433" i="7"/>
  <c r="L6330" i="7"/>
  <c r="L6380" i="7"/>
  <c r="L6711" i="7"/>
  <c r="L5632" i="7"/>
  <c r="L6351" i="7"/>
  <c r="L6336" i="7"/>
  <c r="L6690" i="7"/>
  <c r="L5004" i="7"/>
  <c r="L6414" i="7"/>
  <c r="L6415" i="7"/>
  <c r="L6418" i="7"/>
  <c r="L6411" i="7"/>
  <c r="L7173" i="7"/>
  <c r="L7088" i="7"/>
  <c r="L6668" i="7"/>
  <c r="L7104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6387" i="7"/>
  <c r="L6329" i="7"/>
  <c r="L6451" i="7"/>
  <c r="L6761" i="7"/>
  <c r="L5240" i="7"/>
  <c r="L5358" i="7"/>
  <c r="L6599" i="7"/>
  <c r="L6764" i="7"/>
  <c r="L6730" i="7"/>
  <c r="L6466" i="7"/>
  <c r="L5304" i="7"/>
  <c r="L6502" i="7"/>
  <c r="L6440" i="7"/>
  <c r="L6898" i="7"/>
  <c r="L7373" i="7"/>
  <c r="L6448" i="7"/>
  <c r="L6407" i="7"/>
  <c r="L5608" i="7"/>
  <c r="L6699" i="7"/>
  <c r="L5301" i="7"/>
  <c r="L6543" i="7"/>
  <c r="L5630" i="7"/>
  <c r="L4975" i="7"/>
  <c r="L6399" i="7"/>
  <c r="L5764" i="7"/>
  <c r="L5296" i="7"/>
  <c r="L5435" i="7"/>
  <c r="L6366" i="7"/>
  <c r="L5436" i="7"/>
  <c r="L6613" i="7"/>
  <c r="L6368" i="7"/>
  <c r="L6353" i="7"/>
  <c r="L6338" i="7"/>
  <c r="L6752" i="7"/>
  <c r="L6404" i="7"/>
  <c r="L7083" i="7"/>
  <c r="L6460" i="7"/>
  <c r="L6567" i="7"/>
  <c r="L6555" i="7"/>
  <c r="L7080" i="7"/>
  <c r="L7081" i="7"/>
  <c r="L5383" i="7"/>
  <c r="L6458" i="7"/>
  <c r="L6390" i="7"/>
  <c r="L6479" i="7"/>
  <c r="L6763" i="7"/>
  <c r="L6374" i="7"/>
  <c r="L6510" i="7"/>
  <c r="L6356" i="7"/>
  <c r="L6755" i="7"/>
  <c r="L7488" i="7"/>
  <c r="L6496" i="7"/>
  <c r="L6456" i="7"/>
  <c r="L6537" i="7"/>
  <c r="L6389" i="7"/>
  <c r="L7084" i="7"/>
  <c r="L6382" i="7"/>
  <c r="L6552" i="7"/>
  <c r="L6352" i="7"/>
  <c r="L6361" i="7"/>
  <c r="L6546" i="7"/>
  <c r="L6332" i="7"/>
  <c r="L6689" i="7"/>
  <c r="L6746" i="7"/>
  <c r="L6684" i="7"/>
  <c r="L4989" i="7"/>
  <c r="L5418" i="7"/>
  <c r="L5860" i="7"/>
  <c r="L6426" i="7"/>
  <c r="L6419" i="7"/>
  <c r="L6666" i="7"/>
  <c r="L7170" i="7"/>
  <c r="L7284" i="7"/>
  <c r="L7093" i="7"/>
  <c r="L7089" i="7"/>
  <c r="L7152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6524" i="7"/>
  <c r="L6534" i="7"/>
  <c r="L6514" i="7"/>
  <c r="L5103" i="7"/>
  <c r="L6677" i="7"/>
  <c r="L5468" i="7"/>
  <c r="L6678" i="7"/>
  <c r="L6531" i="7"/>
  <c r="L6495" i="7"/>
  <c r="L7086" i="7"/>
  <c r="L6900" i="7"/>
  <c r="L5084" i="7"/>
  <c r="L6503" i="7"/>
  <c r="L6436" i="7"/>
  <c r="L6449" i="7"/>
  <c r="L6726" i="7"/>
  <c r="L5077" i="7"/>
  <c r="L5715" i="7"/>
  <c r="L6409" i="7"/>
  <c r="L7424" i="7"/>
  <c r="L6464" i="7"/>
  <c r="L4952" i="7"/>
  <c r="L5803" i="7"/>
  <c r="L5804" i="7"/>
  <c r="L5385" i="7"/>
  <c r="L6462" i="7"/>
  <c r="L5626" i="7"/>
  <c r="L5443" i="7"/>
  <c r="L7074" i="7"/>
  <c r="L6393" i="7"/>
  <c r="L6369" i="7"/>
  <c r="L6362" i="7"/>
  <c r="L7082" i="7"/>
  <c r="L6483" i="7"/>
  <c r="L6484" i="7"/>
  <c r="L6721" i="7"/>
  <c r="L7070" i="7"/>
  <c r="L7024" i="7"/>
  <c r="L6571" i="7"/>
  <c r="L6724" i="7"/>
  <c r="L6477" i="7"/>
  <c r="L6562" i="7"/>
  <c r="L5470" i="7"/>
  <c r="L6480" i="7"/>
  <c r="L6733" i="7"/>
  <c r="L6447" i="7"/>
  <c r="L6511" i="7"/>
  <c r="L6358" i="7"/>
  <c r="L6704" i="7"/>
  <c r="L7481" i="7"/>
  <c r="L6350" i="7"/>
  <c r="L6628" i="7"/>
  <c r="L5633" i="7"/>
  <c r="L6497" i="7"/>
  <c r="L5778" i="7"/>
  <c r="L7126" i="7"/>
  <c r="L6476" i="7"/>
  <c r="L5035" i="7"/>
  <c r="L6574" i="7"/>
  <c r="L6360" i="7"/>
  <c r="L6554" i="7"/>
  <c r="L6566" i="7"/>
  <c r="L6688" i="7"/>
  <c r="L6745" i="7"/>
  <c r="L6700" i="7"/>
  <c r="L6423" i="7"/>
  <c r="L5589" i="7"/>
  <c r="L6427" i="7"/>
  <c r="L7174" i="7"/>
  <c r="L709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5691" i="7"/>
  <c r="L6528" i="7"/>
  <c r="L6468" i="7"/>
  <c r="L6515" i="7"/>
  <c r="L6493" i="7"/>
  <c r="L6444" i="7"/>
  <c r="L6386" i="7"/>
  <c r="L6594" i="7"/>
  <c r="L6707" i="7"/>
  <c r="L6485" i="7"/>
  <c r="L6343" i="7"/>
  <c r="L6692" i="7"/>
  <c r="L6442" i="7"/>
  <c r="L6499" i="7"/>
  <c r="L7454" i="7"/>
  <c r="L6488" i="7"/>
  <c r="L7374" i="7"/>
  <c r="L6517" i="7"/>
  <c r="L6375" i="7"/>
  <c r="L5302" i="7"/>
  <c r="L4968" i="7"/>
  <c r="L5511" i="7"/>
  <c r="L6406" i="7"/>
  <c r="L5854" i="7"/>
  <c r="L6401" i="7"/>
  <c r="L5783" i="7"/>
  <c r="L6394" i="7"/>
  <c r="L6395" i="7"/>
  <c r="L6547" i="7"/>
  <c r="L6539" i="7"/>
  <c r="L6703" i="7"/>
  <c r="L7076" i="7"/>
  <c r="L7078" i="7"/>
  <c r="L6722" i="7"/>
  <c r="L7079" i="7"/>
  <c r="L6587" i="7"/>
  <c r="L6748" i="7"/>
  <c r="L5559" i="7"/>
  <c r="L6465" i="7"/>
  <c r="L6344" i="7"/>
  <c r="L6732" i="7"/>
  <c r="L6561" i="7"/>
  <c r="L7482" i="7"/>
  <c r="L7072" i="7"/>
  <c r="L6728" i="7"/>
  <c r="L6609" i="7"/>
  <c r="L6457" i="7"/>
  <c r="L6379" i="7"/>
  <c r="L7327" i="7"/>
  <c r="L6744" i="7"/>
  <c r="L6553" i="7"/>
  <c r="L6685" i="7"/>
  <c r="L6459" i="7"/>
  <c r="L6716" i="7"/>
  <c r="L4993" i="7"/>
  <c r="L5584" i="7"/>
  <c r="L5452" i="7"/>
  <c r="L7094" i="7"/>
  <c r="L7294" i="7"/>
  <c r="L6659" i="7"/>
  <c r="L7099" i="7"/>
  <c r="L7103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6521" i="7"/>
  <c r="L6523" i="7"/>
  <c r="L6758" i="7"/>
  <c r="L5027" i="7"/>
  <c r="L7137" i="7"/>
  <c r="L7437" i="7"/>
  <c r="L6486" i="7"/>
  <c r="L6473" i="7"/>
  <c r="L5814" i="7"/>
  <c r="L6376" i="7"/>
  <c r="L6438" i="7"/>
  <c r="L6505" i="7"/>
  <c r="L6507" i="7"/>
  <c r="L5169" i="7"/>
  <c r="L6489" i="7"/>
  <c r="L7427" i="7"/>
  <c r="L6519" i="7"/>
  <c r="L6576" i="7"/>
  <c r="L5044" i="7"/>
  <c r="L6541" i="7"/>
  <c r="L5512" i="7"/>
  <c r="L6461" i="7"/>
  <c r="L5297" i="7"/>
  <c r="L5711" i="7"/>
  <c r="L6367" i="7"/>
  <c r="L7320" i="7"/>
  <c r="L6472" i="7"/>
  <c r="L6402" i="7"/>
  <c r="L6403" i="7"/>
  <c r="L6557" i="7"/>
  <c r="L6719" i="7"/>
  <c r="L6612" i="7"/>
  <c r="L6585" i="7"/>
  <c r="L6578" i="7"/>
  <c r="L6508" i="7"/>
  <c r="L6901" i="7"/>
  <c r="L5676" i="7"/>
  <c r="L6512" i="7"/>
  <c r="L6767" i="7"/>
  <c r="L6713" i="7"/>
  <c r="L5059" i="7"/>
  <c r="L5546" i="7"/>
  <c r="L6593" i="7"/>
  <c r="L6756" i="7"/>
  <c r="L6590" i="7"/>
  <c r="L6854" i="7"/>
  <c r="L5502" i="7"/>
  <c r="L7092" i="7"/>
  <c r="L6498" i="7"/>
  <c r="L6471" i="7"/>
  <c r="L6536" i="7"/>
  <c r="L6388" i="7"/>
  <c r="L7085" i="7"/>
  <c r="L6463" i="7"/>
  <c r="L6334" i="7"/>
  <c r="L5540" i="7"/>
  <c r="L6701" i="7"/>
  <c r="L6538" i="7"/>
  <c r="L6551" i="7"/>
  <c r="L7138" i="7"/>
  <c r="L6431" i="7"/>
  <c r="L5192" i="7"/>
  <c r="L6422" i="7"/>
  <c r="L6416" i="7"/>
  <c r="L6412" i="7"/>
  <c r="L7087" i="7"/>
  <c r="L6667" i="7"/>
  <c r="L7106" i="7"/>
  <c r="L7109" i="7"/>
  <c r="L7172" i="7"/>
  <c r="L7098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6371" i="7"/>
  <c r="L6527" i="7"/>
  <c r="L6347" i="7"/>
  <c r="L7428" i="7"/>
  <c r="L5488" i="7"/>
  <c r="L7234" i="7"/>
  <c r="L6558" i="7"/>
  <c r="L6474" i="7"/>
  <c r="L6600" i="7"/>
  <c r="L6384" i="7"/>
  <c r="L6757" i="7"/>
  <c r="L6592" i="7"/>
  <c r="L5805" i="7"/>
  <c r="L5080" i="7"/>
  <c r="L7435" i="7"/>
  <c r="L6494" i="7"/>
  <c r="L6385" i="7"/>
  <c r="L6540" i="7"/>
  <c r="L6383" i="7"/>
  <c r="L6588" i="7"/>
  <c r="L6481" i="7"/>
  <c r="L6482" i="7"/>
  <c r="L6725" i="7"/>
  <c r="L6751" i="7"/>
  <c r="L7125" i="7"/>
  <c r="L6643" i="7"/>
  <c r="L7425" i="7"/>
  <c r="L6714" i="7"/>
  <c r="L6509" i="7"/>
  <c r="L6768" i="7"/>
  <c r="L6591" i="7"/>
  <c r="L6560" i="7"/>
  <c r="L5806" i="7"/>
  <c r="L7069" i="7"/>
  <c r="L7068" i="7"/>
  <c r="L6615" i="7"/>
  <c r="L6629" i="7"/>
  <c r="L5756" i="7"/>
  <c r="L6545" i="7"/>
  <c r="L6475" i="7"/>
  <c r="L6535" i="7"/>
  <c r="L6490" i="7"/>
  <c r="L6544" i="7"/>
  <c r="L6333" i="7"/>
  <c r="L4941" i="7"/>
  <c r="L6573" i="7"/>
  <c r="L6381" i="7"/>
  <c r="L6686" i="7"/>
  <c r="L6575" i="7"/>
  <c r="L7436" i="7"/>
  <c r="L5191" i="7"/>
  <c r="L5572" i="7"/>
  <c r="L6430" i="7"/>
  <c r="L6424" i="7"/>
  <c r="L6417" i="7"/>
  <c r="L7100" i="7"/>
  <c r="L7293" i="7"/>
  <c r="L6420" i="7"/>
  <c r="L6413" i="7"/>
  <c r="L7107" i="7"/>
  <c r="L7105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6525" i="7"/>
  <c r="L5331" i="7"/>
  <c r="L6520" i="7"/>
  <c r="L6565" i="7"/>
  <c r="L6569" i="7"/>
  <c r="L7420" i="7"/>
  <c r="L5028" i="7"/>
  <c r="L6693" i="7"/>
  <c r="L6630" i="7"/>
  <c r="L6759" i="7"/>
  <c r="L6706" i="7"/>
  <c r="L7459" i="7"/>
  <c r="L6357" i="7"/>
  <c r="L5815" i="7"/>
  <c r="L6735" i="7"/>
  <c r="L6501" i="7"/>
  <c r="L5669" i="7"/>
  <c r="L6441" i="7"/>
  <c r="L6899" i="7"/>
  <c r="L6589" i="7"/>
  <c r="L5170" i="7"/>
  <c r="L6408" i="7"/>
  <c r="L5687" i="7"/>
  <c r="L6754" i="7"/>
  <c r="L6604" i="7"/>
  <c r="L5438" i="7"/>
  <c r="L5852" i="7"/>
  <c r="L5733" i="7"/>
  <c r="L5307" i="7"/>
  <c r="L6391" i="7"/>
  <c r="L5437" i="7"/>
  <c r="L6392" i="7"/>
  <c r="L6614" i="7"/>
  <c r="L6717" i="7"/>
  <c r="L6556" i="7"/>
  <c r="L6339" i="7"/>
  <c r="L6720" i="7"/>
  <c r="L6364" i="7"/>
  <c r="L6956" i="7"/>
  <c r="L7249" i="7"/>
  <c r="L7251" i="7"/>
  <c r="L6435" i="7"/>
  <c r="L6342" i="7"/>
  <c r="L6715" i="7"/>
  <c r="L6446" i="7"/>
  <c r="L6513" i="7"/>
  <c r="L6616" i="7"/>
  <c r="L6469" i="7"/>
  <c r="L5026" i="7"/>
  <c r="L6434" i="7"/>
  <c r="L5083" i="7"/>
  <c r="L5776" i="7"/>
  <c r="L6608" i="7"/>
  <c r="L6491" i="7"/>
  <c r="L5072" i="7"/>
  <c r="L6741" i="7"/>
  <c r="L6742" i="7"/>
  <c r="L6953" i="7"/>
  <c r="L6702" i="7"/>
  <c r="L6687" i="7"/>
  <c r="L7265" i="7"/>
  <c r="L5593" i="7"/>
  <c r="L5451" i="7"/>
  <c r="L5445" i="7"/>
  <c r="L6425" i="7"/>
  <c r="L6428" i="7"/>
  <c r="L6421" i="7"/>
  <c r="L7101" i="7"/>
  <c r="L7282" i="7"/>
  <c r="L7283" i="7"/>
  <c r="L7108" i="7"/>
  <c r="L7090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6853" i="7"/>
  <c r="L6736" i="7"/>
  <c r="L6522" i="7"/>
  <c r="L6618" i="7"/>
  <c r="L6579" i="7"/>
  <c r="L5683" i="7"/>
  <c r="L5029" i="7"/>
  <c r="L6549" i="7"/>
  <c r="L6760" i="7"/>
  <c r="L6467" i="7"/>
  <c r="L6762" i="7"/>
  <c r="L6957" i="7"/>
  <c r="L6595" i="7"/>
  <c r="L5816" i="7"/>
  <c r="L6727" i="7"/>
  <c r="L6372" i="7"/>
  <c r="L6548" i="7"/>
  <c r="L6439" i="7"/>
  <c r="L5314" i="7"/>
  <c r="L6504" i="7"/>
  <c r="L6506" i="7"/>
  <c r="L6437" i="7"/>
  <c r="L6487" i="7"/>
  <c r="L6518" i="7"/>
  <c r="L6450" i="7"/>
  <c r="L5150" i="7"/>
  <c r="L5343" i="7"/>
  <c r="L6605" i="7"/>
  <c r="L5310" i="7"/>
  <c r="L5045" i="7"/>
  <c r="L6365" i="7"/>
  <c r="L6398" i="7"/>
  <c r="L6400" i="7"/>
  <c r="L6749" i="7"/>
  <c r="L6750" i="7"/>
  <c r="L6363" i="7"/>
  <c r="L6397" i="7"/>
  <c r="L6691" i="7"/>
  <c r="L7426" i="7"/>
  <c r="L6705" i="7"/>
  <c r="L5230" i="7"/>
  <c r="L6478" i="7"/>
  <c r="L7071" i="7"/>
  <c r="L6346" i="7"/>
  <c r="L6577" i="7"/>
  <c r="L6443" i="7"/>
  <c r="L5807" i="7"/>
  <c r="L5286" i="7"/>
  <c r="L5643" i="7"/>
  <c r="L6729" i="7"/>
  <c r="L5599" i="7"/>
  <c r="L6432" i="7"/>
  <c r="L5616" i="7"/>
  <c r="L6550" i="7"/>
  <c r="L6492" i="7"/>
  <c r="L5779" i="7"/>
  <c r="L6335" i="7"/>
  <c r="L6743" i="7"/>
  <c r="L7438" i="7"/>
  <c r="L6747" i="7"/>
  <c r="L7375" i="7"/>
  <c r="L5054" i="7"/>
  <c r="L5182" i="7"/>
  <c r="L5588" i="7"/>
  <c r="L6661" i="7"/>
  <c r="L6410" i="7"/>
  <c r="L7102" i="7"/>
  <c r="L6429" i="7"/>
  <c r="L7171" i="7"/>
  <c r="L6660" i="7"/>
  <c r="L7169" i="7"/>
  <c r="L7096" i="7"/>
  <c r="L7097" i="7"/>
  <c r="L7857" i="7"/>
  <c r="L7746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7514" i="7"/>
  <c r="L7513" i="7"/>
  <c r="L7794" i="7"/>
  <c r="L2957" i="7"/>
  <c r="L2978" i="7"/>
  <c r="L3100" i="7"/>
  <c r="L1172" i="7"/>
  <c r="L755" i="7"/>
  <c r="L754" i="7"/>
  <c r="L1003" i="7"/>
  <c r="L1002" i="7"/>
  <c r="L1711" i="7"/>
  <c r="L2566" i="7"/>
  <c r="L2456" i="7"/>
  <c r="L7591" i="7"/>
  <c r="L7623" i="7"/>
  <c r="L7850" i="7"/>
  <c r="L7877" i="7"/>
  <c r="L7873" i="7"/>
  <c r="L7666" i="7"/>
  <c r="L7913" i="7"/>
  <c r="L7615" i="7"/>
  <c r="L7600" i="7"/>
  <c r="L7890" i="7"/>
  <c r="L7634" i="7"/>
  <c r="L7529" i="7"/>
  <c r="L7684" i="7"/>
  <c r="L7937" i="7"/>
  <c r="L7604" i="7"/>
  <c r="L7829" i="7"/>
  <c r="L7605" i="7"/>
  <c r="L7822" i="7"/>
  <c r="L7679" i="7"/>
  <c r="L7797" i="7"/>
  <c r="L7852" i="7"/>
  <c r="L7663" i="7"/>
  <c r="L7669" i="7"/>
  <c r="L7910" i="7"/>
  <c r="L7578" i="7"/>
  <c r="L7880" i="7"/>
  <c r="L7789" i="7"/>
  <c r="L7660" i="7"/>
  <c r="L7657" i="7"/>
  <c r="L7570" i="7"/>
  <c r="L7577" i="7"/>
  <c r="L7976" i="7"/>
  <c r="L7568" i="7"/>
  <c r="L7585" i="7"/>
  <c r="L7739" i="7"/>
  <c r="L7587" i="7"/>
  <c r="L7548" i="7"/>
  <c r="L7545" i="7"/>
  <c r="L7726" i="7"/>
  <c r="L7711" i="7"/>
  <c r="L7802" i="7"/>
  <c r="L7503" i="7"/>
  <c r="L7878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7586" i="7"/>
  <c r="L7521" i="7"/>
  <c r="L7933" i="7"/>
  <c r="L2861" i="7"/>
  <c r="L2945" i="7"/>
  <c r="L3074" i="7"/>
  <c r="L1074" i="7"/>
  <c r="L570" i="7"/>
  <c r="L354" i="7"/>
  <c r="L949" i="7"/>
  <c r="L915" i="7"/>
  <c r="L1408" i="7"/>
  <c r="L2101" i="7"/>
  <c r="L2318" i="7"/>
  <c r="L7524" i="7"/>
  <c r="L7883" i="7"/>
  <c r="L7874" i="7"/>
  <c r="L7706" i="7"/>
  <c r="L7707" i="7"/>
  <c r="L7768" i="7"/>
  <c r="L7608" i="7"/>
  <c r="L7696" i="7"/>
  <c r="L7650" i="7"/>
  <c r="L7601" i="7"/>
  <c r="L7764" i="7"/>
  <c r="L7607" i="7"/>
  <c r="L7612" i="7"/>
  <c r="L7903" i="7"/>
  <c r="L7613" i="7"/>
  <c r="L7830" i="7"/>
  <c r="L7695" i="7"/>
  <c r="L7762" i="7"/>
  <c r="L7862" i="7"/>
  <c r="L7741" i="7"/>
  <c r="L7688" i="7"/>
  <c r="L7701" i="7"/>
  <c r="L7563" i="7"/>
  <c r="L7843" i="7"/>
  <c r="L7528" i="7"/>
  <c r="L7665" i="7"/>
  <c r="L7659" i="7"/>
  <c r="L7508" i="7"/>
  <c r="L7518" i="7"/>
  <c r="L7584" i="7"/>
  <c r="L7593" i="7"/>
  <c r="L7559" i="7"/>
  <c r="L7708" i="7"/>
  <c r="L7556" i="7"/>
  <c r="L7738" i="7"/>
  <c r="L7734" i="7"/>
  <c r="L7719" i="7"/>
  <c r="L7810" i="7"/>
  <c r="L7747" i="7"/>
  <c r="L7896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7642" i="7"/>
  <c r="L7525" i="7"/>
  <c r="L7882" i="7"/>
  <c r="L2746" i="7"/>
  <c r="L2880" i="7"/>
  <c r="L2929" i="7"/>
  <c r="L2518" i="7"/>
  <c r="L355" i="7"/>
  <c r="L319" i="7"/>
  <c r="L353" i="7"/>
  <c r="L822" i="7"/>
  <c r="L1056" i="7"/>
  <c r="L1838" i="7"/>
  <c r="L1734" i="7"/>
  <c r="L7628" i="7"/>
  <c r="L7775" i="7"/>
  <c r="L7780" i="7"/>
  <c r="L7782" i="7"/>
  <c r="L7744" i="7"/>
  <c r="L7844" i="7"/>
  <c r="L7925" i="7"/>
  <c r="L7795" i="7"/>
  <c r="L7816" i="7"/>
  <c r="L7616" i="7"/>
  <c r="L7752" i="7"/>
  <c r="L7683" i="7"/>
  <c r="L7818" i="7"/>
  <c r="L7812" i="7"/>
  <c r="L7680" i="7"/>
  <c r="L7636" i="7"/>
  <c r="L7919" i="7"/>
  <c r="L7637" i="7"/>
  <c r="L7904" i="7"/>
  <c r="L7751" i="7"/>
  <c r="L7899" i="7"/>
  <c r="L7748" i="7"/>
  <c r="L7791" i="7"/>
  <c r="L7742" i="7"/>
  <c r="L7667" i="7"/>
  <c r="L7763" i="7"/>
  <c r="L7962" i="7"/>
  <c r="L7940" i="7"/>
  <c r="L7571" i="7"/>
  <c r="L7867" i="7"/>
  <c r="L7924" i="7"/>
  <c r="L7792" i="7"/>
  <c r="L7673" i="7"/>
  <c r="L7675" i="7"/>
  <c r="L7572" i="7"/>
  <c r="L7655" i="7"/>
  <c r="L7713" i="7"/>
  <c r="L7714" i="7"/>
  <c r="L7736" i="7"/>
  <c r="L7716" i="7"/>
  <c r="L7580" i="7"/>
  <c r="L7541" i="7"/>
  <c r="L7542" i="7"/>
  <c r="L7727" i="7"/>
  <c r="L7804" i="7"/>
  <c r="L7859" i="7"/>
  <c r="L7912" i="7"/>
  <c r="L7887" i="7"/>
  <c r="L7745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7672" i="7"/>
  <c r="L7699" i="7"/>
  <c r="L7565" i="7"/>
  <c r="L7656" i="7"/>
  <c r="L7671" i="7"/>
  <c r="L2317" i="7"/>
  <c r="L2401" i="7"/>
  <c r="L2750" i="7"/>
  <c r="L2193" i="7"/>
  <c r="L169" i="7"/>
  <c r="L168" i="7"/>
  <c r="L2486" i="7"/>
  <c r="L772" i="7"/>
  <c r="L1001" i="7"/>
  <c r="L1725" i="7"/>
  <c r="L1431" i="7"/>
  <c r="L7589" i="7"/>
  <c r="L7848" i="7"/>
  <c r="L7868" i="7"/>
  <c r="L7806" i="7"/>
  <c r="L7743" i="7"/>
  <c r="L7886" i="7"/>
  <c r="L7935" i="7"/>
  <c r="L7824" i="7"/>
  <c r="L7681" i="7"/>
  <c r="L7649" i="7"/>
  <c r="L7755" i="7"/>
  <c r="L7603" i="7"/>
  <c r="L7820" i="7"/>
  <c r="L7609" i="7"/>
  <c r="L7677" i="7"/>
  <c r="L7927" i="7"/>
  <c r="L7678" i="7"/>
  <c r="L7955" i="7"/>
  <c r="L7815" i="7"/>
  <c r="L7793" i="7"/>
  <c r="L7836" i="7"/>
  <c r="L7841" i="7"/>
  <c r="L7790" i="7"/>
  <c r="L7936" i="7"/>
  <c r="L7934" i="7"/>
  <c r="L7689" i="7"/>
  <c r="L7621" i="7"/>
  <c r="L7579" i="7"/>
  <c r="L7884" i="7"/>
  <c r="L7652" i="7"/>
  <c r="L7858" i="7"/>
  <c r="L7647" i="7"/>
  <c r="L7923" i="7"/>
  <c r="L7803" i="7"/>
  <c r="L7664" i="7"/>
  <c r="L7799" i="7"/>
  <c r="L7721" i="7"/>
  <c r="L7546" i="7"/>
  <c r="L7553" i="7"/>
  <c r="L7724" i="7"/>
  <c r="L7588" i="7"/>
  <c r="L7549" i="7"/>
  <c r="L7550" i="7"/>
  <c r="L7735" i="7"/>
  <c r="L7834" i="7"/>
  <c r="L7784" i="7"/>
  <c r="L7674" i="7"/>
  <c r="L7839" i="7"/>
  <c r="L7662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7800" i="7"/>
  <c r="L7583" i="7"/>
  <c r="L7573" i="7"/>
  <c r="L7898" i="7"/>
  <c r="L3241" i="7"/>
  <c r="L2963" i="7"/>
  <c r="L2793" i="7"/>
  <c r="L2094" i="7"/>
  <c r="L2434" i="7"/>
  <c r="L2455" i="7"/>
  <c r="L1984" i="7"/>
  <c r="L656" i="7"/>
  <c r="L771" i="7"/>
  <c r="L1432" i="7"/>
  <c r="L1423" i="7"/>
  <c r="L7872" i="7"/>
  <c r="L7876" i="7"/>
  <c r="L7846" i="7"/>
  <c r="L7783" i="7"/>
  <c r="L7921" i="7"/>
  <c r="L7832" i="7"/>
  <c r="L7753" i="7"/>
  <c r="L7682" i="7"/>
  <c r="L7811" i="7"/>
  <c r="L7611" i="7"/>
  <c r="L7828" i="7"/>
  <c r="L7754" i="7"/>
  <c r="L7685" i="7"/>
  <c r="L7938" i="7"/>
  <c r="L7686" i="7"/>
  <c r="L7510" i="7"/>
  <c r="L7823" i="7"/>
  <c r="L7875" i="7"/>
  <c r="L7761" i="7"/>
  <c r="L7749" i="7"/>
  <c r="L7864" i="7"/>
  <c r="L7865" i="7"/>
  <c r="L7805" i="7"/>
  <c r="L7963" i="7"/>
  <c r="L7702" i="7"/>
  <c r="L7532" i="7"/>
  <c r="L7740" i="7"/>
  <c r="L7594" i="7"/>
  <c r="L7861" i="7"/>
  <c r="L7520" i="7"/>
  <c r="L7505" i="7"/>
  <c r="L7595" i="7"/>
  <c r="L7633" i="7"/>
  <c r="L7932" i="7"/>
  <c r="L7712" i="7"/>
  <c r="L7729" i="7"/>
  <c r="L7554" i="7"/>
  <c r="L7625" i="7"/>
  <c r="L7732" i="7"/>
  <c r="L7709" i="7"/>
  <c r="L7557" i="7"/>
  <c r="L7566" i="7"/>
  <c r="L7837" i="7"/>
  <c r="L7856" i="7"/>
  <c r="L7661" i="7"/>
  <c r="L7855" i="7"/>
  <c r="L7860" i="7"/>
  <c r="L7502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7512" i="7"/>
  <c r="L7523" i="7"/>
  <c r="L7526" i="7"/>
  <c r="L7914" i="7"/>
  <c r="L7917" i="7"/>
  <c r="L3108" i="7"/>
  <c r="L2930" i="7"/>
  <c r="L2749" i="7"/>
  <c r="L2075" i="7"/>
  <c r="L1828" i="7"/>
  <c r="L2054" i="7"/>
  <c r="L1748" i="7"/>
  <c r="L2240" i="7"/>
  <c r="L544" i="7"/>
  <c r="L652" i="7"/>
  <c r="L542" i="7"/>
  <c r="L7705" i="7"/>
  <c r="L7885" i="7"/>
  <c r="L7870" i="7"/>
  <c r="L7786" i="7"/>
  <c r="L7970" i="7"/>
  <c r="L7889" i="7"/>
  <c r="L7817" i="7"/>
  <c r="L7530" i="7"/>
  <c r="L7819" i="7"/>
  <c r="L7635" i="7"/>
  <c r="L7902" i="7"/>
  <c r="L7826" i="7"/>
  <c r="L7765" i="7"/>
  <c r="L7599" i="7"/>
  <c r="L7758" i="7"/>
  <c r="L7598" i="7"/>
  <c r="L7831" i="7"/>
  <c r="L7787" i="7"/>
  <c r="L7916" i="7"/>
  <c r="L7750" i="7"/>
  <c r="L7779" i="7"/>
  <c r="L7842" i="7"/>
  <c r="L7658" i="7"/>
  <c r="L7909" i="7"/>
  <c r="L7961" i="7"/>
  <c r="L7567" i="7"/>
  <c r="L7540" i="7"/>
  <c r="L7777" i="7"/>
  <c r="L7670" i="7"/>
  <c r="L7895" i="7"/>
  <c r="L7592" i="7"/>
  <c r="L7519" i="7"/>
  <c r="L7627" i="7"/>
  <c r="L7517" i="7"/>
  <c r="L7544" i="7"/>
  <c r="L7737" i="7"/>
  <c r="L7715" i="7"/>
  <c r="L7722" i="7"/>
  <c r="L7543" i="7"/>
  <c r="L7717" i="7"/>
  <c r="L7581" i="7"/>
  <c r="L7582" i="7"/>
  <c r="L7808" i="7"/>
  <c r="L7774" i="7"/>
  <c r="L7922" i="7"/>
  <c r="L7853" i="7"/>
  <c r="L7863" i="7"/>
  <c r="L7854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7632" i="7"/>
  <c r="L7796" i="7"/>
  <c r="L7778" i="7"/>
  <c r="L7504" i="7"/>
  <c r="L7569" i="7"/>
  <c r="L2946" i="7"/>
  <c r="L2248" i="7"/>
  <c r="L2590" i="7"/>
  <c r="L1829" i="7"/>
  <c r="L1763" i="7"/>
  <c r="L1917" i="7"/>
  <c r="L1712" i="7"/>
  <c r="L2206" i="7"/>
  <c r="L450" i="7"/>
  <c r="L543" i="7"/>
  <c r="L448" i="7"/>
  <c r="L7785" i="7"/>
  <c r="L7845" i="7"/>
  <c r="L7847" i="7"/>
  <c r="L7641" i="7"/>
  <c r="L7691" i="7"/>
  <c r="L7906" i="7"/>
  <c r="L7825" i="7"/>
  <c r="L7602" i="7"/>
  <c r="L7827" i="7"/>
  <c r="L7651" i="7"/>
  <c r="L7918" i="7"/>
  <c r="L7891" i="7"/>
  <c r="L7813" i="7"/>
  <c r="L7509" i="7"/>
  <c r="L7766" i="7"/>
  <c r="L7606" i="7"/>
  <c r="L7905" i="7"/>
  <c r="L7698" i="7"/>
  <c r="L7888" i="7"/>
  <c r="L7851" i="7"/>
  <c r="L7866" i="7"/>
  <c r="L7515" i="7"/>
  <c r="L7798" i="7"/>
  <c r="L7931" i="7"/>
  <c r="L7576" i="7"/>
  <c r="L7564" i="7"/>
  <c r="L7692" i="7"/>
  <c r="L7640" i="7"/>
  <c r="L7522" i="7"/>
  <c r="L7643" i="7"/>
  <c r="L7629" i="7"/>
  <c r="L7552" i="7"/>
  <c r="L7551" i="7"/>
  <c r="L7723" i="7"/>
  <c r="L7547" i="7"/>
  <c r="L7720" i="7"/>
  <c r="L7725" i="7"/>
  <c r="L7710" i="7"/>
  <c r="L7590" i="7"/>
  <c r="L7801" i="7"/>
  <c r="L7838" i="7"/>
  <c r="L7536" i="7"/>
  <c r="L7975" i="7"/>
  <c r="L7879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7631" i="7"/>
  <c r="L7644" i="7"/>
  <c r="L7781" i="7"/>
  <c r="L7646" i="7"/>
  <c r="L7788" i="7"/>
  <c r="L3110" i="7"/>
  <c r="L3106" i="7"/>
  <c r="L1832" i="7"/>
  <c r="L1733" i="7"/>
  <c r="L1766" i="7"/>
  <c r="L1437" i="7"/>
  <c r="L1410" i="7"/>
  <c r="L1409" i="7"/>
  <c r="L2102" i="7"/>
  <c r="L153" i="7"/>
  <c r="L449" i="7"/>
  <c r="L7507" i="7"/>
  <c r="L7849" i="7"/>
  <c r="L7869" i="7"/>
  <c r="L7871" i="7"/>
  <c r="L7535" i="7"/>
  <c r="L7957" i="7"/>
  <c r="L7833" i="7"/>
  <c r="L7610" i="7"/>
  <c r="L7901" i="7"/>
  <c r="L7676" i="7"/>
  <c r="L7926" i="7"/>
  <c r="L7596" i="7"/>
  <c r="L7821" i="7"/>
  <c r="L7597" i="7"/>
  <c r="L7814" i="7"/>
  <c r="L7614" i="7"/>
  <c r="L7956" i="7"/>
  <c r="L7516" i="7"/>
  <c r="L7897" i="7"/>
  <c r="L7776" i="7"/>
  <c r="L7558" i="7"/>
  <c r="L7668" i="7"/>
  <c r="L7908" i="7"/>
  <c r="L7575" i="7"/>
  <c r="L7574" i="7"/>
  <c r="L7527" i="7"/>
  <c r="L7693" i="7"/>
  <c r="L7506" i="7"/>
  <c r="L7648" i="7"/>
  <c r="L7562" i="7"/>
  <c r="L7974" i="7"/>
  <c r="L7645" i="7"/>
  <c r="L7560" i="7"/>
  <c r="L7728" i="7"/>
  <c r="L7731" i="7"/>
  <c r="L7555" i="7"/>
  <c r="L7730" i="7"/>
  <c r="L7733" i="7"/>
  <c r="L7718" i="7"/>
  <c r="L7630" i="7"/>
  <c r="L7809" i="7"/>
  <c r="L7807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9002" i="7"/>
  <c r="L4179" i="7"/>
  <c r="L4177" i="7"/>
  <c r="L4494" i="7"/>
  <c r="L4493" i="7"/>
  <c r="L3361" i="7"/>
  <c r="L4412" i="7"/>
  <c r="L9466" i="7"/>
  <c r="L9205" i="7"/>
  <c r="L8229" i="7"/>
  <c r="L4542" i="7"/>
  <c r="L3632" i="7"/>
  <c r="L9228" i="7"/>
  <c r="L9227" i="7"/>
  <c r="L9371" i="7"/>
  <c r="L8987" i="7"/>
  <c r="L9314" i="7"/>
  <c r="L8914" i="7"/>
  <c r="L8785" i="7"/>
  <c r="L9248" i="7"/>
  <c r="L9279" i="7"/>
  <c r="L9119" i="7"/>
  <c r="L9334" i="7"/>
  <c r="L9230" i="7"/>
  <c r="L8320" i="7"/>
  <c r="L9101" i="7"/>
  <c r="L8742" i="7"/>
  <c r="L8565" i="7"/>
  <c r="L8436" i="7"/>
  <c r="L8147" i="7"/>
  <c r="L8258" i="7"/>
  <c r="L8257" i="7"/>
  <c r="L8688" i="7"/>
  <c r="L8247" i="7"/>
  <c r="L4069" i="7"/>
  <c r="L4089" i="7"/>
  <c r="L3623" i="7"/>
  <c r="L9447" i="7"/>
  <c r="L8433" i="7"/>
  <c r="L4285" i="7"/>
  <c r="L3729" i="7"/>
  <c r="L3603" i="7"/>
  <c r="L3390" i="7"/>
  <c r="L3389" i="7"/>
  <c r="L3499" i="7"/>
  <c r="L3388" i="7"/>
  <c r="L4320" i="7"/>
  <c r="L4376" i="7"/>
  <c r="L4568" i="7"/>
  <c r="L3427" i="7"/>
  <c r="L3570" i="7"/>
  <c r="L3662" i="7"/>
  <c r="L3882" i="7"/>
  <c r="L3516" i="7"/>
  <c r="L4540" i="7"/>
  <c r="L3661" i="7"/>
  <c r="L4332" i="7"/>
  <c r="L4203" i="7"/>
  <c r="L4162" i="7"/>
  <c r="L4474" i="7"/>
  <c r="L3611" i="7"/>
  <c r="L4247" i="7"/>
  <c r="L4323" i="7"/>
  <c r="L3811" i="7"/>
  <c r="L3714" i="7"/>
  <c r="L3973" i="7"/>
  <c r="L3974" i="7"/>
  <c r="L4081" i="7"/>
  <c r="L4443" i="7"/>
  <c r="L3620" i="7"/>
  <c r="L3829" i="7"/>
  <c r="L3591" i="7"/>
  <c r="L3782" i="7"/>
  <c r="L3402" i="7"/>
  <c r="L4029" i="7"/>
  <c r="L3921" i="7"/>
  <c r="L9131" i="7"/>
  <c r="L9488" i="7"/>
  <c r="L9487" i="7"/>
  <c r="L9486" i="7"/>
  <c r="L9164" i="7"/>
  <c r="L9386" i="7"/>
  <c r="L9154" i="7"/>
  <c r="L9281" i="7"/>
  <c r="L8881" i="7"/>
  <c r="L9256" i="7"/>
  <c r="L9343" i="7"/>
  <c r="L9143" i="7"/>
  <c r="L8552" i="7"/>
  <c r="L9150" i="7"/>
  <c r="L8000" i="7"/>
  <c r="L9237" i="7"/>
  <c r="L8917" i="7"/>
  <c r="L8375" i="7"/>
  <c r="L8494" i="7"/>
  <c r="L8182" i="7"/>
  <c r="L8125" i="7"/>
  <c r="L8556" i="7"/>
  <c r="L8348" i="7"/>
  <c r="L8555" i="7"/>
  <c r="L8419" i="7"/>
  <c r="L8091" i="7"/>
  <c r="L8426" i="7"/>
  <c r="L8082" i="7"/>
  <c r="L8089" i="7"/>
  <c r="L3316" i="7"/>
  <c r="L4051" i="7"/>
  <c r="L4103" i="7"/>
  <c r="L3348" i="7"/>
  <c r="L3425" i="7"/>
  <c r="L4417" i="7"/>
  <c r="L4358" i="7"/>
  <c r="L3771" i="7"/>
  <c r="L3830" i="7"/>
  <c r="L3769" i="7"/>
  <c r="L4356" i="7"/>
  <c r="L3646" i="7"/>
  <c r="L4391" i="7"/>
  <c r="L4406" i="7"/>
  <c r="L3831" i="7"/>
  <c r="L4405" i="7"/>
  <c r="L3643" i="7"/>
  <c r="L3760" i="7"/>
  <c r="L3317" i="7"/>
  <c r="L4348" i="7"/>
  <c r="L4354" i="7"/>
  <c r="L4389" i="7"/>
  <c r="L3765" i="7"/>
  <c r="L8956" i="7"/>
  <c r="L9419" i="7"/>
  <c r="L8947" i="7"/>
  <c r="L8600" i="7"/>
  <c r="L9098" i="7"/>
  <c r="L8962" i="7"/>
  <c r="L8488" i="7"/>
  <c r="L9073" i="7"/>
  <c r="L8961" i="7"/>
  <c r="L9416" i="7"/>
  <c r="L9064" i="7"/>
  <c r="L9415" i="7"/>
  <c r="L9063" i="7"/>
  <c r="L8935" i="7"/>
  <c r="L9086" i="7"/>
  <c r="L8974" i="7"/>
  <c r="L8934" i="7"/>
  <c r="L9413" i="7"/>
  <c r="L9069" i="7"/>
  <c r="L8957" i="7"/>
  <c r="L8607" i="7"/>
  <c r="L8503" i="7"/>
  <c r="L8439" i="7"/>
  <c r="L8031" i="7"/>
  <c r="L8590" i="7"/>
  <c r="L8526" i="7"/>
  <c r="L8454" i="7"/>
  <c r="L8198" i="7"/>
  <c r="L8070" i="7"/>
  <c r="L8597" i="7"/>
  <c r="L8453" i="7"/>
  <c r="L8197" i="7"/>
  <c r="L8029" i="7"/>
  <c r="L8604" i="7"/>
  <c r="L8524" i="7"/>
  <c r="L8196" i="7"/>
  <c r="L8044" i="7"/>
  <c r="L8603" i="7"/>
  <c r="L8459" i="7"/>
  <c r="L8211" i="7"/>
  <c r="L8067" i="7"/>
  <c r="L8019" i="7"/>
  <c r="L8594" i="7"/>
  <c r="L8482" i="7"/>
  <c r="L8442" i="7"/>
  <c r="L8186" i="7"/>
  <c r="L8617" i="7"/>
  <c r="L8577" i="7"/>
  <c r="L8489" i="7"/>
  <c r="L8449" i="7"/>
  <c r="L8177" i="7"/>
  <c r="L8033" i="7"/>
  <c r="L4433" i="7"/>
  <c r="L3775" i="7"/>
  <c r="L4544" i="7"/>
  <c r="L3454" i="7"/>
  <c r="L3406" i="7"/>
  <c r="L3581" i="7"/>
  <c r="L9380" i="7"/>
  <c r="L8923" i="7"/>
  <c r="L9232" i="7"/>
  <c r="L8245" i="7"/>
  <c r="L4507" i="7"/>
  <c r="L4248" i="7"/>
  <c r="L4065" i="7"/>
  <c r="L4479" i="7"/>
  <c r="L3857" i="7"/>
  <c r="L4015" i="7"/>
  <c r="L4007" i="7"/>
  <c r="L3956" i="7"/>
  <c r="L3474" i="7"/>
  <c r="L3965" i="7"/>
  <c r="L4446" i="7"/>
  <c r="L3731" i="7"/>
  <c r="L4561" i="7"/>
  <c r="L4014" i="7"/>
  <c r="L4325" i="7"/>
  <c r="L3606" i="7"/>
  <c r="L8819" i="7"/>
  <c r="L9442" i="7"/>
  <c r="L9289" i="7"/>
  <c r="L8336" i="7"/>
  <c r="L9175" i="7"/>
  <c r="L9462" i="7"/>
  <c r="L8287" i="7"/>
  <c r="L8557" i="7"/>
  <c r="L8037" i="7"/>
  <c r="L8236" i="7"/>
  <c r="L8665" i="7"/>
  <c r="L4608" i="7"/>
  <c r="L3289" i="7"/>
  <c r="L8891" i="7"/>
  <c r="L7993" i="7"/>
  <c r="L8698" i="7"/>
  <c r="L9189" i="7"/>
  <c r="L8699" i="7"/>
  <c r="L4565" i="7"/>
  <c r="L4218" i="7"/>
  <c r="L7992" i="7"/>
  <c r="L9254" i="7"/>
  <c r="L4472" i="7"/>
  <c r="L3610" i="7"/>
  <c r="L9352" i="7"/>
  <c r="L3523" i="7"/>
  <c r="L4466" i="7"/>
  <c r="L3438" i="7"/>
  <c r="L4533" i="7"/>
  <c r="L3859" i="7"/>
  <c r="L3518" i="7"/>
  <c r="L3927" i="7"/>
  <c r="L4522" i="7"/>
  <c r="L3849" i="7"/>
  <c r="L3443" i="7"/>
  <c r="L4282" i="7"/>
  <c r="L827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9140" i="7"/>
  <c r="L9116" i="7"/>
  <c r="L9132" i="7"/>
  <c r="L8944" i="7"/>
  <c r="L9286" i="7"/>
  <c r="L9341" i="7"/>
  <c r="L8431" i="7"/>
  <c r="L8039" i="7"/>
  <c r="L8150" i="7"/>
  <c r="L8301" i="7"/>
  <c r="L8420" i="7"/>
  <c r="L8547" i="7"/>
  <c r="L8083" i="7"/>
  <c r="L7986" i="7"/>
  <c r="L8105" i="7"/>
  <c r="L4402" i="7"/>
  <c r="L4394" i="7"/>
  <c r="L3298" i="7"/>
  <c r="L4393" i="7"/>
  <c r="L3918" i="7"/>
  <c r="L8777" i="7"/>
  <c r="L9053" i="7"/>
  <c r="L3445" i="7"/>
  <c r="L3530" i="7"/>
  <c r="L3946" i="7"/>
  <c r="L9401" i="7"/>
  <c r="L4264" i="7"/>
  <c r="L4273" i="7"/>
  <c r="L4595" i="7"/>
  <c r="L4270" i="7"/>
  <c r="L3616" i="7"/>
  <c r="L4062" i="7"/>
  <c r="L4347" i="7"/>
  <c r="L4280" i="7"/>
  <c r="L3635" i="7"/>
  <c r="L3337" i="7"/>
  <c r="L9163" i="7"/>
  <c r="L8678" i="7"/>
  <c r="L8634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4485" i="7"/>
  <c r="L3838" i="7"/>
  <c r="L4419" i="7"/>
  <c r="L3698" i="7"/>
  <c r="L4263" i="7"/>
  <c r="L3295" i="7"/>
  <c r="L4281" i="7"/>
  <c r="L8996" i="7"/>
  <c r="L8680" i="7"/>
  <c r="L8769" i="7"/>
  <c r="L9184" i="7"/>
  <c r="L9183" i="7"/>
  <c r="L8732" i="7"/>
  <c r="L8734" i="7"/>
  <c r="L8293" i="7"/>
  <c r="L8691" i="7"/>
  <c r="L8298" i="7"/>
  <c r="L4308" i="7"/>
  <c r="L3763" i="7"/>
  <c r="L4307" i="7"/>
  <c r="L8267" i="7"/>
  <c r="L3347" i="7"/>
  <c r="L3725" i="7"/>
  <c r="L4456" i="7"/>
  <c r="L3642" i="7"/>
  <c r="L9471" i="7"/>
  <c r="L8767" i="7"/>
  <c r="L9173" i="7"/>
  <c r="L8692" i="7"/>
  <c r="L8307" i="7"/>
  <c r="L3583" i="7"/>
  <c r="L4309" i="7"/>
  <c r="L3777" i="7"/>
  <c r="L8952" i="7"/>
  <c r="L4064" i="7"/>
  <c r="L8986" i="7"/>
  <c r="L4566" i="7"/>
  <c r="L4452" i="7"/>
  <c r="L4427" i="7"/>
  <c r="L4129" i="7"/>
  <c r="L3548" i="7"/>
  <c r="L4293" i="7"/>
  <c r="L3805" i="7"/>
  <c r="L8758" i="7"/>
  <c r="L3899" i="7"/>
  <c r="L4491" i="7"/>
  <c r="L3840" i="7"/>
  <c r="L4178" i="7"/>
  <c r="L3701" i="7"/>
  <c r="L4105" i="7"/>
  <c r="L3980" i="7"/>
  <c r="L4492" i="7"/>
  <c r="L9042" i="7"/>
  <c r="L8655" i="7"/>
  <c r="L8228" i="7"/>
  <c r="L4528" i="7"/>
  <c r="L8915" i="7"/>
  <c r="L8979" i="7"/>
  <c r="L9307" i="7"/>
  <c r="L9250" i="7"/>
  <c r="L9377" i="7"/>
  <c r="L8679" i="7"/>
  <c r="L8784" i="7"/>
  <c r="L9263" i="7"/>
  <c r="L8783" i="7"/>
  <c r="L9278" i="7"/>
  <c r="L8950" i="7"/>
  <c r="L9357" i="7"/>
  <c r="L8740" i="7"/>
  <c r="L8414" i="7"/>
  <c r="L8485" i="7"/>
  <c r="L8412" i="7"/>
  <c r="L8538" i="7"/>
  <c r="L8146" i="7"/>
  <c r="L8241" i="7"/>
  <c r="L9181" i="7"/>
  <c r="L8689" i="7"/>
  <c r="L4000" i="7"/>
  <c r="L8113" i="7"/>
  <c r="L4337" i="7"/>
  <c r="L4444" i="7"/>
  <c r="L4609" i="7"/>
  <c r="L4159" i="7"/>
  <c r="L3951" i="7"/>
  <c r="L3995" i="7"/>
  <c r="L3495" i="7"/>
  <c r="L3359" i="7"/>
  <c r="L4070" i="7"/>
  <c r="L4100" i="7"/>
  <c r="L4549" i="7"/>
  <c r="L3353" i="7"/>
  <c r="L4562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4516" i="7"/>
  <c r="L3408" i="7"/>
  <c r="L8940" i="7"/>
  <c r="L9439" i="7"/>
  <c r="L9299" i="7"/>
  <c r="L9308" i="7"/>
  <c r="L9284" i="7"/>
  <c r="L9283" i="7"/>
  <c r="L9346" i="7"/>
  <c r="L8906" i="7"/>
  <c r="L8953" i="7"/>
  <c r="L8560" i="7"/>
  <c r="L9152" i="7"/>
  <c r="L9287" i="7"/>
  <c r="L8831" i="7"/>
  <c r="L9438" i="7"/>
  <c r="L8918" i="7"/>
  <c r="L7984" i="7"/>
  <c r="L9141" i="7"/>
  <c r="L8504" i="7"/>
  <c r="L8151" i="7"/>
  <c r="L8430" i="7"/>
  <c r="L8118" i="7"/>
  <c r="L8109" i="7"/>
  <c r="L8548" i="7"/>
  <c r="L8332" i="7"/>
  <c r="L8507" i="7"/>
  <c r="L8203" i="7"/>
  <c r="L7987" i="7"/>
  <c r="L8330" i="7"/>
  <c r="L8018" i="7"/>
  <c r="L4407" i="7"/>
  <c r="L3573" i="7"/>
  <c r="L3569" i="7"/>
  <c r="L4380" i="7"/>
  <c r="L4396" i="7"/>
  <c r="L3837" i="7"/>
  <c r="L4090" i="7"/>
  <c r="L3834" i="7"/>
  <c r="L3827" i="7"/>
  <c r="L3768" i="7"/>
  <c r="L4362" i="7"/>
  <c r="L4351" i="7"/>
  <c r="L4366" i="7"/>
  <c r="L4373" i="7"/>
  <c r="L4098" i="7"/>
  <c r="L3422" i="7"/>
  <c r="L3826" i="7"/>
  <c r="L3759" i="7"/>
  <c r="L4383" i="7"/>
  <c r="L4080" i="7"/>
  <c r="L4087" i="7"/>
  <c r="L9423" i="7"/>
  <c r="L9420" i="7"/>
  <c r="L8932" i="7"/>
  <c r="L9076" i="7"/>
  <c r="L9412" i="7"/>
  <c r="L9411" i="7"/>
  <c r="L8496" i="7"/>
  <c r="L9082" i="7"/>
  <c r="L8946" i="7"/>
  <c r="L8448" i="7"/>
  <c r="L9065" i="7"/>
  <c r="L8937" i="7"/>
  <c r="L9088" i="7"/>
  <c r="L8976" i="7"/>
  <c r="L9087" i="7"/>
  <c r="L8975" i="7"/>
  <c r="L8616" i="7"/>
  <c r="L9078" i="7"/>
  <c r="L8966" i="7"/>
  <c r="L8184" i="7"/>
  <c r="L9093" i="7"/>
  <c r="L9061" i="7"/>
  <c r="L8941" i="7"/>
  <c r="L8599" i="7"/>
  <c r="L8495" i="7"/>
  <c r="L8199" i="7"/>
  <c r="L8023" i="7"/>
  <c r="L8582" i="7"/>
  <c r="L8502" i="7"/>
  <c r="L8446" i="7"/>
  <c r="L8190" i="7"/>
  <c r="L8030" i="7"/>
  <c r="L8589" i="7"/>
  <c r="L8237" i="7"/>
  <c r="L8101" i="7"/>
  <c r="L8021" i="7"/>
  <c r="L8596" i="7"/>
  <c r="L8460" i="7"/>
  <c r="L8188" i="7"/>
  <c r="L8028" i="7"/>
  <c r="L8595" i="7"/>
  <c r="L8451" i="7"/>
  <c r="L8195" i="7"/>
  <c r="L8043" i="7"/>
  <c r="L8011" i="7"/>
  <c r="L8586" i="7"/>
  <c r="L8466" i="7"/>
  <c r="L8226" i="7"/>
  <c r="L8034" i="7"/>
  <c r="L8601" i="7"/>
  <c r="L8569" i="7"/>
  <c r="L8481" i="7"/>
  <c r="L8441" i="7"/>
  <c r="L8169" i="7"/>
  <c r="L8025" i="7"/>
  <c r="L3861" i="7"/>
  <c r="L4349" i="7"/>
  <c r="L4115" i="7"/>
  <c r="L3319" i="7"/>
  <c r="L8416" i="7"/>
  <c r="L9174" i="7"/>
  <c r="L8340" i="7"/>
  <c r="L8754" i="7"/>
  <c r="L4536" i="7"/>
  <c r="L4194" i="7"/>
  <c r="L3688" i="7"/>
  <c r="L4585" i="7"/>
  <c r="L3367" i="7"/>
  <c r="L4196" i="7"/>
  <c r="L4313" i="7"/>
  <c r="L3455" i="7"/>
  <c r="L4500" i="7"/>
  <c r="L3513" i="7"/>
  <c r="L4010" i="7"/>
  <c r="L3776" i="7"/>
  <c r="L4033" i="7"/>
  <c r="L4610" i="7"/>
  <c r="L3863" i="7"/>
  <c r="L4061" i="7"/>
  <c r="L3671" i="7"/>
  <c r="L9218" i="7"/>
  <c r="L9217" i="7"/>
  <c r="L8312" i="7"/>
  <c r="L8999" i="7"/>
  <c r="L8706" i="7"/>
  <c r="L8726" i="7"/>
  <c r="L8525" i="7"/>
  <c r="L8684" i="7"/>
  <c r="L7996" i="7"/>
  <c r="L8369" i="7"/>
  <c r="L3549" i="7"/>
  <c r="L4017" i="7"/>
  <c r="L8893" i="7"/>
  <c r="L8883" i="7"/>
  <c r="L9393" i="7"/>
  <c r="L8359" i="7"/>
  <c r="L8273" i="7"/>
  <c r="L9233" i="7"/>
  <c r="L4153" i="7"/>
  <c r="L9161" i="7"/>
  <c r="L8373" i="7"/>
  <c r="L4154" i="7"/>
  <c r="L3381" i="7"/>
  <c r="L9192" i="7"/>
  <c r="L4214" i="7"/>
  <c r="L3851" i="7"/>
  <c r="L3908" i="7"/>
  <c r="L3441" i="7"/>
  <c r="L4018" i="7"/>
  <c r="L3439" i="7"/>
  <c r="L4102" i="7"/>
  <c r="L3853" i="7"/>
  <c r="L3437" i="7"/>
  <c r="L4326" i="7"/>
  <c r="L3873" i="7"/>
  <c r="L8697" i="7"/>
  <c r="L3596" i="7"/>
  <c r="L3846" i="7"/>
  <c r="L3308" i="7"/>
  <c r="L4237" i="7"/>
  <c r="L4617" i="7"/>
  <c r="L3665" i="7"/>
  <c r="L4286" i="7"/>
  <c r="L4515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9235" i="7"/>
  <c r="L9124" i="7"/>
  <c r="L9146" i="7"/>
  <c r="L8674" i="7"/>
  <c r="L9238" i="7"/>
  <c r="L9149" i="7"/>
  <c r="L8423" i="7"/>
  <c r="L7983" i="7"/>
  <c r="L8541" i="7"/>
  <c r="L8261" i="7"/>
  <c r="L8260" i="7"/>
  <c r="L8499" i="7"/>
  <c r="L8418" i="7"/>
  <c r="L8417" i="7"/>
  <c r="L3887" i="7"/>
  <c r="L4403" i="7"/>
  <c r="L4304" i="7"/>
  <c r="L4043" i="7"/>
  <c r="L3753" i="7"/>
  <c r="L8776" i="7"/>
  <c r="L8989" i="7"/>
  <c r="L4450" i="7"/>
  <c r="L3975" i="7"/>
  <c r="L9006" i="7"/>
  <c r="L4027" i="7"/>
  <c r="L3800" i="7"/>
  <c r="L3536" i="7"/>
  <c r="L4266" i="7"/>
  <c r="L3468" i="7"/>
  <c r="L4249" i="7"/>
  <c r="L3792" i="7"/>
  <c r="L9458" i="7"/>
  <c r="L9328" i="7"/>
  <c r="L8350" i="7"/>
  <c r="L4438" i="7"/>
  <c r="L3650" i="7"/>
  <c r="L3962" i="7"/>
  <c r="L3696" i="7"/>
  <c r="L3994" i="7"/>
  <c r="L3893" i="7"/>
  <c r="L3432" i="7"/>
  <c r="L4524" i="7"/>
  <c r="L4487" i="7"/>
  <c r="L3891" i="7"/>
  <c r="L4541" i="7"/>
  <c r="L3898" i="7"/>
  <c r="L3478" i="7"/>
  <c r="L3691" i="7"/>
  <c r="L3651" i="7"/>
  <c r="L4437" i="7"/>
  <c r="L4385" i="7"/>
  <c r="L4436" i="7"/>
  <c r="L3503" i="7"/>
  <c r="L4257" i="7"/>
  <c r="L4230" i="7"/>
  <c r="L9172" i="7"/>
  <c r="L8739" i="7"/>
  <c r="L8240" i="7"/>
  <c r="L8736" i="7"/>
  <c r="L8768" i="7"/>
  <c r="L9167" i="7"/>
  <c r="L9117" i="7"/>
  <c r="L8694" i="7"/>
  <c r="L8628" i="7"/>
  <c r="L8627" i="7"/>
  <c r="L8290" i="7"/>
  <c r="L4045" i="7"/>
  <c r="L3567" i="7"/>
  <c r="L3321" i="7"/>
  <c r="L8584" i="7"/>
  <c r="L8266" i="7"/>
  <c r="L3527" i="7"/>
  <c r="L4155" i="7"/>
  <c r="L4590" i="7"/>
  <c r="L8248" i="7"/>
  <c r="L4458" i="7"/>
  <c r="L3868" i="7"/>
  <c r="L3371" i="7"/>
  <c r="L4591" i="7"/>
  <c r="L9185" i="7"/>
  <c r="L8733" i="7"/>
  <c r="L8997" i="7"/>
  <c r="L8291" i="7"/>
  <c r="L4056" i="7"/>
  <c r="L8014" i="7"/>
  <c r="L3787" i="7"/>
  <c r="L9445" i="7"/>
  <c r="L4519" i="7"/>
  <c r="L4535" i="7"/>
  <c r="L3631" i="7"/>
  <c r="L3907" i="7"/>
  <c r="L8178" i="7"/>
  <c r="L4411" i="7"/>
  <c r="L3813" i="7"/>
  <c r="L3485" i="7"/>
  <c r="L3700" i="7"/>
  <c r="L3699" i="7"/>
  <c r="L3913" i="7"/>
  <c r="L4181" i="7"/>
  <c r="L8714" i="7"/>
  <c r="L8278" i="7"/>
  <c r="L8619" i="7"/>
  <c r="L3938" i="7"/>
  <c r="L8900" i="7"/>
  <c r="L9251" i="7"/>
  <c r="L9100" i="7"/>
  <c r="L9426" i="7"/>
  <c r="L9050" i="7"/>
  <c r="L9249" i="7"/>
  <c r="L9336" i="7"/>
  <c r="L8744" i="7"/>
  <c r="L9247" i="7"/>
  <c r="L8743" i="7"/>
  <c r="L9262" i="7"/>
  <c r="L8766" i="7"/>
  <c r="L9229" i="7"/>
  <c r="L8263" i="7"/>
  <c r="L8262" i="7"/>
  <c r="L8413" i="7"/>
  <c r="L8539" i="7"/>
  <c r="L8338" i="7"/>
  <c r="L8537" i="7"/>
  <c r="L9180" i="7"/>
  <c r="L8690" i="7"/>
  <c r="L9125" i="7"/>
  <c r="L4420" i="7"/>
  <c r="L3764" i="7"/>
  <c r="L3410" i="7"/>
  <c r="L9444" i="7"/>
  <c r="L3910" i="7"/>
  <c r="L3958" i="7"/>
  <c r="L3960" i="7"/>
  <c r="L4584" i="7"/>
  <c r="L4341" i="7"/>
  <c r="L3418" i="7"/>
  <c r="L3675" i="7"/>
  <c r="L3845" i="7"/>
  <c r="L3382" i="7"/>
  <c r="L3498" i="7"/>
  <c r="L3557" i="7"/>
  <c r="L3943" i="7"/>
  <c r="L3393" i="7"/>
  <c r="L4328" i="7"/>
  <c r="L4096" i="7"/>
  <c r="L4548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575" i="7"/>
  <c r="L4429" i="7"/>
  <c r="L4084" i="7"/>
  <c r="L3519" i="7"/>
  <c r="L4039" i="7"/>
  <c r="L4085" i="7"/>
  <c r="L3588" i="7"/>
  <c r="L8916" i="7"/>
  <c r="L9148" i="7"/>
  <c r="L9156" i="7"/>
  <c r="L9282" i="7"/>
  <c r="L8128" i="7"/>
  <c r="L8945" i="7"/>
  <c r="L9360" i="7"/>
  <c r="L8112" i="7"/>
  <c r="L9255" i="7"/>
  <c r="L8791" i="7"/>
  <c r="L9342" i="7"/>
  <c r="L8152" i="7"/>
  <c r="L9437" i="7"/>
  <c r="L8981" i="7"/>
  <c r="L8559" i="7"/>
  <c r="L8127" i="7"/>
  <c r="L8406" i="7"/>
  <c r="L8181" i="7"/>
  <c r="L7981" i="7"/>
  <c r="L8540" i="7"/>
  <c r="L8204" i="7"/>
  <c r="L8491" i="7"/>
  <c r="L8179" i="7"/>
  <c r="L8546" i="7"/>
  <c r="L8154" i="7"/>
  <c r="L8673" i="7"/>
  <c r="L4042" i="7"/>
  <c r="L4363" i="7"/>
  <c r="L4052" i="7"/>
  <c r="L4086" i="7"/>
  <c r="L4404" i="7"/>
  <c r="L3833" i="7"/>
  <c r="L4049" i="7"/>
  <c r="L4374" i="7"/>
  <c r="L4392" i="7"/>
  <c r="L3574" i="7"/>
  <c r="L4372" i="7"/>
  <c r="L3645" i="7"/>
  <c r="L4355" i="7"/>
  <c r="L4041" i="7"/>
  <c r="L3636" i="7"/>
  <c r="L3561" i="7"/>
  <c r="L4037" i="7"/>
  <c r="L9059" i="7"/>
  <c r="L8963" i="7"/>
  <c r="L9083" i="7"/>
  <c r="L8168" i="7"/>
  <c r="L8955" i="7"/>
  <c r="L9075" i="7"/>
  <c r="L9068" i="7"/>
  <c r="L9067" i="7"/>
  <c r="L8456" i="7"/>
  <c r="L9074" i="7"/>
  <c r="L8624" i="7"/>
  <c r="L8208" i="7"/>
  <c r="L9017" i="7"/>
  <c r="L8440" i="7"/>
  <c r="L9080" i="7"/>
  <c r="L8960" i="7"/>
  <c r="L9079" i="7"/>
  <c r="L8967" i="7"/>
  <c r="L8192" i="7"/>
  <c r="L9070" i="7"/>
  <c r="L8958" i="7"/>
  <c r="L8032" i="7"/>
  <c r="L9085" i="7"/>
  <c r="L8973" i="7"/>
  <c r="L8933" i="7"/>
  <c r="L8591" i="7"/>
  <c r="L8455" i="7"/>
  <c r="L8191" i="7"/>
  <c r="L8606" i="7"/>
  <c r="L8574" i="7"/>
  <c r="L8486" i="7"/>
  <c r="L8438" i="7"/>
  <c r="L8142" i="7"/>
  <c r="L8006" i="7"/>
  <c r="L8573" i="7"/>
  <c r="L8213" i="7"/>
  <c r="L8069" i="7"/>
  <c r="L8013" i="7"/>
  <c r="L8588" i="7"/>
  <c r="L8452" i="7"/>
  <c r="L8180" i="7"/>
  <c r="L8020" i="7"/>
  <c r="L8587" i="7"/>
  <c r="L8443" i="7"/>
  <c r="L8187" i="7"/>
  <c r="L8035" i="7"/>
  <c r="L8618" i="7"/>
  <c r="L8570" i="7"/>
  <c r="L8458" i="7"/>
  <c r="L8202" i="7"/>
  <c r="L8026" i="7"/>
  <c r="L8593" i="7"/>
  <c r="L8505" i="7"/>
  <c r="L8465" i="7"/>
  <c r="L8225" i="7"/>
  <c r="L8073" i="7"/>
  <c r="L8017" i="7"/>
  <c r="L4306" i="7"/>
  <c r="L4116" i="7"/>
  <c r="L3670" i="7"/>
  <c r="L4054" i="7"/>
  <c r="L3939" i="7"/>
  <c r="L9122" i="7"/>
  <c r="L8666" i="7"/>
  <c r="L8108" i="7"/>
  <c r="L9045" i="7"/>
  <c r="L4289" i="7"/>
  <c r="L3689" i="7"/>
  <c r="L4195" i="7"/>
  <c r="L4570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9259" i="7"/>
  <c r="L9220" i="7"/>
  <c r="L9219" i="7"/>
  <c r="L9387" i="7"/>
  <c r="L8890" i="7"/>
  <c r="L9057" i="7"/>
  <c r="L8725" i="7"/>
  <c r="L8919" i="7"/>
  <c r="L8288" i="7"/>
  <c r="L8286" i="7"/>
  <c r="L8429" i="7"/>
  <c r="L8388" i="7"/>
  <c r="L8707" i="7"/>
  <c r="L8249" i="7"/>
  <c r="L4287" i="7"/>
  <c r="L8663" i="7"/>
  <c r="L9188" i="7"/>
  <c r="L9376" i="7"/>
  <c r="L8700" i="7"/>
  <c r="L8303" i="7"/>
  <c r="L4001" i="7"/>
  <c r="L4222" i="7"/>
  <c r="L8983" i="7"/>
  <c r="L8427" i="7"/>
  <c r="L3809" i="7"/>
  <c r="L9465" i="7"/>
  <c r="L8636" i="7"/>
  <c r="L4508" i="7"/>
  <c r="L3850" i="7"/>
  <c r="L4370" i="7"/>
  <c r="L3909" i="7"/>
  <c r="L4360" i="7"/>
  <c r="L4210" i="7"/>
  <c r="L3854" i="7"/>
  <c r="L4021" i="7"/>
  <c r="L4440" i="7"/>
  <c r="L4545" i="7"/>
  <c r="L3739" i="7"/>
  <c r="L4202" i="7"/>
  <c r="L4204" i="7"/>
  <c r="L3460" i="7"/>
  <c r="L4101" i="7"/>
  <c r="L4422" i="7"/>
  <c r="L4559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534" i="7"/>
  <c r="L4167" i="7"/>
  <c r="L4327" i="7"/>
  <c r="L4345" i="7"/>
  <c r="L3325" i="7"/>
  <c r="L3419" i="7"/>
  <c r="L3860" i="7"/>
  <c r="L3560" i="7"/>
  <c r="L4220" i="7"/>
  <c r="L3494" i="7"/>
  <c r="L3566" i="7"/>
  <c r="L4434" i="7"/>
  <c r="L9155" i="7"/>
  <c r="L9485" i="7"/>
  <c r="L9347" i="7"/>
  <c r="L8938" i="7"/>
  <c r="L9159" i="7"/>
  <c r="L9142" i="7"/>
  <c r="L8671" i="7"/>
  <c r="L8327" i="7"/>
  <c r="L8670" i="7"/>
  <c r="L8493" i="7"/>
  <c r="L8189" i="7"/>
  <c r="L8132" i="7"/>
  <c r="L8155" i="7"/>
  <c r="L8306" i="7"/>
  <c r="L8329" i="7"/>
  <c r="L4592" i="7"/>
  <c r="L3858" i="7"/>
  <c r="L4303" i="7"/>
  <c r="L4382" i="7"/>
  <c r="L9375" i="7"/>
  <c r="L8773" i="7"/>
  <c r="L3540" i="7"/>
  <c r="L3752" i="7"/>
  <c r="L8305" i="7"/>
  <c r="L4633" i="7"/>
  <c r="L4271" i="7"/>
  <c r="L3469" i="7"/>
  <c r="L4268" i="7"/>
  <c r="L4265" i="7"/>
  <c r="L9007" i="7"/>
  <c r="L8285" i="7"/>
  <c r="L8954" i="7"/>
  <c r="L4225" i="7"/>
  <c r="L4488" i="7"/>
  <c r="L4457" i="7"/>
  <c r="L4224" i="7"/>
  <c r="L3695" i="7"/>
  <c r="L3993" i="7"/>
  <c r="L4118" i="7"/>
  <c r="L3480" i="7"/>
  <c r="L3693" i="7"/>
  <c r="L4454" i="7"/>
  <c r="L3839" i="7"/>
  <c r="L4564" i="7"/>
  <c r="L4172" i="7"/>
  <c r="L4409" i="7"/>
  <c r="L4171" i="7"/>
  <c r="L4484" i="7"/>
  <c r="L4126" i="7"/>
  <c r="L3986" i="7"/>
  <c r="L3803" i="7"/>
  <c r="L4435" i="7"/>
  <c r="L4439" i="7"/>
  <c r="L9171" i="7"/>
  <c r="L9170" i="7"/>
  <c r="L9225" i="7"/>
  <c r="L8696" i="7"/>
  <c r="L8695" i="7"/>
  <c r="L9470" i="7"/>
  <c r="L8295" i="7"/>
  <c r="L8390" i="7"/>
  <c r="L8300" i="7"/>
  <c r="L8299" i="7"/>
  <c r="L8297" i="7"/>
  <c r="L3568" i="7"/>
  <c r="L4046" i="7"/>
  <c r="L9108" i="7"/>
  <c r="L9109" i="7"/>
  <c r="L3601" i="7"/>
  <c r="L4075" i="7"/>
  <c r="L4291" i="7"/>
  <c r="L9013" i="7"/>
  <c r="L3869" i="7"/>
  <c r="L4141" i="7"/>
  <c r="L3641" i="7"/>
  <c r="L3370" i="7"/>
  <c r="L9168" i="7"/>
  <c r="L9118" i="7"/>
  <c r="L8294" i="7"/>
  <c r="L8625" i="7"/>
  <c r="L9322" i="7"/>
  <c r="L8500" i="7"/>
  <c r="L3358" i="7"/>
  <c r="L4321" i="7"/>
  <c r="L8533" i="7"/>
  <c r="L4451" i="7"/>
  <c r="L4139" i="7"/>
  <c r="L3977" i="7"/>
  <c r="L4137" i="7"/>
  <c r="L3380" i="7"/>
  <c r="L4057" i="7"/>
  <c r="L3967" i="7"/>
  <c r="L4513" i="7"/>
  <c r="L4574" i="7"/>
  <c r="L3369" i="7"/>
  <c r="L4447" i="7"/>
  <c r="L4180" i="7"/>
  <c r="L3486" i="7"/>
  <c r="L4537" i="7"/>
  <c r="L3484" i="7"/>
  <c r="L3434" i="7"/>
  <c r="L3652" i="7"/>
  <c r="L3900" i="7"/>
  <c r="L9204" i="7"/>
  <c r="L9115" i="7"/>
  <c r="L8712" i="7"/>
  <c r="L8277" i="7"/>
  <c r="L8713" i="7"/>
  <c r="L4431" i="7"/>
  <c r="L9315" i="7"/>
  <c r="L9469" i="7"/>
  <c r="L9372" i="7"/>
  <c r="L8256" i="7"/>
  <c r="L8988" i="7"/>
  <c r="L9378" i="7"/>
  <c r="L8978" i="7"/>
  <c r="L9049" i="7"/>
  <c r="L9264" i="7"/>
  <c r="L9335" i="7"/>
  <c r="L9231" i="7"/>
  <c r="L9398" i="7"/>
  <c r="L9246" i="7"/>
  <c r="L8741" i="7"/>
  <c r="L9165" i="7"/>
  <c r="L8255" i="7"/>
  <c r="L8254" i="7"/>
  <c r="L8389" i="7"/>
  <c r="L8435" i="7"/>
  <c r="L8322" i="7"/>
  <c r="L8321" i="7"/>
  <c r="L9182" i="7"/>
  <c r="L8631" i="7"/>
  <c r="L3571" i="7"/>
  <c r="L3911" i="7"/>
  <c r="L8528" i="7"/>
  <c r="L4160" i="7"/>
  <c r="L3384" i="7"/>
  <c r="L4250" i="7"/>
  <c r="L3407" i="7"/>
  <c r="L3959" i="7"/>
  <c r="L3602" i="7"/>
  <c r="L4377" i="7"/>
  <c r="L4333" i="7"/>
  <c r="L3354" i="7"/>
  <c r="L4426" i="7"/>
  <c r="L3451" i="7"/>
  <c r="L3712" i="7"/>
  <c r="L4425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424" i="7"/>
  <c r="L4083" i="7"/>
  <c r="L4217" i="7"/>
  <c r="L3559" i="7"/>
  <c r="L3520" i="7"/>
  <c r="L4589" i="7"/>
  <c r="L4038" i="7"/>
  <c r="L4532" i="7"/>
  <c r="L9489" i="7"/>
  <c r="L8756" i="7"/>
  <c r="L9432" i="7"/>
  <c r="L8682" i="7"/>
  <c r="L9234" i="7"/>
  <c r="L9345" i="7"/>
  <c r="L8921" i="7"/>
  <c r="L9320" i="7"/>
  <c r="L8040" i="7"/>
  <c r="L9239" i="7"/>
  <c r="L8672" i="7"/>
  <c r="L9158" i="7"/>
  <c r="L8104" i="7"/>
  <c r="L9309" i="7"/>
  <c r="L8925" i="7"/>
  <c r="L8543" i="7"/>
  <c r="L8550" i="7"/>
  <c r="L8302" i="7"/>
  <c r="L8133" i="7"/>
  <c r="L8668" i="7"/>
  <c r="L8508" i="7"/>
  <c r="L8084" i="7"/>
  <c r="L8467" i="7"/>
  <c r="L8131" i="7"/>
  <c r="L8530" i="7"/>
  <c r="L8106" i="7"/>
  <c r="L8529" i="7"/>
  <c r="L4364" i="7"/>
  <c r="L4381" i="7"/>
  <c r="L3326" i="7"/>
  <c r="L4418" i="7"/>
  <c r="L4093" i="7"/>
  <c r="L3649" i="7"/>
  <c r="L4091" i="7"/>
  <c r="L3576" i="7"/>
  <c r="L4048" i="7"/>
  <c r="L4408" i="7"/>
  <c r="L4395" i="7"/>
  <c r="L3430" i="7"/>
  <c r="L4050" i="7"/>
  <c r="L4388" i="7"/>
  <c r="L4387" i="7"/>
  <c r="L4390" i="7"/>
  <c r="L4047" i="7"/>
  <c r="L3766" i="7"/>
  <c r="L3421" i="7"/>
  <c r="L8964" i="7"/>
  <c r="L8939" i="7"/>
  <c r="L8995" i="7"/>
  <c r="L8972" i="7"/>
  <c r="L8971" i="7"/>
  <c r="L9004" i="7"/>
  <c r="L9060" i="7"/>
  <c r="L9418" i="7"/>
  <c r="L9066" i="7"/>
  <c r="L8592" i="7"/>
  <c r="L9081" i="7"/>
  <c r="L8969" i="7"/>
  <c r="L8200" i="7"/>
  <c r="L9072" i="7"/>
  <c r="L8936" i="7"/>
  <c r="L9071" i="7"/>
  <c r="L8959" i="7"/>
  <c r="L9414" i="7"/>
  <c r="L9062" i="7"/>
  <c r="L8942" i="7"/>
  <c r="L9421" i="7"/>
  <c r="L9077" i="7"/>
  <c r="L8965" i="7"/>
  <c r="L8024" i="7"/>
  <c r="L8567" i="7"/>
  <c r="L8447" i="7"/>
  <c r="L8183" i="7"/>
  <c r="L8598" i="7"/>
  <c r="L8566" i="7"/>
  <c r="L8462" i="7"/>
  <c r="L8206" i="7"/>
  <c r="L8078" i="7"/>
  <c r="L8605" i="7"/>
  <c r="L8501" i="7"/>
  <c r="L8205" i="7"/>
  <c r="L8045" i="7"/>
  <c r="L8612" i="7"/>
  <c r="L8572" i="7"/>
  <c r="L8212" i="7"/>
  <c r="L8172" i="7"/>
  <c r="L8611" i="7"/>
  <c r="L8523" i="7"/>
  <c r="L8227" i="7"/>
  <c r="L8075" i="7"/>
  <c r="L8027" i="7"/>
  <c r="L8602" i="7"/>
  <c r="L8490" i="7"/>
  <c r="L8450" i="7"/>
  <c r="L8194" i="7"/>
  <c r="L8010" i="7"/>
  <c r="L8585" i="7"/>
  <c r="L8497" i="7"/>
  <c r="L8457" i="7"/>
  <c r="L8185" i="7"/>
  <c r="L8041" i="7"/>
  <c r="L8009" i="7"/>
  <c r="L3821" i="7"/>
  <c r="L4199" i="7"/>
  <c r="L3738" i="7"/>
  <c r="L4530" i="7"/>
  <c r="L3669" i="7"/>
  <c r="L3637" i="7"/>
  <c r="L3862" i="7"/>
  <c r="L8924" i="7"/>
  <c r="L9121" i="7"/>
  <c r="L8264" i="7"/>
  <c r="L8755" i="7"/>
  <c r="L4581" i="7"/>
  <c r="L3605" i="7"/>
  <c r="L4209" i="7"/>
  <c r="L4506" i="7"/>
  <c r="L4158" i="7"/>
  <c r="L4501" i="7"/>
  <c r="L4478" i="7"/>
  <c r="L4024" i="7"/>
  <c r="L3307" i="7"/>
  <c r="L4131" i="7"/>
  <c r="L3886" i="7"/>
  <c r="L4274" i="7"/>
  <c r="L3473" i="7"/>
  <c r="L3770" i="7"/>
  <c r="L4511" i="7"/>
  <c r="L4330" i="7"/>
  <c r="L3793" i="7"/>
  <c r="L3545" i="7"/>
  <c r="L8729" i="7"/>
  <c r="L9196" i="7"/>
  <c r="L9195" i="7"/>
  <c r="L9099" i="7"/>
  <c r="L8720" i="7"/>
  <c r="L8728" i="7"/>
  <c r="L8727" i="7"/>
  <c r="L9295" i="7"/>
  <c r="L8304" i="7"/>
  <c r="L8351" i="7"/>
  <c r="L7982" i="7"/>
  <c r="L8149" i="7"/>
  <c r="L8276" i="7"/>
  <c r="L8074" i="7"/>
  <c r="L3778" i="7"/>
  <c r="L8892" i="7"/>
  <c r="L8662" i="7"/>
  <c r="L9373" i="7"/>
  <c r="L7980" i="7"/>
  <c r="L8683" i="7"/>
  <c r="L3757" i="7"/>
  <c r="L8432" i="7"/>
  <c r="L8121" i="7"/>
  <c r="L8899" i="7"/>
  <c r="L8201" i="7"/>
  <c r="L3446" i="7"/>
  <c r="L3442" i="7"/>
  <c r="L3856" i="7"/>
  <c r="L4481" i="7"/>
  <c r="L4211" i="7"/>
  <c r="L4490" i="7"/>
  <c r="L4547" i="7"/>
  <c r="L3786" i="7"/>
  <c r="L4546" i="7"/>
  <c r="L4514" i="7"/>
  <c r="L3847" i="7"/>
  <c r="L4441" i="7"/>
  <c r="L9434" i="7"/>
  <c r="L3676" i="7"/>
  <c r="L4461" i="7"/>
  <c r="L9187" i="7"/>
  <c r="L4164" i="7"/>
  <c r="L3852" i="7"/>
  <c r="L4338" i="7"/>
  <c r="L4558" i="7"/>
  <c r="L4563" i="7"/>
  <c r="L4432" i="7"/>
  <c r="L3396" i="7"/>
  <c r="L4569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9139" i="7"/>
  <c r="L9484" i="7"/>
  <c r="L9443" i="7"/>
  <c r="L9160" i="7"/>
  <c r="L9350" i="7"/>
  <c r="L9126" i="7"/>
  <c r="L8551" i="7"/>
  <c r="L8111" i="7"/>
  <c r="L8422" i="7"/>
  <c r="L8421" i="7"/>
  <c r="L8085" i="7"/>
  <c r="L8076" i="7"/>
  <c r="L8115" i="7"/>
  <c r="L8122" i="7"/>
  <c r="L8145" i="7"/>
  <c r="L4241" i="7"/>
  <c r="L4401" i="7"/>
  <c r="L3797" i="7"/>
  <c r="L3985" i="7"/>
  <c r="L9353" i="7"/>
  <c r="L9351" i="7"/>
  <c r="L8324" i="7"/>
  <c r="L4550" i="7"/>
  <c r="L3751" i="7"/>
  <c r="L3750" i="7"/>
  <c r="L8632" i="7"/>
  <c r="L4272" i="7"/>
  <c r="L4267" i="7"/>
  <c r="L4269" i="7"/>
  <c r="L3535" i="7"/>
  <c r="L4331" i="7"/>
  <c r="L3366" i="7"/>
  <c r="L3315" i="7"/>
  <c r="L8135" i="7"/>
  <c r="L8123" i="7"/>
  <c r="L8246" i="7"/>
  <c r="L4262" i="7"/>
  <c r="L4170" i="7"/>
  <c r="L4483" i="7"/>
  <c r="L4169" i="7"/>
  <c r="L3482" i="7"/>
  <c r="L4127" i="7"/>
  <c r="L4525" i="7"/>
  <c r="L4410" i="7"/>
  <c r="L3892" i="7"/>
  <c r="L4174" i="7"/>
  <c r="L4486" i="7"/>
  <c r="L3692" i="7"/>
  <c r="L3897" i="7"/>
  <c r="L3477" i="7"/>
  <c r="L3896" i="7"/>
  <c r="L3476" i="7"/>
  <c r="L3282" i="7"/>
  <c r="L4128" i="7"/>
  <c r="L8738" i="7"/>
  <c r="L8737" i="7"/>
  <c r="L9169" i="7"/>
  <c r="L9224" i="7"/>
  <c r="L9223" i="7"/>
  <c r="L9166" i="7"/>
  <c r="L8239" i="7"/>
  <c r="L8693" i="7"/>
  <c r="L8292" i="7"/>
  <c r="L8626" i="7"/>
  <c r="L3322" i="7"/>
  <c r="L3762" i="7"/>
  <c r="L8583" i="7"/>
  <c r="L4473" i="7"/>
  <c r="L3612" i="7"/>
  <c r="L3987" i="7"/>
  <c r="L8637" i="7"/>
  <c r="L4455" i="7"/>
  <c r="L4140" i="7"/>
  <c r="L8735" i="7"/>
  <c r="L8296" i="7"/>
  <c r="L8238" i="7"/>
  <c r="L9014" i="7"/>
  <c r="L3323" i="7"/>
  <c r="L9424" i="7"/>
  <c r="L3597" i="7"/>
  <c r="L8092" i="7"/>
  <c r="L3936" i="7"/>
  <c r="L3935" i="7"/>
  <c r="L3934" i="7"/>
  <c r="L4138" i="7"/>
  <c r="L3547" i="7"/>
  <c r="L3949" i="7"/>
  <c r="L4453" i="7"/>
  <c r="L3740" i="7"/>
  <c r="L4125" i="7"/>
  <c r="L3969" i="7"/>
  <c r="L3303" i="7"/>
  <c r="L9144" i="7"/>
  <c r="L7979" i="7"/>
  <c r="L3968" i="7"/>
  <c r="L3546" i="7"/>
  <c r="L3947" i="7"/>
  <c r="L3634" i="7"/>
  <c r="L4512" i="7"/>
  <c r="L4602" i="7"/>
  <c r="L4076" i="7"/>
  <c r="L4335" i="7"/>
  <c r="L8119" i="7"/>
  <c r="L9222" i="7"/>
  <c r="L8731" i="7"/>
  <c r="L9339" i="7"/>
  <c r="L8885" i="7"/>
  <c r="L3836" i="7"/>
  <c r="L9147" i="7"/>
  <c r="L9127" i="7"/>
  <c r="L8333" i="7"/>
  <c r="L4469" i="7"/>
  <c r="L4147" i="7"/>
  <c r="L4468" i="7"/>
  <c r="L3879" i="7"/>
  <c r="L3467" i="7"/>
  <c r="L4150" i="7"/>
  <c r="L3684" i="7"/>
  <c r="L4148" i="7"/>
  <c r="L9008" i="7"/>
  <c r="L4228" i="7"/>
  <c r="L4028" i="7"/>
  <c r="L3501" i="7"/>
  <c r="L3717" i="7"/>
  <c r="L4445" i="7"/>
  <c r="L8259" i="7"/>
  <c r="L9280" i="7"/>
  <c r="L8487" i="7"/>
  <c r="L8339" i="7"/>
  <c r="L7978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4635" i="7"/>
  <c r="L3324" i="7"/>
  <c r="L4632" i="7"/>
  <c r="L4357" i="7"/>
  <c r="L4630" i="7"/>
  <c r="L4311" i="7"/>
  <c r="L3572" i="7"/>
  <c r="L9364" i="7"/>
  <c r="L9362" i="7"/>
  <c r="L9417" i="7"/>
  <c r="L8088" i="7"/>
  <c r="L8904" i="7"/>
  <c r="L9422" i="7"/>
  <c r="L9389" i="7"/>
  <c r="L8391" i="7"/>
  <c r="L8007" i="7"/>
  <c r="L8038" i="7"/>
  <c r="L8437" i="7"/>
  <c r="L8077" i="7"/>
  <c r="L8012" i="7"/>
  <c r="L8410" i="7"/>
  <c r="L3299" i="7"/>
  <c r="L4243" i="7"/>
  <c r="L4020" i="7"/>
  <c r="L4329" i="7"/>
  <c r="L3511" i="7"/>
  <c r="L3880" i="7"/>
  <c r="L3397" i="7"/>
  <c r="L3741" i="7"/>
  <c r="L9452" i="7"/>
  <c r="L9451" i="7"/>
  <c r="L9479" i="7"/>
  <c r="L9035" i="7"/>
  <c r="L9028" i="7"/>
  <c r="L8948" i="7"/>
  <c r="L9483" i="7"/>
  <c r="L8780" i="7"/>
  <c r="L9453" i="7"/>
  <c r="L8136" i="7"/>
  <c r="L9402" i="7"/>
  <c r="L9242" i="7"/>
  <c r="L9090" i="7"/>
  <c r="L8898" i="7"/>
  <c r="L9457" i="7"/>
  <c r="L9329" i="7"/>
  <c r="L9113" i="7"/>
  <c r="L9025" i="7"/>
  <c r="L8520" i="7"/>
  <c r="L9272" i="7"/>
  <c r="L9104" i="7"/>
  <c r="L8912" i="7"/>
  <c r="L9383" i="7"/>
  <c r="L9271" i="7"/>
  <c r="L9055" i="7"/>
  <c r="L8648" i="7"/>
  <c r="L9454" i="7"/>
  <c r="L9302" i="7"/>
  <c r="L9038" i="7"/>
  <c r="L8782" i="7"/>
  <c r="L8224" i="7"/>
  <c r="L9197" i="7"/>
  <c r="L8949" i="7"/>
  <c r="L8216" i="7"/>
  <c r="L8575" i="7"/>
  <c r="L8511" i="7"/>
  <c r="L8223" i="7"/>
  <c r="L8063" i="7"/>
  <c r="L8654" i="7"/>
  <c r="L8518" i="7"/>
  <c r="L8222" i="7"/>
  <c r="L8062" i="7"/>
  <c r="L8677" i="7"/>
  <c r="L8517" i="7"/>
  <c r="L8269" i="7"/>
  <c r="L8141" i="7"/>
  <c r="L8676" i="7"/>
  <c r="L8516" i="7"/>
  <c r="L8220" i="7"/>
  <c r="L8060" i="7"/>
  <c r="L8563" i="7"/>
  <c r="L8219" i="7"/>
  <c r="L8059" i="7"/>
  <c r="L8642" i="7"/>
  <c r="L8474" i="7"/>
  <c r="L8138" i="7"/>
  <c r="L8058" i="7"/>
  <c r="L8521" i="7"/>
  <c r="L8217" i="7"/>
  <c r="L8065" i="7"/>
  <c r="L3285" i="7"/>
  <c r="L4175" i="7"/>
  <c r="L3912" i="7"/>
  <c r="L3376" i="7"/>
  <c r="L8328" i="7"/>
  <c r="L9005" i="7"/>
  <c r="L3954" i="7"/>
  <c r="L4082" i="7"/>
  <c r="L3423" i="7"/>
  <c r="L9236" i="7"/>
  <c r="L8171" i="7"/>
  <c r="L8207" i="7"/>
  <c r="L8356" i="7"/>
  <c r="L4298" i="7"/>
  <c r="L4186" i="7"/>
  <c r="L4106" i="7"/>
  <c r="L4496" i="7"/>
  <c r="L4193" i="7"/>
  <c r="L3654" i="7"/>
  <c r="L4184" i="7"/>
  <c r="L3491" i="7"/>
  <c r="L3915" i="7"/>
  <c r="L3706" i="7"/>
  <c r="L3903" i="7"/>
  <c r="L3902" i="7"/>
  <c r="L4107" i="7"/>
  <c r="L3436" i="7"/>
  <c r="L9212" i="7"/>
  <c r="L8280" i="7"/>
  <c r="L9208" i="7"/>
  <c r="L9095" i="7"/>
  <c r="L9094" i="7"/>
  <c r="L8718" i="7"/>
  <c r="L8620" i="7"/>
  <c r="L8281" i="7"/>
  <c r="L3940" i="7"/>
  <c r="L8117" i="7"/>
  <c r="L9441" i="7"/>
  <c r="L7989" i="7"/>
  <c r="L9436" i="7"/>
  <c r="L9153" i="7"/>
  <c r="L9151" i="7"/>
  <c r="L8116" i="7"/>
  <c r="L3991" i="7"/>
  <c r="L3534" i="7"/>
  <c r="L3721" i="7"/>
  <c r="L3992" i="7"/>
  <c r="L4012" i="7"/>
  <c r="L9321" i="7"/>
  <c r="L9325" i="7"/>
  <c r="L8156" i="7"/>
  <c r="L8361" i="7"/>
  <c r="L4556" i="7"/>
  <c r="L4146" i="7"/>
  <c r="L3884" i="7"/>
  <c r="L3720" i="7"/>
  <c r="L3463" i="7"/>
  <c r="L3464" i="7"/>
  <c r="L9270" i="7"/>
  <c r="L8701" i="7"/>
  <c r="L4032" i="7"/>
  <c r="L3470" i="7"/>
  <c r="L8704" i="7"/>
  <c r="L9194" i="7"/>
  <c r="L8664" i="7"/>
  <c r="L3429" i="7"/>
  <c r="L4476" i="7"/>
  <c r="L3595" i="7"/>
  <c r="L9288" i="7"/>
  <c r="L8130" i="7"/>
  <c r="L4142" i="7"/>
  <c r="L3804" i="7"/>
  <c r="L3726" i="7"/>
  <c r="L9275" i="7"/>
  <c r="L9177" i="7"/>
  <c r="L8686" i="7"/>
  <c r="L3948" i="7"/>
  <c r="L3942" i="7"/>
  <c r="L3633" i="7"/>
  <c r="L4124" i="7"/>
  <c r="L4079" i="7"/>
  <c r="L8542" i="7"/>
  <c r="L3379" i="7"/>
  <c r="L4205" i="7"/>
  <c r="L8730" i="7"/>
  <c r="L9245" i="7"/>
  <c r="L8170" i="7"/>
  <c r="L8376" i="7"/>
  <c r="L9338" i="7"/>
  <c r="L8378" i="7"/>
  <c r="L3835" i="7"/>
  <c r="L4123" i="7"/>
  <c r="L8803" i="7"/>
  <c r="L8775" i="7"/>
  <c r="L4097" i="7"/>
  <c r="L4467" i="7"/>
  <c r="L4151" i="7"/>
  <c r="L3685" i="7"/>
  <c r="L3424" i="7"/>
  <c r="L3683" i="7"/>
  <c r="L8157" i="7"/>
  <c r="L3598" i="7"/>
  <c r="L3890" i="7"/>
  <c r="L4509" i="7"/>
  <c r="L3812" i="7"/>
  <c r="L4221" i="7"/>
  <c r="L3450" i="7"/>
  <c r="L9367" i="7"/>
  <c r="L8317" i="7"/>
  <c r="L8243" i="7"/>
  <c r="L8681" i="7"/>
  <c r="L4641" i="7"/>
  <c r="L4616" i="7"/>
  <c r="L4631" i="7"/>
  <c r="L4622" i="7"/>
  <c r="L4637" i="7"/>
  <c r="L3767" i="7"/>
  <c r="L4636" i="7"/>
  <c r="L8931" i="7"/>
  <c r="L8392" i="7"/>
  <c r="L8930" i="7"/>
  <c r="L9361" i="7"/>
  <c r="L9392" i="7"/>
  <c r="L9391" i="7"/>
  <c r="L9390" i="7"/>
  <c r="L9365" i="7"/>
  <c r="L8087" i="7"/>
  <c r="L7999" i="7"/>
  <c r="L8022" i="7"/>
  <c r="L8405" i="7"/>
  <c r="L8444" i="7"/>
  <c r="L8411" i="7"/>
  <c r="L8409" i="7"/>
  <c r="L3330" i="7"/>
  <c r="L3329" i="7"/>
  <c r="L3788" i="7"/>
  <c r="L4423" i="7"/>
  <c r="L4583" i="7"/>
  <c r="L3789" i="7"/>
  <c r="L9091" i="7"/>
  <c r="L9332" i="7"/>
  <c r="L9331" i="7"/>
  <c r="L9477" i="7"/>
  <c r="L8828" i="7"/>
  <c r="L9475" i="7"/>
  <c r="L8747" i="7"/>
  <c r="L9455" i="7"/>
  <c r="L9403" i="7"/>
  <c r="L8096" i="7"/>
  <c r="L9330" i="7"/>
  <c r="L9202" i="7"/>
  <c r="L9034" i="7"/>
  <c r="L8778" i="7"/>
  <c r="L9433" i="7"/>
  <c r="L9273" i="7"/>
  <c r="L9105" i="7"/>
  <c r="L8993" i="7"/>
  <c r="L8160" i="7"/>
  <c r="L9240" i="7"/>
  <c r="L9040" i="7"/>
  <c r="L8760" i="7"/>
  <c r="L9359" i="7"/>
  <c r="L9199" i="7"/>
  <c r="L9039" i="7"/>
  <c r="L8480" i="7"/>
  <c r="L9430" i="7"/>
  <c r="L9294" i="7"/>
  <c r="L9030" i="7"/>
  <c r="L8750" i="7"/>
  <c r="L9429" i="7"/>
  <c r="L9133" i="7"/>
  <c r="L8781" i="7"/>
  <c r="L8176" i="7"/>
  <c r="L8535" i="7"/>
  <c r="L8479" i="7"/>
  <c r="L8215" i="7"/>
  <c r="L8055" i="7"/>
  <c r="L8646" i="7"/>
  <c r="L8478" i="7"/>
  <c r="L8214" i="7"/>
  <c r="L8054" i="7"/>
  <c r="L8653" i="7"/>
  <c r="L8477" i="7"/>
  <c r="L8253" i="7"/>
  <c r="L8061" i="7"/>
  <c r="L8652" i="7"/>
  <c r="L8476" i="7"/>
  <c r="L8164" i="7"/>
  <c r="L8052" i="7"/>
  <c r="L8515" i="7"/>
  <c r="L8163" i="7"/>
  <c r="L8051" i="7"/>
  <c r="L8554" i="7"/>
  <c r="L8250" i="7"/>
  <c r="L8114" i="7"/>
  <c r="L8050" i="7"/>
  <c r="L8513" i="7"/>
  <c r="L8161" i="7"/>
  <c r="L8057" i="7"/>
  <c r="L3783" i="7"/>
  <c r="L8675" i="7"/>
  <c r="L4430" i="7"/>
  <c r="L3870" i="7"/>
  <c r="L8669" i="7"/>
  <c r="L4156" i="7"/>
  <c r="L3828" i="7"/>
  <c r="L9102" i="7"/>
  <c r="L8705" i="7"/>
  <c r="L4122" i="7"/>
  <c r="L8638" i="7"/>
  <c r="L8641" i="7"/>
  <c r="L3842" i="7"/>
  <c r="L3702" i="7"/>
  <c r="L4185" i="7"/>
  <c r="L4495" i="7"/>
  <c r="L3981" i="7"/>
  <c r="L3362" i="7"/>
  <c r="L3814" i="7"/>
  <c r="L4190" i="7"/>
  <c r="L4497" i="7"/>
  <c r="L4499" i="7"/>
  <c r="L3705" i="7"/>
  <c r="L4299" i="7"/>
  <c r="L3704" i="7"/>
  <c r="L3901" i="7"/>
  <c r="L9211" i="7"/>
  <c r="L9492" i="7"/>
  <c r="L9490" i="7"/>
  <c r="L9209" i="7"/>
  <c r="L9096" i="7"/>
  <c r="L8232" i="7"/>
  <c r="L9213" i="7"/>
  <c r="L8230" i="7"/>
  <c r="L8715" i="7"/>
  <c r="L8233" i="7"/>
  <c r="L3640" i="7"/>
  <c r="L9464" i="7"/>
  <c r="L8990" i="7"/>
  <c r="L7988" i="7"/>
  <c r="L9145" i="7"/>
  <c r="L8381" i="7"/>
  <c r="L8331" i="7"/>
  <c r="L3677" i="7"/>
  <c r="L4261" i="7"/>
  <c r="L8848" i="7"/>
  <c r="L9317" i="7"/>
  <c r="L8363" i="7"/>
  <c r="L8153" i="7"/>
  <c r="L4465" i="7"/>
  <c r="L3681" i="7"/>
  <c r="L3878" i="7"/>
  <c r="L3682" i="7"/>
  <c r="L4145" i="7"/>
  <c r="L3877" i="7"/>
  <c r="L9190" i="7"/>
  <c r="L8275" i="7"/>
  <c r="L4208" i="7"/>
  <c r="L4207" i="7"/>
  <c r="L3687" i="7"/>
  <c r="L8703" i="7"/>
  <c r="L9297" i="7"/>
  <c r="L8383" i="7"/>
  <c r="L3627" i="7"/>
  <c r="L3428" i="7"/>
  <c r="L3417" i="7"/>
  <c r="L8310" i="7"/>
  <c r="L8545" i="7"/>
  <c r="L3373" i="7"/>
  <c r="L3426" i="7"/>
  <c r="L3622" i="7"/>
  <c r="L9179" i="7"/>
  <c r="L9266" i="7"/>
  <c r="L8745" i="7"/>
  <c r="L8630" i="7"/>
  <c r="L4235" i="7"/>
  <c r="L4279" i="7"/>
  <c r="L9344" i="7"/>
  <c r="L8492" i="7"/>
  <c r="L4471" i="7"/>
  <c r="L3807" i="7"/>
  <c r="L8568" i="7"/>
  <c r="L9221" i="7"/>
  <c r="L8313" i="7"/>
  <c r="L9435" i="7"/>
  <c r="L8341" i="7"/>
  <c r="L8884" i="7"/>
  <c r="L9337" i="7"/>
  <c r="L8377" i="7"/>
  <c r="L4238" i="7"/>
  <c r="L3613" i="7"/>
  <c r="L9186" i="7"/>
  <c r="L8360" i="7"/>
  <c r="L3625" i="7"/>
  <c r="L4152" i="7"/>
  <c r="L3806" i="7"/>
  <c r="L3465" i="7"/>
  <c r="L3378" i="7"/>
  <c r="L8635" i="7"/>
  <c r="L4198" i="7"/>
  <c r="L4324" i="7"/>
  <c r="L4343" i="7"/>
  <c r="L3666" i="7"/>
  <c r="L3590" i="7"/>
  <c r="L8667" i="7"/>
  <c r="L9252" i="7"/>
  <c r="L8998" i="7"/>
  <c r="L8316" i="7"/>
  <c r="L8107" i="7"/>
  <c r="L4312" i="7"/>
  <c r="L3619" i="7"/>
  <c r="L3618" i="7"/>
  <c r="L4365" i="7"/>
  <c r="L4629" i="7"/>
  <c r="L4628" i="7"/>
  <c r="L4350" i="7"/>
  <c r="L9388" i="7"/>
  <c r="L8907" i="7"/>
  <c r="L8008" i="7"/>
  <c r="L8922" i="7"/>
  <c r="L8929" i="7"/>
  <c r="L9368" i="7"/>
  <c r="L8903" i="7"/>
  <c r="L9366" i="7"/>
  <c r="L8901" i="7"/>
  <c r="L8079" i="7"/>
  <c r="L8398" i="7"/>
  <c r="L8461" i="7"/>
  <c r="L8397" i="7"/>
  <c r="L8404" i="7"/>
  <c r="L8403" i="7"/>
  <c r="L8401" i="7"/>
  <c r="L3617" i="7"/>
  <c r="L3515" i="7"/>
  <c r="L4232" i="7"/>
  <c r="L4231" i="7"/>
  <c r="L3292" i="7"/>
  <c r="L3772" i="7"/>
  <c r="L4295" i="7"/>
  <c r="L4611" i="7"/>
  <c r="L3742" i="7"/>
  <c r="L3360" i="7"/>
  <c r="L3924" i="7"/>
  <c r="L8536" i="7"/>
  <c r="L8064" i="7"/>
  <c r="L9036" i="7"/>
  <c r="L9292" i="7"/>
  <c r="L9476" i="7"/>
  <c r="L8748" i="7"/>
  <c r="L9456" i="7"/>
  <c r="L9428" i="7"/>
  <c r="L9092" i="7"/>
  <c r="L8056" i="7"/>
  <c r="L9274" i="7"/>
  <c r="L9162" i="7"/>
  <c r="L9026" i="7"/>
  <c r="L8762" i="7"/>
  <c r="L9409" i="7"/>
  <c r="L9241" i="7"/>
  <c r="L9041" i="7"/>
  <c r="L8889" i="7"/>
  <c r="L9408" i="7"/>
  <c r="L9200" i="7"/>
  <c r="L9032" i="7"/>
  <c r="L8512" i="7"/>
  <c r="L9311" i="7"/>
  <c r="L9135" i="7"/>
  <c r="L9031" i="7"/>
  <c r="L8368" i="7"/>
  <c r="L9406" i="7"/>
  <c r="L9198" i="7"/>
  <c r="L9022" i="7"/>
  <c r="L8711" i="7"/>
  <c r="L9405" i="7"/>
  <c r="L9037" i="7"/>
  <c r="L8749" i="7"/>
  <c r="L8647" i="7"/>
  <c r="L8527" i="7"/>
  <c r="L8471" i="7"/>
  <c r="L8175" i="7"/>
  <c r="L8047" i="7"/>
  <c r="L8614" i="7"/>
  <c r="L8470" i="7"/>
  <c r="L8174" i="7"/>
  <c r="L8046" i="7"/>
  <c r="L8645" i="7"/>
  <c r="L8469" i="7"/>
  <c r="L8221" i="7"/>
  <c r="L8053" i="7"/>
  <c r="L8644" i="7"/>
  <c r="L8468" i="7"/>
  <c r="L8140" i="7"/>
  <c r="L8651" i="7"/>
  <c r="L8475" i="7"/>
  <c r="L8139" i="7"/>
  <c r="L8003" i="7"/>
  <c r="L8522" i="7"/>
  <c r="L8218" i="7"/>
  <c r="L8098" i="7"/>
  <c r="L8649" i="7"/>
  <c r="L8473" i="7"/>
  <c r="L8137" i="7"/>
  <c r="L8049" i="7"/>
  <c r="L3556" i="7"/>
  <c r="L3667" i="7"/>
  <c r="L4133" i="7"/>
  <c r="L3672" i="7"/>
  <c r="L9460" i="7"/>
  <c r="L8268" i="7"/>
  <c r="L4477" i="7"/>
  <c r="L3955" i="7"/>
  <c r="L3647" i="7"/>
  <c r="L8325" i="7"/>
  <c r="L4480" i="7"/>
  <c r="L3785" i="7"/>
  <c r="L9019" i="7"/>
  <c r="L9016" i="7"/>
  <c r="L8134" i="7"/>
  <c r="L3982" i="7"/>
  <c r="L3363" i="7"/>
  <c r="L3815" i="7"/>
  <c r="L4191" i="7"/>
  <c r="L4297" i="7"/>
  <c r="L4182" i="7"/>
  <c r="L3489" i="7"/>
  <c r="L4189" i="7"/>
  <c r="L4296" i="7"/>
  <c r="L4188" i="7"/>
  <c r="L4414" i="7"/>
  <c r="L4498" i="7"/>
  <c r="L3703" i="7"/>
  <c r="L9493" i="7"/>
  <c r="L9491" i="7"/>
  <c r="L9210" i="7"/>
  <c r="L9097" i="7"/>
  <c r="L8656" i="7"/>
  <c r="L9214" i="7"/>
  <c r="L8279" i="7"/>
  <c r="L8717" i="7"/>
  <c r="L8282" i="7"/>
  <c r="L3338" i="7"/>
  <c r="L9000" i="7"/>
  <c r="L8894" i="7"/>
  <c r="L8120" i="7"/>
  <c r="L8148" i="7"/>
  <c r="L8354" i="7"/>
  <c r="L3719" i="7"/>
  <c r="L3997" i="7"/>
  <c r="L3532" i="7"/>
  <c r="L3524" i="7"/>
  <c r="L9324" i="7"/>
  <c r="L9318" i="7"/>
  <c r="L8869" i="7"/>
  <c r="L8355" i="7"/>
  <c r="L4464" i="7"/>
  <c r="L8335" i="7"/>
  <c r="L8274" i="7"/>
  <c r="L3471" i="7"/>
  <c r="L4521" i="7"/>
  <c r="L4520" i="7"/>
  <c r="L9193" i="7"/>
  <c r="L8309" i="7"/>
  <c r="L4288" i="7"/>
  <c r="L3931" i="7"/>
  <c r="L3457" i="7"/>
  <c r="L9290" i="7"/>
  <c r="L8126" i="7"/>
  <c r="L8129" i="7"/>
  <c r="L4576" i="7"/>
  <c r="L4353" i="7"/>
  <c r="L3521" i="7"/>
  <c r="L9268" i="7"/>
  <c r="L9178" i="7"/>
  <c r="L9176" i="7"/>
  <c r="L8581" i="7"/>
  <c r="L3626" i="7"/>
  <c r="L9494" i="7"/>
  <c r="L9120" i="7"/>
  <c r="L8765" i="7"/>
  <c r="L8289" i="7"/>
  <c r="L8886" i="7"/>
  <c r="L9130" i="7"/>
  <c r="L8334" i="7"/>
  <c r="L3644" i="7"/>
  <c r="L4397" i="7"/>
  <c r="L3832" i="7"/>
  <c r="L3466" i="7"/>
  <c r="L4149" i="7"/>
  <c r="L4470" i="7"/>
  <c r="L9009" i="7"/>
  <c r="L3923" i="7"/>
  <c r="L4223" i="7"/>
  <c r="L4421" i="7"/>
  <c r="L4226" i="7"/>
  <c r="L3514" i="7"/>
  <c r="L3607" i="7"/>
  <c r="L8323" i="7"/>
  <c r="L8837" i="7"/>
  <c r="L8244" i="7"/>
  <c r="L8242" i="7"/>
  <c r="L4651" i="7"/>
  <c r="L4619" i="7"/>
  <c r="L4627" i="7"/>
  <c r="L4634" i="7"/>
  <c r="L3305" i="7"/>
  <c r="L4640" i="7"/>
  <c r="L4310" i="7"/>
  <c r="L4359" i="7"/>
  <c r="L4030" i="7"/>
  <c r="L4621" i="7"/>
  <c r="L4620" i="7"/>
  <c r="L8908" i="7"/>
  <c r="L9394" i="7"/>
  <c r="L8408" i="7"/>
  <c r="L8913" i="7"/>
  <c r="L8928" i="7"/>
  <c r="L8400" i="7"/>
  <c r="L8926" i="7"/>
  <c r="L8399" i="7"/>
  <c r="L8015" i="7"/>
  <c r="L8086" i="7"/>
  <c r="L8445" i="7"/>
  <c r="L8093" i="7"/>
  <c r="L8068" i="7"/>
  <c r="L8506" i="7"/>
  <c r="L8393" i="7"/>
  <c r="L4555" i="7"/>
  <c r="L3599" i="7"/>
  <c r="L4554" i="7"/>
  <c r="L3551" i="7"/>
  <c r="L3512" i="7"/>
  <c r="L3953" i="7"/>
  <c r="L3952" i="7"/>
  <c r="L3577" i="7"/>
  <c r="L4059" i="7"/>
  <c r="L4315" i="7"/>
  <c r="L9481" i="7"/>
  <c r="L9480" i="7"/>
  <c r="L9203" i="7"/>
  <c r="L9291" i="7"/>
  <c r="L9027" i="7"/>
  <c r="L9404" i="7"/>
  <c r="L9482" i="7"/>
  <c r="L8779" i="7"/>
  <c r="L9410" i="7"/>
  <c r="L9258" i="7"/>
  <c r="L9114" i="7"/>
  <c r="L8994" i="7"/>
  <c r="L8048" i="7"/>
  <c r="L9385" i="7"/>
  <c r="L9201" i="7"/>
  <c r="L9033" i="7"/>
  <c r="L8761" i="7"/>
  <c r="L9384" i="7"/>
  <c r="L9136" i="7"/>
  <c r="L9024" i="7"/>
  <c r="L9407" i="7"/>
  <c r="L9303" i="7"/>
  <c r="L9103" i="7"/>
  <c r="L9023" i="7"/>
  <c r="L9478" i="7"/>
  <c r="L9382" i="7"/>
  <c r="L9134" i="7"/>
  <c r="L8982" i="7"/>
  <c r="L8472" i="7"/>
  <c r="L9293" i="7"/>
  <c r="L9029" i="7"/>
  <c r="L8576" i="7"/>
  <c r="L8615" i="7"/>
  <c r="L8519" i="7"/>
  <c r="L8367" i="7"/>
  <c r="L8095" i="7"/>
  <c r="L8710" i="7"/>
  <c r="L8534" i="7"/>
  <c r="L8366" i="7"/>
  <c r="L8094" i="7"/>
  <c r="L8709" i="7"/>
  <c r="L8613" i="7"/>
  <c r="L8365" i="7"/>
  <c r="L8165" i="7"/>
  <c r="L8708" i="7"/>
  <c r="L8564" i="7"/>
  <c r="L8252" i="7"/>
  <c r="L8100" i="7"/>
  <c r="L8643" i="7"/>
  <c r="L8251" i="7"/>
  <c r="L8099" i="7"/>
  <c r="L8650" i="7"/>
  <c r="L8514" i="7"/>
  <c r="L8162" i="7"/>
  <c r="L8066" i="7"/>
  <c r="L8553" i="7"/>
  <c r="L8385" i="7"/>
  <c r="L8097" i="7"/>
  <c r="L4573" i="7"/>
  <c r="L3375" i="7"/>
  <c r="L4489" i="7"/>
  <c r="L3377" i="7"/>
  <c r="L9089" i="7"/>
  <c r="L3444" i="7"/>
  <c r="L4386" i="7"/>
  <c r="L3639" i="7"/>
  <c r="L8571" i="7"/>
  <c r="L4117" i="7"/>
  <c r="L9459" i="7"/>
  <c r="L9446" i="7"/>
  <c r="L7998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4413" i="7"/>
  <c r="L8719" i="7"/>
  <c r="L8716" i="7"/>
  <c r="L9207" i="7"/>
  <c r="L9206" i="7"/>
  <c r="L8231" i="7"/>
  <c r="L8621" i="7"/>
  <c r="L8657" i="7"/>
  <c r="L3941" i="7"/>
  <c r="L4442" i="7"/>
  <c r="L8629" i="7"/>
  <c r="L8415" i="7"/>
  <c r="L9461" i="7"/>
  <c r="L9012" i="7"/>
  <c r="L9313" i="7"/>
  <c r="L9312" i="7"/>
  <c r="L8124" i="7"/>
  <c r="L8353" i="7"/>
  <c r="L3718" i="7"/>
  <c r="L3529" i="7"/>
  <c r="L3996" i="7"/>
  <c r="L4593" i="7"/>
  <c r="L3531" i="7"/>
  <c r="L3526" i="7"/>
  <c r="L3525" i="7"/>
  <c r="L9333" i="7"/>
  <c r="L8853" i="7"/>
  <c r="L8362" i="7"/>
  <c r="L4234" i="7"/>
  <c r="L3472" i="7"/>
  <c r="L8772" i="7"/>
  <c r="L9191" i="7"/>
  <c r="L8702" i="7"/>
  <c r="L4031" i="7"/>
  <c r="L3686" i="7"/>
  <c r="L9298" i="7"/>
  <c r="L9296" i="7"/>
  <c r="L8308" i="7"/>
  <c r="L4475" i="7"/>
  <c r="L3624" i="7"/>
  <c r="L3594" i="7"/>
  <c r="L9051" i="7"/>
  <c r="L9257" i="7"/>
  <c r="L8531" i="7"/>
  <c r="L3608" i="7"/>
  <c r="L3306" i="7"/>
  <c r="L3930" i="7"/>
  <c r="L3409" i="7"/>
  <c r="L8751" i="7"/>
  <c r="L9267" i="7"/>
  <c r="L9058" i="7"/>
  <c r="L8687" i="7"/>
  <c r="L8173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BD23" i="3"/>
  <c r="BD26" i="3" s="1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E23" i="3"/>
  <c r="BE26" i="3" s="1"/>
  <c r="BG43" i="3"/>
  <c r="BG21" i="3"/>
  <c r="BG29" i="3"/>
  <c r="BG56" i="3"/>
  <c r="BG35" i="3"/>
  <c r="BC31" i="3"/>
  <c r="BE59" i="3"/>
  <c r="BL31" i="3"/>
  <c r="AX23" i="3"/>
  <c r="AX26" i="3" s="1"/>
  <c r="AY50" i="3"/>
  <c r="AY53" i="3"/>
  <c r="BU23" i="3"/>
  <c r="BU26" i="3" s="1"/>
  <c r="BV38" i="3"/>
  <c r="BQ59" i="3"/>
  <c r="BN31" i="3"/>
  <c r="AY23" i="3"/>
  <c r="AY26" i="3" s="1"/>
  <c r="AZ31" i="3"/>
  <c r="BL53" i="3"/>
  <c r="BL50" i="3"/>
  <c r="BF31" i="3"/>
  <c r="BG42" i="3"/>
  <c r="BV49" i="3"/>
  <c r="BB59" i="3"/>
  <c r="BV19" i="3"/>
  <c r="BG25" i="3"/>
  <c r="BF53" i="3"/>
  <c r="AU31" i="3"/>
  <c r="BG28" i="3"/>
  <c r="AW59" i="3"/>
  <c r="BV35" i="3"/>
  <c r="BQ23" i="3"/>
  <c r="BQ26" i="3" s="1"/>
  <c r="BM59" i="3"/>
  <c r="BV42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BV24" i="3"/>
  <c r="BV21" i="3"/>
  <c r="BT50" i="3"/>
  <c r="BT53" i="3"/>
  <c r="BB31" i="3"/>
  <c r="BG36" i="3"/>
  <c r="BB53" i="3"/>
  <c r="BB50" i="3"/>
  <c r="BG37" i="3"/>
  <c r="BD31" i="3"/>
  <c r="BG44" i="3"/>
  <c r="BV45" i="3"/>
  <c r="BS59" i="3"/>
  <c r="BV20" i="3"/>
  <c r="BV55" i="3"/>
  <c r="BJ59" i="3"/>
  <c r="BQ31" i="3"/>
  <c r="BT23" i="3"/>
  <c r="BT26" i="3" s="1"/>
  <c r="BO23" i="3"/>
  <c r="BO26" i="3" s="1"/>
  <c r="BG48" i="3"/>
  <c r="AV53" i="3"/>
  <c r="AV50" i="3"/>
  <c r="BV63" i="3"/>
  <c r="BG49" i="3"/>
  <c r="AW31" i="3"/>
  <c r="BG47" i="3"/>
  <c r="BL59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J53" i="3"/>
  <c r="BJ50" i="3"/>
  <c r="BV33" i="3"/>
  <c r="BV43" i="3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BV28" i="3"/>
  <c r="BJ31" i="3"/>
  <c r="BM23" i="3"/>
  <c r="BM26" i="3" s="1"/>
  <c r="BU31" i="3"/>
  <c r="BV37" i="3"/>
  <c r="BV47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BG22" i="3"/>
  <c r="BR59" i="3"/>
  <c r="BT59" i="3"/>
  <c r="BO31" i="3"/>
  <c r="BJ23" i="3"/>
  <c r="BJ26" i="3" s="1"/>
  <c r="BV17" i="3"/>
  <c r="BN23" i="3"/>
  <c r="BN26" i="3" s="1"/>
  <c r="BV30" i="3"/>
  <c r="BK59" i="3"/>
  <c r="BM50" i="3"/>
  <c r="BM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BP50" i="3"/>
  <c r="BP53" i="3"/>
  <c r="BU50" i="3"/>
  <c r="BU53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F14" i="1"/>
  <c r="F13" i="1"/>
  <c r="F10" i="1"/>
  <c r="I14" i="1"/>
  <c r="I13" i="1"/>
  <c r="I11" i="1"/>
  <c r="I12" i="1"/>
  <c r="H9" i="1"/>
  <c r="I10" i="1"/>
  <c r="F12" i="1"/>
  <c r="D10" i="1"/>
  <c r="D11" i="1"/>
  <c r="H14" i="1"/>
  <c r="D9" i="1"/>
  <c r="F9" i="1"/>
  <c r="I9" i="1"/>
  <c r="H10" i="1"/>
  <c r="G11" i="1"/>
  <c r="F11" i="1"/>
  <c r="G13" i="1"/>
  <c r="G12" i="1"/>
  <c r="E9" i="1"/>
  <c r="H11" i="1"/>
  <c r="H12" i="1"/>
  <c r="D14" i="1"/>
  <c r="G14" i="1"/>
  <c r="E14" i="1"/>
  <c r="G9" i="1"/>
  <c r="H13" i="1"/>
  <c r="G10" i="1"/>
  <c r="E12" i="1"/>
  <c r="E11" i="1"/>
  <c r="E13" i="1"/>
  <c r="D13" i="1"/>
  <c r="D12" i="1"/>
  <c r="D60" i="3" l="1"/>
  <c r="D70" i="3" s="1"/>
  <c r="M60" i="3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BP72" i="3"/>
  <c r="BP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BB72" i="3"/>
  <c r="BB74" i="3" s="1"/>
  <c r="AW72" i="3"/>
  <c r="AW74" i="3" s="1"/>
  <c r="BO72" i="3"/>
  <c r="BO74" i="3" s="1"/>
  <c r="AZ72" i="3"/>
  <c r="AZ74" i="3" s="1"/>
  <c r="AX72" i="3"/>
  <c r="AX74" i="3" s="1"/>
  <c r="BK72" i="3"/>
  <c r="BK74" i="3" s="1"/>
  <c r="AU72" i="3"/>
  <c r="AU74" i="3" s="1"/>
  <c r="AQ72" i="3"/>
  <c r="AQ74" i="3" s="1"/>
  <c r="AH72" i="3"/>
  <c r="AH74" i="3" s="1"/>
  <c r="L72" i="3"/>
  <c r="L74" i="3" s="1"/>
  <c r="BS72" i="3"/>
  <c r="BS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U72" i="3"/>
  <c r="BU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S60" i="3"/>
  <c r="BS64" i="3" s="1"/>
  <c r="BS70" i="3" s="1"/>
  <c r="BG59" i="3"/>
  <c r="BT60" i="3"/>
  <c r="BT64" i="3" s="1"/>
  <c r="BT70" i="3" s="1"/>
  <c r="BO60" i="3"/>
  <c r="BE60" i="3"/>
  <c r="BE64" i="3" s="1"/>
  <c r="BE70" i="3" s="1"/>
  <c r="BW30" i="3"/>
  <c r="BM60" i="3"/>
  <c r="BQ60" i="3"/>
  <c r="BU60" i="3"/>
  <c r="BU64" i="3" s="1"/>
  <c r="BU70" i="3" s="1"/>
  <c r="BG53" i="3"/>
  <c r="BG50" i="3"/>
  <c r="BV53" i="3"/>
  <c r="BV50" i="3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H7" i="1"/>
  <c r="E7" i="1"/>
  <c r="I7" i="1"/>
  <c r="D7" i="1"/>
  <c r="G7" i="1"/>
  <c r="BK64" i="3" l="1"/>
  <c r="BK70" i="3"/>
  <c r="BJ64" i="3"/>
  <c r="BJ70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BV72" i="3"/>
  <c r="BV74" i="3" s="1"/>
  <c r="BH18" i="3"/>
  <c r="AR72" i="3"/>
  <c r="AR74" i="3" s="1"/>
  <c r="BH34" i="3"/>
  <c r="BH56" i="3"/>
  <c r="BH42" i="3"/>
  <c r="BW53" i="3"/>
  <c r="BW45" i="3"/>
  <c r="BH43" i="3"/>
  <c r="BW44" i="3"/>
  <c r="BW42" i="3"/>
  <c r="BW41" i="3"/>
  <c r="BH55" i="3"/>
  <c r="BW38" i="3"/>
  <c r="BW58" i="3"/>
  <c r="BH46" i="3"/>
  <c r="BH47" i="3"/>
  <c r="BH25" i="3"/>
  <c r="BH48" i="3"/>
  <c r="BH21" i="3"/>
  <c r="BH41" i="3"/>
  <c r="BW17" i="3"/>
  <c r="BH44" i="3"/>
  <c r="BH22" i="3"/>
  <c r="BH57" i="3"/>
  <c r="BH35" i="3"/>
  <c r="BH59" i="3"/>
  <c r="BG70" i="3"/>
  <c r="BW34" i="3"/>
  <c r="BW24" i="3"/>
  <c r="BW23" i="3"/>
  <c r="BH33" i="3"/>
  <c r="BW19" i="3"/>
  <c r="BH38" i="3"/>
  <c r="AS41" i="3"/>
  <c r="BW51" i="3"/>
  <c r="BH52" i="3"/>
  <c r="BH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BW48" i="3"/>
  <c r="BH23" i="3"/>
  <c r="BH37" i="3"/>
  <c r="BH49" i="3"/>
  <c r="BW33" i="3"/>
  <c r="BH53" i="3"/>
  <c r="BW46" i="3"/>
  <c r="BW56" i="3"/>
  <c r="BW37" i="3"/>
  <c r="AS26" i="3"/>
  <c r="BW18" i="3"/>
  <c r="BH19" i="3"/>
  <c r="BH40" i="3"/>
  <c r="BH17" i="3"/>
  <c r="BW55" i="3"/>
  <c r="BH58" i="3"/>
  <c r="BH20" i="3"/>
  <c r="BW49" i="3"/>
  <c r="BW50" i="3"/>
  <c r="BW21" i="3"/>
  <c r="BW25" i="3"/>
  <c r="BH36" i="3"/>
  <c r="BW39" i="3"/>
  <c r="BW36" i="3"/>
  <c r="BH66" i="3"/>
  <c r="BH65" i="3"/>
  <c r="BH67" i="3"/>
  <c r="BW67" i="3"/>
  <c r="BW66" i="3"/>
  <c r="BW65" i="3"/>
  <c r="BH68" i="3"/>
  <c r="BW69" i="3"/>
  <c r="BW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<sst xmlns="http://schemas.openxmlformats.org/spreadsheetml/2006/main" count="53415" uniqueCount="2645">
  <si>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</si>
  <si>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</si>
  <si>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</si>
  <si>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</si>
  <si>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</si>
  <si>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</si>
  <si>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</si>
  <si>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</si>
  <si>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</si>
  <si>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</si>
  <si>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</si>
  <si>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</si>
  <si>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</si>
  <si>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</si>
  <si>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</si>
  <si>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</si>
  <si>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</si>
  <si>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</si>
  <si>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</si>
  <si>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</si>
  <si>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</si>
  <si>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</si>
  <si>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</si>
  <si>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</si>
  <si>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</si>
  <si>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</si>
  <si>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</si>
  <si>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</si>
  <si>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</si>
  <si>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</si>
  <si>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</si>
  <si>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</si>
  <si>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</si>
  <si>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</si>
  <si>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</si>
  <si>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</si>
  <si>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</si>
  <si>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</si>
  <si>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</si>
  <si>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</si>
  <si>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</si>
  <si>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</si>
  <si>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</si>
  <si>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</si>
  <si>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</si>
  <si>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</si>
  <si>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</si>
  <si>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</si>
  <si>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</si>
  <si>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</si>
  <si>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</si>
  <si>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</si>
  <si>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</si>
  <si>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</si>
  <si>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</si>
  <si>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</si>
  <si>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</si>
  <si>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</si>
  <si>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</si>
  <si>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</si>
  <si>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</si>
  <si>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</si>
  <si>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</si>
  <si>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</si>
  <si>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</si>
  <si>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</si>
  <si>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</si>
  <si>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</si>
  <si>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</si>
  <si>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</si>
  <si>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</si>
  <si>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</si>
  <si>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</si>
  <si>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</si>
  <si>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</si>
  <si>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</si>
  <si>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</si>
  <si>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</si>
  <si>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</si>
  <si>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</si>
  <si>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</si>
  <si>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</si>
  <si>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</si>
  <si>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</si>
  <si>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</si>
  <si>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</si>
  <si>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</si>
  <si>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</si>
  <si>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</si>
  <si>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</si>
  <si>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</si>
  <si>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</si>
  <si>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</si>
  <si>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</si>
  <si>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</si>
  <si>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</si>
  <si>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</si>
  <si>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</si>
  <si>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</si>
  <si>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</si>
  <si>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</si>
  <si>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</si>
  <si>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</si>
  <si>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</si>
  <si>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</si>
  <si>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</si>
  <si>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</si>
  <si>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</si>
  <si>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</si>
  <si>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</si>
  <si>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</si>
  <si>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</si>
  <si>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</si>
  <si>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</si>
  <si>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</si>
  <si>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</si>
  <si>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</si>
  <si>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</si>
  <si>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</si>
  <si>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</si>
  <si>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</si>
  <si>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</si>
  <si>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</si>
  <si>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</si>
  <si>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</si>
  <si>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</si>
  <si>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</si>
  <si>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</si>
  <si>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</si>
  <si>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</si>
  <si>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</si>
  <si>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</si>
  <si>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</si>
  <si>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</si>
  <si>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</si>
  <si>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</si>
  <si>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</si>
  <si>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</si>
  <si>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</si>
  <si>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</si>
  <si>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</si>
  <si>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</si>
  <si>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</si>
  <si>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</si>
  <si>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</si>
  <si>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</si>
  <si>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</si>
  <si>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</si>
  <si>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</si>
  <si>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</si>
  <si>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</si>
  <si>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</si>
  <si>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</si>
  <si>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</si>
  <si>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</si>
  <si>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</si>
  <si>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</si>
  <si>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</si>
  <si>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</si>
  <si>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</si>
  <si>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</si>
  <si>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</si>
  <si>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</si>
  <si>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</si>
  <si>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</si>
  <si>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</si>
  <si>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</si>
  <si>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</si>
  <si>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</si>
  <si>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</si>
  <si>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</si>
  <si>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</si>
  <si>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</si>
  <si>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BOLETO</t>
  </si>
  <si>
    <t>RESCISÃO</t>
  </si>
  <si>
    <t>RPA</t>
  </si>
  <si>
    <t>FATURA</t>
  </si>
  <si>
    <t>IRRF</t>
  </si>
  <si>
    <t>PIS</t>
  </si>
  <si>
    <t>Aquisição de Bens e Equipamentos</t>
  </si>
  <si>
    <t>COMERCIAL CIRURGICA RIOCLARENSE LTDA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</si>
  <si>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</si>
  <si>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</si>
  <si>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</si>
  <si>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</si>
  <si>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</si>
  <si>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</si>
  <si>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</si>
  <si>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</si>
  <si>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</si>
  <si>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</si>
  <si>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</si>
  <si>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</si>
  <si>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</si>
  <si>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CRED TEV</t>
  </si>
  <si>
    <t>Outras despesas com Pessoal</t>
  </si>
  <si>
    <t xml:space="preserve">TARIFA </t>
  </si>
  <si>
    <t>DOC/TED INTERNET</t>
  </si>
  <si>
    <t>SAULO FREIRE MARTINS</t>
  </si>
  <si>
    <t>EFATA PRODUTOS DESCARTAVEIS HIGIENE</t>
  </si>
  <si>
    <t xml:space="preserve">IRRF </t>
  </si>
  <si>
    <t>PCC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</si>
  <si>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</si>
  <si>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</si>
  <si>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</si>
  <si>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</si>
  <si>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</si>
  <si>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</si>
  <si>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</si>
  <si>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</si>
  <si>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</si>
  <si>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</si>
  <si>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</si>
  <si>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</si>
  <si>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</si>
  <si>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</si>
  <si>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 xml:space="preserve">BIONEXO DO BRASIL </t>
  </si>
  <si>
    <t>APLICAÇAO</t>
  </si>
  <si>
    <t xml:space="preserve">FOLHA </t>
  </si>
  <si>
    <t xml:space="preserve">EMBRATEL </t>
  </si>
  <si>
    <t>BRUNO PEREIRA FIGUEIREDO</t>
  </si>
  <si>
    <t xml:space="preserve">GPS 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</si>
  <si>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</si>
  <si>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</si>
  <si>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</si>
  <si>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</si>
  <si>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</si>
  <si>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>13° SALARIO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</si>
  <si>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</si>
  <si>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</si>
  <si>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</si>
  <si>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</si>
  <si>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</si>
  <si>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</si>
  <si>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</si>
  <si>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</si>
  <si>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</si>
  <si>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</si>
  <si>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</si>
  <si>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</si>
  <si>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</si>
  <si>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</si>
  <si>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</si>
  <si>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</si>
  <si>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</si>
  <si>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</si>
  <si>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</si>
  <si>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</si>
  <si>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</si>
  <si>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</si>
  <si>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</si>
  <si>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</si>
  <si>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</si>
  <si>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</si>
  <si>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</si>
  <si>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</si>
  <si>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</si>
  <si>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</si>
  <si>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</si>
  <si>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</si>
  <si>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</si>
  <si>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</si>
  <si>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</si>
  <si>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</si>
  <si>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</si>
  <si>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</si>
  <si>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</si>
  <si>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</si>
  <si>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</si>
  <si>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</si>
  <si>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</si>
  <si>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</si>
  <si>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</si>
  <si>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</si>
  <si>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</si>
  <si>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</si>
  <si>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</si>
  <si>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</si>
  <si>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</si>
  <si>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</si>
  <si>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</si>
  <si>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</si>
  <si>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</si>
  <si>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</si>
  <si>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</si>
  <si>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</si>
  <si>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</si>
  <si>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</si>
  <si>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</si>
  <si>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</si>
  <si>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</si>
  <si>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</si>
  <si>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</si>
  <si>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</si>
  <si>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</si>
  <si>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</si>
  <si>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</si>
  <si>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</si>
  <si>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</si>
  <si>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</si>
  <si>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</si>
  <si>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</si>
  <si>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03.04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</si>
  <si>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</si>
  <si>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</si>
  <si>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</si>
  <si>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</si>
  <si>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</si>
  <si>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</si>
  <si>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</si>
  <si>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</si>
  <si>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</si>
  <si>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</si>
  <si>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</si>
  <si>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FARMATER MEDICAMENTOS LTDA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</si>
  <si>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</si>
  <si>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</si>
  <si>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</si>
  <si>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</si>
  <si>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</si>
  <si>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</si>
  <si>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</si>
  <si>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</si>
  <si>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</si>
  <si>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</si>
  <si>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MARCOS MAURILIO DA SILVA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</si>
  <si>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</si>
  <si>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</si>
  <si>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</si>
  <si>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</si>
  <si>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</si>
  <si>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</si>
  <si>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</si>
  <si>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</si>
  <si>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</si>
  <si>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</si>
  <si>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</si>
  <si>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</si>
  <si>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</si>
  <si>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</si>
  <si>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</si>
  <si>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</si>
  <si>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</si>
  <si>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</si>
  <si>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</si>
  <si>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</si>
  <si>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</si>
  <si>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</si>
  <si>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</si>
  <si>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</si>
  <si>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</si>
  <si>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</si>
  <si>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</si>
  <si>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</si>
  <si>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</si>
  <si>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</si>
  <si>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 xml:space="preserve">HELGA JAIME DE OLIVEIRA 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</si>
  <si>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</si>
  <si>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</si>
  <si>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</si>
  <si>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</si>
  <si>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</si>
  <si>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</si>
  <si>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FGTS RESCISAO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</si>
  <si>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</si>
  <si>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</si>
  <si>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</si>
  <si>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</si>
  <si>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</si>
  <si>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</si>
  <si>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</si>
  <si>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</si>
  <si>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</si>
  <si>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</si>
  <si>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</si>
  <si>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</si>
  <si>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</si>
  <si>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</si>
  <si>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</si>
  <si>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</si>
  <si>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</si>
  <si>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</si>
  <si>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</si>
  <si>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</si>
  <si>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</si>
  <si>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</si>
  <si>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</si>
  <si>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</si>
  <si>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</si>
  <si>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</si>
  <si>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</si>
  <si>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</si>
  <si>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</si>
  <si>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</si>
  <si>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</si>
  <si>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</si>
  <si>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INSTITUTO QUALISA DE GESTAO LTDA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</si>
  <si>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</si>
  <si>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</si>
  <si>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</si>
  <si>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</si>
  <si>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</si>
  <si>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</si>
  <si>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</si>
  <si>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</si>
  <si>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FORTE IMPERADOR COM ATAC DE EPI LTDA</t>
  </si>
  <si>
    <t>ISS RPA 03/2018</t>
  </si>
  <si>
    <t xml:space="preserve">MARCO AURELIO MESQUITA LEITE </t>
  </si>
  <si>
    <t>IRRF NF 52</t>
  </si>
  <si>
    <t>IRRF NF 53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</si>
  <si>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</si>
  <si>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</si>
  <si>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</si>
  <si>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</si>
  <si>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</si>
  <si>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</si>
  <si>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</si>
  <si>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</si>
  <si>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</si>
  <si>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</si>
  <si>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</si>
  <si>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</si>
  <si>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</si>
  <si>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</si>
  <si>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</si>
  <si>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</si>
  <si>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</si>
  <si>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</si>
  <si>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</si>
  <si>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</si>
  <si>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</si>
  <si>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</si>
  <si>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</si>
  <si>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</si>
  <si>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ISS NF 72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</si>
  <si>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</si>
  <si>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</si>
  <si>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</si>
  <si>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</si>
  <si>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</si>
  <si>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</si>
  <si>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</si>
  <si>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</si>
  <si>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60</t>
  </si>
  <si>
    <t>IRRF NF 61</t>
  </si>
  <si>
    <t>IRRF NF 62</t>
  </si>
  <si>
    <t>IRRF NF 63</t>
  </si>
  <si>
    <t>IRRF NF 64</t>
  </si>
  <si>
    <t>IRRF NF 66</t>
  </si>
  <si>
    <t>IRRF NF 67</t>
  </si>
  <si>
    <t>IRRF NF 68</t>
  </si>
  <si>
    <t>IRRF NF 69</t>
  </si>
  <si>
    <t>IRRF NF 71</t>
  </si>
  <si>
    <t>IRRF NF 72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</si>
  <si>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</si>
  <si>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</si>
  <si>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</si>
  <si>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</si>
  <si>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</si>
  <si>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</si>
  <si>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</si>
  <si>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</si>
  <si>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</si>
  <si>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</si>
  <si>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</si>
  <si>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</si>
  <si>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</si>
  <si>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</si>
  <si>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</si>
  <si>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</si>
  <si>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GLEIDSON RODRIGUES RANULFO EIRELI</t>
  </si>
  <si>
    <t>REDE EPI EQUIPAMENTOS DE SEGURANÇA EIRELI</t>
  </si>
  <si>
    <t>IRRF FOLHA 05/2018</t>
  </si>
  <si>
    <t>PCC NF 60</t>
  </si>
  <si>
    <t>PCC NF 61</t>
  </si>
  <si>
    <t>PCC NF 71</t>
  </si>
  <si>
    <t>PCC NF 72</t>
  </si>
  <si>
    <t>PCC NF 13</t>
  </si>
  <si>
    <t>PCC NF 15</t>
  </si>
  <si>
    <t>PCC NF 16</t>
  </si>
  <si>
    <t>IRRF NF 15</t>
  </si>
  <si>
    <t>IRRF NF 16</t>
  </si>
  <si>
    <t>IRRF NF 49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</si>
  <si>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</si>
  <si>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</si>
  <si>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</si>
  <si>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</si>
  <si>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</si>
  <si>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</si>
  <si>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</si>
  <si>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</si>
  <si>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DETRAN GO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</si>
  <si>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</si>
  <si>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</si>
  <si>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</si>
  <si>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</si>
  <si>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</si>
  <si>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</si>
  <si>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</si>
  <si>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</si>
  <si>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</si>
  <si>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</si>
  <si>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</si>
  <si>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</si>
  <si>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</si>
  <si>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</si>
  <si>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</si>
  <si>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IRRF NF 97</t>
  </si>
  <si>
    <t>GPS NF 18</t>
  </si>
  <si>
    <t>GPS NF 19</t>
  </si>
  <si>
    <t>PCC NF 80</t>
  </si>
  <si>
    <t>PCC NF 87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</si>
  <si>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</si>
  <si>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</si>
  <si>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</si>
  <si>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</si>
  <si>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</si>
  <si>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</si>
  <si>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</si>
  <si>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</si>
  <si>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97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</si>
  <si>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</si>
  <si>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</si>
  <si>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</si>
  <si>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</si>
  <si>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</si>
  <si>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</si>
  <si>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</si>
  <si>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107</t>
  </si>
  <si>
    <t>IRRF NF 109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</si>
  <si>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</si>
  <si>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</si>
  <si>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</si>
  <si>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</si>
  <si>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</si>
  <si>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</si>
  <si>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</si>
  <si>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</si>
  <si>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</si>
  <si>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</si>
  <si>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</si>
  <si>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</si>
  <si>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</si>
  <si>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</si>
  <si>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</si>
  <si>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</si>
  <si>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</si>
  <si>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</si>
  <si>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</si>
  <si>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</si>
  <si>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119</t>
  </si>
  <si>
    <t>IRRF NF 118</t>
  </si>
  <si>
    <t>IRRF NF 121</t>
  </si>
  <si>
    <t>PCC NF 106</t>
  </si>
  <si>
    <t>PCC NF 107</t>
  </si>
  <si>
    <t>PCC NF 109</t>
  </si>
  <si>
    <t>PCC NF 66</t>
  </si>
  <si>
    <t>PCC NF 68</t>
  </si>
  <si>
    <t>PCC NF 69</t>
  </si>
  <si>
    <t>PCC NF 62</t>
  </si>
  <si>
    <t>PCC NF 63</t>
  </si>
  <si>
    <t>PCC NF 64</t>
  </si>
  <si>
    <t>PCC NF 98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</si>
  <si>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</si>
  <si>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</si>
  <si>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</si>
  <si>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</si>
  <si>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</si>
  <si>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</si>
  <si>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</si>
  <si>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</si>
  <si>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</si>
  <si>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</si>
  <si>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</si>
  <si>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</si>
  <si>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</si>
  <si>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</si>
  <si>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</si>
  <si>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</si>
  <si>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</si>
  <si>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144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</si>
  <si>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</si>
  <si>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</si>
  <si>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</si>
  <si>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</si>
  <si>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</si>
  <si>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</si>
  <si>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</si>
  <si>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</si>
  <si>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</si>
  <si>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</si>
  <si>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</si>
  <si>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 xml:space="preserve">GOIANIA MEDICA PROD HOSP LTDA </t>
  </si>
  <si>
    <t>FOLHA 11/2018</t>
  </si>
  <si>
    <t>IRRF NF 138</t>
  </si>
  <si>
    <t>IRRF NF 144</t>
  </si>
  <si>
    <t>IRRF NF 21</t>
  </si>
  <si>
    <t>IRRF NF 133</t>
  </si>
  <si>
    <t>IRRF NF 104</t>
  </si>
  <si>
    <t>IRRF NF 129</t>
  </si>
  <si>
    <t>PCC NF 10</t>
  </si>
  <si>
    <t>PCC NF 121</t>
  </si>
  <si>
    <t>PCC NF 14</t>
  </si>
  <si>
    <t>PCC NF 104</t>
  </si>
  <si>
    <t>PCC NF 12</t>
  </si>
  <si>
    <t>PCC NF 129</t>
  </si>
  <si>
    <t>FGTS 11/2018</t>
  </si>
  <si>
    <t>GPS NF 138</t>
  </si>
  <si>
    <t>GPS NF 144</t>
  </si>
  <si>
    <t>GPS NF 129</t>
  </si>
  <si>
    <t>RENDIMENTOS 12/2018</t>
  </si>
  <si>
    <t>ALIANÇA HOSPITALAR LTDA</t>
  </si>
  <si>
    <t xml:space="preserve">RESCISAO </t>
  </si>
  <si>
    <t>ANDRE FRANCO RIBEIRO</t>
  </si>
  <si>
    <t>ISS NF 174</t>
  </si>
  <si>
    <t>GPS NF 174</t>
  </si>
  <si>
    <t>IRRF NF 174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</si>
  <si>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</si>
  <si>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</si>
  <si>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</si>
  <si>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</si>
  <si>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</si>
  <si>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</si>
  <si>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</si>
  <si>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</si>
  <si>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</si>
  <si>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</si>
  <si>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</si>
  <si>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</si>
  <si>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</si>
  <si>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</si>
  <si>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</si>
  <si>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</si>
  <si>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</si>
  <si>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</si>
  <si>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</si>
  <si>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</si>
  <si>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>NUTRI &amp; QUALI COMERCIAL LTDA</t>
  </si>
  <si>
    <t>OI S.A</t>
  </si>
  <si>
    <t>DEVOLUÇÃO</t>
  </si>
  <si>
    <t xml:space="preserve">SANEAGO </t>
  </si>
  <si>
    <t>ISS NF 73</t>
  </si>
  <si>
    <t>PCC NF 70</t>
  </si>
  <si>
    <t>PCC NF 84</t>
  </si>
  <si>
    <t>ISS NF 76</t>
  </si>
  <si>
    <t>IRRF NF 76</t>
  </si>
  <si>
    <t>GPS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</si>
  <si>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</si>
  <si>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</si>
  <si>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</si>
  <si>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</si>
  <si>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</si>
  <si>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</si>
  <si>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</si>
  <si>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RESG AUTOM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</si>
  <si>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</si>
  <si>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</si>
  <si>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</si>
  <si>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</si>
  <si>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</si>
  <si>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</si>
  <si>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</si>
  <si>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</si>
  <si>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</si>
  <si>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</si>
  <si>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</si>
  <si>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</si>
  <si>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</si>
  <si>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</si>
  <si>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</si>
  <si>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</si>
  <si>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</si>
  <si>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</si>
  <si>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</si>
  <si>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</si>
  <si>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</si>
  <si>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</si>
  <si>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</si>
  <si>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</si>
  <si>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</si>
  <si>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</si>
  <si>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</si>
  <si>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</si>
  <si>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</si>
  <si>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</si>
  <si>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</si>
  <si>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</si>
  <si>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</si>
  <si>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</si>
  <si>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</si>
  <si>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</si>
  <si>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</si>
  <si>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</si>
  <si>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PCC NF 201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</si>
  <si>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</si>
  <si>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</si>
  <si>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</si>
  <si>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</si>
  <si>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</si>
  <si>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</si>
  <si>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</si>
  <si>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PCC NF 53</t>
  </si>
  <si>
    <t>IRRF NF 57</t>
  </si>
  <si>
    <t>PCC NF 95</t>
  </si>
  <si>
    <t>PCC NF 93</t>
  </si>
  <si>
    <t>IRRF NF 44</t>
  </si>
  <si>
    <t>IRRF NF 3</t>
  </si>
  <si>
    <t>LAZARA MARIA DE ARAUJO MUNDIM DE SOUZA</t>
  </si>
  <si>
    <t>01.04</t>
  </si>
  <si>
    <t>PCC NF 55</t>
  </si>
  <si>
    <t>PCC NF 57</t>
  </si>
  <si>
    <t>IRRF NF 59</t>
  </si>
  <si>
    <t>PCC NF 42</t>
  </si>
  <si>
    <t xml:space="preserve">DISTRIBUIDORA BRASIL 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</si>
  <si>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</si>
  <si>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</si>
  <si>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</si>
  <si>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</si>
  <si>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</si>
  <si>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</si>
  <si>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</si>
  <si>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</si>
  <si>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</si>
  <si>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</si>
  <si>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</si>
  <si>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</si>
  <si>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</si>
  <si>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</si>
  <si>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</si>
  <si>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</si>
  <si>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</si>
  <si>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</si>
  <si>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</si>
  <si>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</si>
  <si>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IRRF NF 36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</si>
  <si>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</si>
  <si>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</si>
  <si>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</si>
  <si>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</si>
  <si>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</si>
  <si>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</si>
  <si>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</si>
  <si>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</si>
  <si>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</si>
  <si>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</si>
  <si>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</si>
  <si>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</si>
  <si>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</si>
  <si>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</si>
  <si>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</si>
  <si>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KASSIA DE SOUZA SANTOS</t>
  </si>
  <si>
    <t>IRRF FOLHA 11/2018</t>
  </si>
  <si>
    <t>PIS FOLHA 11/2018</t>
  </si>
  <si>
    <t>GPS FOLHA 01/2019</t>
  </si>
  <si>
    <t>GPS 13°SALARIO</t>
  </si>
  <si>
    <t xml:space="preserve">ATIVA COMERCIAL HOSPITALAR LTDA </t>
  </si>
  <si>
    <t>MED VITTA COMERCIO DE PRODUTOS HOSPITALARES</t>
  </si>
  <si>
    <t>PIS FOLHA 01/2019</t>
  </si>
  <si>
    <t xml:space="preserve">PRIME COMERCIO DE PRODUTOS HOSPITALARES </t>
  </si>
  <si>
    <t xml:space="preserve">HIGHTECH INFORMATICA INDUSTRIA E COMERCIO </t>
  </si>
  <si>
    <t>RENDIMENTOS 02/2019</t>
  </si>
  <si>
    <t xml:space="preserve">VISIONBAND SOLUCOES EM IMPRESSAO </t>
  </si>
  <si>
    <t xml:space="preserve">ANBIOTON IMPORTADORA LTDA </t>
  </si>
  <si>
    <t>FOLHA 02/2019</t>
  </si>
  <si>
    <t>GPS FOLHA 02/2019</t>
  </si>
  <si>
    <t xml:space="preserve">PIS FOLHA </t>
  </si>
  <si>
    <t>PIS FOLHA 02/2019</t>
  </si>
  <si>
    <t>GLEIDSON RODRIGUES RANULFO EIRELI - EPP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</si>
  <si>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</si>
  <si>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</si>
  <si>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</si>
  <si>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</si>
  <si>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</si>
  <si>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</si>
  <si>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</si>
  <si>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</si>
  <si>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</si>
  <si>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</si>
  <si>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</si>
  <si>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</si>
  <si>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</si>
  <si>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</si>
  <si>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 xml:space="preserve">NL PRODUTOS HOSPITALARES </t>
  </si>
  <si>
    <t>TAR TEV AG</t>
  </si>
  <si>
    <t>BEE COMERCIO DE PROD E EQUIP EIRELI</t>
  </si>
  <si>
    <t>EST TAR TED INTERNETE</t>
  </si>
  <si>
    <t>GPS FOLHA</t>
  </si>
  <si>
    <t>GPS FOLHA 04/2019</t>
  </si>
  <si>
    <t>INOVACAO SERVICOS E COMERCIO DE PRODUTOS HOSP</t>
  </si>
  <si>
    <t>PIS FOLHA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</si>
  <si>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</si>
  <si>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</si>
  <si>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</si>
  <si>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</si>
  <si>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</si>
  <si>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</si>
  <si>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KELVIN CANTARELLI DOS SANTOS</t>
  </si>
  <si>
    <t xml:space="preserve">WANDREY CANTARELLI DOS SANTOS </t>
  </si>
  <si>
    <t>GPS FOLHA 05/2019</t>
  </si>
  <si>
    <t>IRRF FOLHA 05/2019</t>
  </si>
  <si>
    <t xml:space="preserve">PIS </t>
  </si>
  <si>
    <t>PIS FOLHA 05/2019</t>
  </si>
  <si>
    <t>ACERTO FUNDO FIXO 06/2019</t>
  </si>
  <si>
    <t>FUNDO FIXO 07/2019</t>
  </si>
  <si>
    <t xml:space="preserve">NASSER RODRIGUES TANNUS </t>
  </si>
  <si>
    <t>FOLHA 06/2019</t>
  </si>
  <si>
    <t>DESPESA EXECUTORA</t>
  </si>
  <si>
    <t>IRRF RPA</t>
  </si>
  <si>
    <t>GPS FOLHA 06/2019</t>
  </si>
  <si>
    <t>PIS FOLHA 06/2019</t>
  </si>
  <si>
    <t>RENDIMENTOS 07/2019</t>
  </si>
  <si>
    <t>ACERTO FUNDO FIXO 07/2019</t>
  </si>
  <si>
    <t>IRRF FOLHA 06/2019</t>
  </si>
  <si>
    <t>FOLHA 07/2019</t>
  </si>
  <si>
    <t xml:space="preserve">GILBERTO TORRES ALVES JUNIOR </t>
  </si>
  <si>
    <t xml:space="preserve">CINCO CIRURGICA COMERCIO DE PRODUTOS HOSPITALARES </t>
  </si>
  <si>
    <t>FUNDO FIXO 08/2019</t>
  </si>
  <si>
    <t>REDE EPI EQUIPAMENTOS DE SEGURANCA EIRELI</t>
  </si>
  <si>
    <t xml:space="preserve">ATACADAO DAS EMBALAGENS </t>
  </si>
  <si>
    <t>TANDUI &amp; MORAIS LTDA</t>
  </si>
  <si>
    <t>GPS FOLHA 07/2019</t>
  </si>
  <si>
    <t>IRRF FOLHA 07/2019</t>
  </si>
  <si>
    <t>PIS FOLHA 07/2019</t>
  </si>
  <si>
    <t>RENDIMENTOS 08/2019</t>
  </si>
  <si>
    <t>FOLHA 08/2019</t>
  </si>
  <si>
    <t xml:space="preserve">TAXA </t>
  </si>
  <si>
    <t>FGTS FOLHA 08/2019</t>
  </si>
  <si>
    <t>GPS FOLHA 08/2019</t>
  </si>
  <si>
    <t>PIS FOLHA 08/2019</t>
  </si>
  <si>
    <t>PCC NF 152</t>
  </si>
  <si>
    <t>IRRF NF 140</t>
  </si>
  <si>
    <t>IRRF NF 146</t>
  </si>
  <si>
    <t>PCC NF 110</t>
  </si>
  <si>
    <t>PCC NF 115</t>
  </si>
  <si>
    <t>PCC NF 132</t>
  </si>
  <si>
    <t xml:space="preserve">PAPELARIA TRIBUTARIA LTDA </t>
  </si>
  <si>
    <t xml:space="preserve">Seguro Predial </t>
  </si>
  <si>
    <t>RENDIMENTOS 09/2019</t>
  </si>
  <si>
    <t>FOLHA 09/2019</t>
  </si>
  <si>
    <t>FGTS FOLHA 09/2019</t>
  </si>
  <si>
    <t>FLEXMUNDI CONSULTORIA E SERVICOS LTDA</t>
  </si>
  <si>
    <t>GPS FOLHA 09/2019</t>
  </si>
  <si>
    <t xml:space="preserve">INSTITUTO QUALISA DE GESTAO </t>
  </si>
  <si>
    <t>IRRF FOLHA 08/2019</t>
  </si>
  <si>
    <t xml:space="preserve">MEDIALL BRASIL GESTAO MEDICO HOSP LTDA </t>
  </si>
  <si>
    <t>IRRF NF 85</t>
  </si>
  <si>
    <t>IRRF NF 116</t>
  </si>
  <si>
    <t>PIS FOLHA 09/2019</t>
  </si>
  <si>
    <t xml:space="preserve">VOLUS TECNOLOGIA E GESTAO DE BENEFICIOS </t>
  </si>
  <si>
    <t>OMNIEL CONSULT LTDA</t>
  </si>
  <si>
    <t>RENDIMENTOS 10/2019</t>
  </si>
  <si>
    <t>ACERTO FUNDO FIXO 10/2019</t>
  </si>
  <si>
    <t>R R FERREIRA MATERIAS HOSPITALARES</t>
  </si>
  <si>
    <t>TR TEV IBC</t>
  </si>
  <si>
    <t>CAIXA SEGURADORA (SEGURO DE VIDA -FUNCIONARIOS)</t>
  </si>
  <si>
    <t>FGTS FOLHA 10/2019</t>
  </si>
  <si>
    <t xml:space="preserve">REDE EPI EQUIPAMENTOS DE SEGURANCA </t>
  </si>
  <si>
    <t>PCC NF 140</t>
  </si>
  <si>
    <t>PCC NF 146</t>
  </si>
  <si>
    <t>PCC NF 82</t>
  </si>
  <si>
    <t>PCC NF 85</t>
  </si>
  <si>
    <t>IRRF FOLHA 10/2019</t>
  </si>
  <si>
    <t>PIS FOLHA 10/2019</t>
  </si>
  <si>
    <t>GPS FOLHA 10/2019</t>
  </si>
  <si>
    <t>FRANCISCO CAMPOS AMUD</t>
  </si>
  <si>
    <t>RENDIMENTOS 11/2019</t>
  </si>
  <si>
    <t>13º TERCEIRO</t>
  </si>
  <si>
    <t>PCC NF 92</t>
  </si>
  <si>
    <t>PCC NF 86</t>
  </si>
  <si>
    <t>GPS NF 93</t>
  </si>
  <si>
    <t>IRRF NF 196</t>
  </si>
  <si>
    <t>SEMPREVIDA MEDICINA INTENSIVA LTDA</t>
  </si>
  <si>
    <t>IRRF NF 92</t>
  </si>
  <si>
    <t xml:space="preserve">-   </t>
  </si>
  <si>
    <t>Conta Aplicação</t>
  </si>
  <si>
    <t>Conta Movimento</t>
  </si>
  <si>
    <t>FUNDO FIXO 01/2020</t>
  </si>
  <si>
    <t>FGTS FOLHA 12/2019</t>
  </si>
  <si>
    <t>01.12</t>
  </si>
  <si>
    <t>ATHOS CONTABILIDADE EIRELI LTDA</t>
  </si>
  <si>
    <t>BR GAAP CORPORATION TECNOLOGIA DA INFORMACAO EIRELI</t>
  </si>
  <si>
    <t>GPS FOLHA 12/2019</t>
  </si>
  <si>
    <t>INCINERA TRATAMENTO DE RESIDUOS LTDA</t>
  </si>
  <si>
    <t xml:space="preserve">DMI MATERIAL MEDICO HOSPITALAR LTDA </t>
  </si>
  <si>
    <t>GOLDSERV COMERCIAL</t>
  </si>
  <si>
    <t>RENDIMENTOS 01/2020</t>
  </si>
  <si>
    <t xml:space="preserve">ENEL </t>
  </si>
  <si>
    <t>FOLHA 01/2020</t>
  </si>
  <si>
    <t>FGTS FOLHA 01/2020</t>
  </si>
  <si>
    <t>AUTOMAR CENTRO AUTOMOTIVO LTDA</t>
  </si>
  <si>
    <t>INNOVAR PRODUTOS HOSPITALARES LTDA EPP</t>
  </si>
  <si>
    <t>FUNDO FIXO 02/2020</t>
  </si>
  <si>
    <t>IRRF NF 215</t>
  </si>
  <si>
    <t>IRRF NF 103</t>
  </si>
  <si>
    <t>IRRF NF 102</t>
  </si>
  <si>
    <t>PCC NF 196</t>
  </si>
  <si>
    <t>GPS FOLHA 01/2020</t>
  </si>
  <si>
    <t>RENDIMENTOS 02/2020</t>
  </si>
  <si>
    <t>FUNDO FIXO 03/2020</t>
  </si>
  <si>
    <t>FGTS FOLHA 02/2020</t>
  </si>
  <si>
    <t>FOLHA 02/2020</t>
  </si>
  <si>
    <t>GPS FOLHA 02/2020</t>
  </si>
  <si>
    <t>ENEL</t>
  </si>
  <si>
    <t>PCC NF 103</t>
  </si>
  <si>
    <t>PCC NF 102</t>
  </si>
  <si>
    <t>PCC NF 2</t>
  </si>
  <si>
    <t>IRRF NF 105</t>
  </si>
  <si>
    <t>IRRF NF 108</t>
  </si>
  <si>
    <t>IRRF NF 2</t>
  </si>
  <si>
    <t>MICHELE CRISTINA JAYME</t>
  </si>
  <si>
    <t>GPS NF 105</t>
  </si>
  <si>
    <t>RENDIMENTOS 03/2020</t>
  </si>
  <si>
    <t>F E S DISTRIBUIÇÃO EIRELI</t>
  </si>
  <si>
    <t>FUNDO FIXO 04/2020</t>
  </si>
  <si>
    <t>FOLHA 03/2020</t>
  </si>
  <si>
    <t>FGTS FOLHA 03/2020</t>
  </si>
  <si>
    <t>GPS NF 22</t>
  </si>
  <si>
    <t>GPS NF 1</t>
  </si>
  <si>
    <t>BIO INFINITY TECNOLOGIA HOSPITALAR EIRELI</t>
  </si>
  <si>
    <t>NATALIA DE PAULA REIS</t>
  </si>
  <si>
    <t>ISS NF 110</t>
  </si>
  <si>
    <t>PUBLICAÇÃO</t>
  </si>
  <si>
    <t>PIS FOLHA 03/2020</t>
  </si>
  <si>
    <t>ATIVAJOB CONSULTORIA ORGANIZACIONAL LTDA</t>
  </si>
  <si>
    <t>DW SERVICE LTDA</t>
  </si>
  <si>
    <t>FUNDO FIXO 05/2020</t>
  </si>
  <si>
    <t>FOLHA 04/2020</t>
  </si>
  <si>
    <t>FGTS FOLHA 04/2020</t>
  </si>
  <si>
    <t xml:space="preserve">ISS RPA </t>
  </si>
  <si>
    <t>ADIANTAMENTO</t>
  </si>
  <si>
    <t>PCC NF 284</t>
  </si>
  <si>
    <t>PCC NF 113</t>
  </si>
  <si>
    <t>PCC NF 116</t>
  </si>
  <si>
    <t>IRRF NF 113</t>
  </si>
  <si>
    <t>IRRF NF 115</t>
  </si>
  <si>
    <t xml:space="preserve">GPS FOLHA </t>
  </si>
  <si>
    <t>PIS FOLHA 04/2020</t>
  </si>
  <si>
    <t>RENDIMENTO 05/2020</t>
  </si>
  <si>
    <t>FUNDO FIXO 06/2020</t>
  </si>
  <si>
    <t>FOLHA 05/2020</t>
  </si>
  <si>
    <t>FGTS FOLHA 05/2020</t>
  </si>
  <si>
    <t>INNOVAR PRODUTOS HOSPITALARES LTDA</t>
  </si>
  <si>
    <t>PCC NF 125</t>
  </si>
  <si>
    <t>PCC NF 126</t>
  </si>
  <si>
    <t>IRRF NF 359</t>
  </si>
  <si>
    <t>IRRF NF 125</t>
  </si>
  <si>
    <t>IRRF NF 126</t>
  </si>
  <si>
    <t>IRRF FOLHA 05/2020</t>
  </si>
  <si>
    <t>PIS FOLHA 05/2020</t>
  </si>
  <si>
    <t>GPS FOLHA 05/2020</t>
  </si>
  <si>
    <t xml:space="preserve">EQUIPE DE ATENDIMENTO MEDICO AVANCADO </t>
  </si>
  <si>
    <t>ATACADAO DAS EMBALAGENS</t>
  </si>
  <si>
    <t>ACERTO FUNDO FIXO 06/2020</t>
  </si>
  <si>
    <t>RENDIMENTO 06/2020</t>
  </si>
  <si>
    <t>FGTS FOLHA 06/2020</t>
  </si>
  <si>
    <t>ISS NF 214</t>
  </si>
  <si>
    <t>ISS NF 75</t>
  </si>
  <si>
    <t>SENSI TECHNOLOGY LTDA</t>
  </si>
  <si>
    <t>INTEGRA COMPLIANCE E CONSULTORIA LTDA</t>
  </si>
  <si>
    <t>GPS NF 75</t>
  </si>
  <si>
    <t>IRRF FOLHA 06/2020</t>
  </si>
  <si>
    <t>NOXTEC SERVICOS LTDA</t>
  </si>
  <si>
    <t>IRRF NF 132</t>
  </si>
  <si>
    <t>IRRF NF 214</t>
  </si>
  <si>
    <t>RAD MED ASSESSORIA LTDA</t>
  </si>
  <si>
    <t>FERNANDA SILVA MACHADO RIBEIRO</t>
  </si>
  <si>
    <t>PCC NF 359</t>
  </si>
  <si>
    <t>RENDIMENTO 07/2020</t>
  </si>
  <si>
    <t>FUNDO FIXO 08/2020</t>
  </si>
  <si>
    <t>IRRF NF 1</t>
  </si>
  <si>
    <t>IRRF NF 134</t>
  </si>
  <si>
    <t>PCC NF 133</t>
  </si>
  <si>
    <t>PCC NF 134</t>
  </si>
  <si>
    <t>PCC NF 214</t>
  </si>
  <si>
    <t>ADIANTAMENTO FOLHA 08/2020</t>
  </si>
  <si>
    <t>ACERTO FUNDO FIXO 08/2020</t>
  </si>
  <si>
    <t>RENDIMENTO 08/2020</t>
  </si>
  <si>
    <t>FUNDO FIXO 09/2020</t>
  </si>
  <si>
    <t>MEDICINI COMERCIO HOSPITALAR LTDA</t>
  </si>
  <si>
    <t>ADIANTAMENTO 13° 08/2020</t>
  </si>
  <si>
    <t>FGTS FOLHA MÊS 08/2020</t>
  </si>
  <si>
    <t>DESPESAS ADMINISTRATIVAS DA EXECUTORA</t>
  </si>
  <si>
    <t>PCC NF 496</t>
  </si>
  <si>
    <t>PCC NF 138</t>
  </si>
  <si>
    <t>ADIANTAMENTO FOLHA 09/2020</t>
  </si>
  <si>
    <t>LEANDRO XAVIER DOS REIS</t>
  </si>
  <si>
    <t>MARLENE CUSTODIA DE ARAUJO LAGARES LTDA</t>
  </si>
  <si>
    <t>ORGANIZACAO NACIONAL DE ACREDITACAO</t>
  </si>
  <si>
    <t>ACERTO FUNDO FIXO 09/2020</t>
  </si>
  <si>
    <t>RENDIMENTO 09/2020</t>
  </si>
  <si>
    <t>FUNDO FIXO 10/2020</t>
  </si>
  <si>
    <t>FOLHA 09/2020</t>
  </si>
  <si>
    <t>JAQUELINE VIEIRA DE ALMEIDA</t>
  </si>
  <si>
    <t>ADIANTAMENTO 13° 09/2020</t>
  </si>
  <si>
    <t>ADIANTAMENTO FOLHA 10/2020</t>
  </si>
  <si>
    <t>EMBALAGENS JK LTDA</t>
  </si>
  <si>
    <t>TH COMMERCE EIRELI</t>
  </si>
  <si>
    <t>MV INFORMATICA NORDESTE LTDA</t>
  </si>
  <si>
    <t>ACERTO FUNDO FIXO 10/2020</t>
  </si>
  <si>
    <t>DOZONO E COSTA TELECOMUNICACOES LTDA</t>
  </si>
  <si>
    <t>RENDIMENTO 10/2020</t>
  </si>
  <si>
    <t>FOLHA 10/2020</t>
  </si>
  <si>
    <t>LUCAS AZEREDO PECLAT MESQUITA LTDA</t>
  </si>
  <si>
    <t>AMEDICA PRODUTOS DESCARTAVEIS EIRELI</t>
  </si>
  <si>
    <t>WELITON CARLOS DA SILVA</t>
  </si>
  <si>
    <t>MARTINS DISTRIBUICAO E LOGISTICA EIRELI</t>
  </si>
  <si>
    <t>APOLLO MATERIAIS MEDICO HOSPITALARES LTDA</t>
  </si>
  <si>
    <t>NOBEL SERVICOS E EVENTOS LTDA</t>
  </si>
  <si>
    <t>PCC NF 144</t>
  </si>
  <si>
    <t>PCC NF 145</t>
  </si>
  <si>
    <t>EAMA EQUIPE DE ATENDIMENTO MEDICO AVANCADO LTDA</t>
  </si>
  <si>
    <t>PCC NF 3</t>
  </si>
  <si>
    <t>PCC NF 108</t>
  </si>
  <si>
    <t>IRRF NF 145</t>
  </si>
  <si>
    <t>ACERTO FUNDO FIXO 11/2020</t>
  </si>
  <si>
    <t>ALVO HIGIENIZACAO LTDA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</si>
  <si>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</si>
  <si>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</si>
  <si>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</si>
  <si>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</si>
  <si>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</si>
  <si>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</si>
  <si>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</si>
  <si>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</si>
  <si>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</si>
  <si>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</si>
  <si>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</si>
  <si>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</si>
  <si>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</si>
  <si>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</si>
  <si>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</si>
  <si>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</si>
  <si>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</si>
  <si>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</si>
  <si>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</si>
  <si>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</si>
  <si>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</si>
  <si>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</si>
  <si>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</si>
  <si>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</si>
  <si>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</si>
  <si>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</si>
  <si>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</si>
  <si>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</si>
  <si>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</si>
  <si>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</si>
  <si>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</si>
  <si>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</si>
  <si>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</si>
  <si>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</si>
  <si>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</si>
  <si>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</si>
  <si>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</si>
  <si>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</si>
  <si>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</si>
  <si>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</si>
  <si>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</si>
  <si>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</si>
  <si>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</si>
  <si>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</si>
  <si>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</si>
  <si>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</si>
  <si>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</si>
  <si>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</si>
  <si>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</si>
  <si>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</si>
  <si>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</si>
  <si>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</si>
  <si>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</si>
  <si>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</si>
  <si>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</si>
  <si>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</si>
  <si>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</si>
  <si>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</si>
  <si>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</si>
  <si>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</si>
  <si>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</si>
  <si>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</si>
  <si>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</si>
  <si>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</si>
  <si>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</si>
  <si>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</si>
  <si>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</si>
  <si>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</si>
  <si>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</si>
  <si>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</si>
  <si>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</si>
  <si>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</si>
  <si>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</si>
  <si>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</si>
  <si>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</si>
  <si>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</si>
  <si>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</si>
  <si>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</si>
  <si>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</si>
  <si>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</si>
  <si>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</si>
  <si>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</si>
  <si>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</si>
  <si>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</si>
  <si>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</si>
  <si>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</si>
  <si>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</si>
  <si>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</si>
  <si>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</si>
  <si>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</si>
  <si>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</si>
  <si>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</si>
  <si>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</si>
  <si>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</si>
  <si>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</si>
  <si>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</si>
  <si>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</si>
  <si>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</si>
  <si>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</si>
  <si>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</si>
  <si>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</si>
  <si>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</si>
  <si>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</si>
  <si>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</si>
  <si>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</si>
  <si>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</si>
  <si>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</si>
  <si>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</si>
  <si>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</si>
  <si>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</si>
  <si>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</si>
  <si>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</si>
  <si>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</si>
  <si>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</si>
  <si>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</si>
  <si>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</si>
  <si>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</si>
  <si>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</si>
  <si>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</si>
  <si>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</si>
  <si>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</si>
  <si>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</si>
  <si>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</si>
  <si>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</si>
  <si>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</si>
  <si>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</si>
  <si>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</si>
  <si>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</si>
  <si>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</si>
  <si>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</si>
  <si>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</si>
  <si>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</si>
  <si>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</si>
  <si>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</si>
  <si>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</si>
  <si>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</si>
  <si>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</si>
  <si>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</si>
  <si>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</si>
  <si>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</si>
  <si>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</si>
  <si>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</si>
  <si>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</si>
  <si>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</si>
  <si>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</si>
  <si>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</si>
  <si>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</si>
  <si>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</si>
  <si>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</si>
  <si>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</si>
  <si>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</si>
  <si>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</si>
  <si>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</si>
  <si>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</si>
  <si>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</si>
  <si>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</si>
  <si>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</si>
  <si>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</si>
  <si>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</si>
  <si>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</si>
  <si>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</si>
  <si>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</si>
  <si>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</si>
  <si>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</si>
  <si>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</si>
  <si>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</si>
  <si>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</si>
  <si>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</si>
  <si>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</si>
  <si>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</si>
  <si>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</si>
  <si>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</si>
  <si>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</si>
  <si>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</si>
  <si>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</si>
  <si>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</si>
  <si>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</si>
  <si>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</si>
  <si>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</si>
  <si>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</si>
  <si>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</si>
  <si>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</si>
  <si>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</si>
  <si>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</si>
  <si>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</si>
  <si>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</si>
  <si>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</si>
  <si>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</si>
  <si>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</si>
  <si>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</si>
  <si>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</si>
  <si>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</si>
  <si>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</si>
  <si>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</si>
  <si>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</si>
  <si>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</si>
  <si>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</si>
  <si>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</si>
  <si>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</si>
  <si>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</si>
  <si>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</si>
  <si>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</si>
  <si>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</si>
  <si>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</si>
  <si>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</si>
  <si>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</si>
  <si>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</si>
  <si>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</si>
  <si>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</si>
  <si>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</si>
  <si>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</si>
  <si>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</si>
  <si>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</si>
  <si>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</si>
  <si>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</si>
  <si>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</si>
  <si>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</si>
  <si>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</si>
  <si>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</si>
  <si>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</si>
  <si>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</si>
  <si>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</si>
  <si>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</si>
  <si>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</si>
  <si>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</si>
  <si>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</si>
  <si>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</si>
  <si>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</si>
  <si>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</si>
  <si>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</si>
  <si>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</si>
  <si>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</si>
  <si>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</si>
  <si>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</si>
  <si>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</si>
  <si>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</si>
  <si>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</si>
  <si>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</si>
  <si>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</si>
  <si>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</si>
  <si>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</si>
  <si>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</si>
  <si>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</si>
  <si>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</si>
  <si>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</si>
  <si>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</si>
  <si>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</si>
  <si>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</si>
  <si>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</si>
  <si>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</si>
  <si>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</si>
  <si>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</si>
  <si>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</si>
  <si>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</si>
  <si>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</si>
  <si>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</si>
  <si>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</si>
  <si>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</si>
  <si>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</si>
  <si>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</si>
  <si>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</si>
  <si>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</si>
  <si>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</si>
  <si>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</si>
  <si>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</si>
  <si>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</si>
  <si>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</si>
  <si>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</si>
  <si>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</si>
  <si>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</si>
  <si>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</si>
  <si>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</si>
  <si>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</si>
  <si>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</si>
  <si>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</si>
  <si>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</si>
  <si>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</si>
  <si>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</si>
  <si>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</si>
  <si>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</si>
  <si>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</si>
  <si>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</si>
  <si>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</si>
  <si>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</si>
  <si>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</si>
  <si>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</si>
  <si>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</si>
  <si>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</si>
  <si>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</si>
  <si>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</si>
  <si>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</si>
  <si>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</si>
  <si>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</si>
  <si>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</si>
  <si>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</si>
  <si>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</si>
  <si>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</si>
  <si>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</si>
  <si>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</si>
  <si>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</si>
  <si>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</si>
  <si>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</si>
  <si>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</si>
  <si>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</si>
  <si>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</si>
  <si>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</si>
  <si>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</si>
  <si>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</si>
  <si>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</si>
  <si>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</si>
  <si>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</si>
  <si>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</si>
  <si>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</si>
  <si>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</si>
  <si>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</si>
  <si>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</si>
  <si>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</si>
  <si>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</si>
  <si>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</si>
  <si>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</si>
  <si>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</si>
  <si>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</si>
  <si>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</si>
  <si>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</si>
  <si>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</si>
  <si>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</si>
  <si>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</si>
  <si>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</si>
  <si>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</si>
  <si>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</si>
  <si>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</si>
  <si>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</si>
  <si>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</si>
  <si>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</si>
  <si>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</si>
  <si>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</si>
  <si>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</si>
  <si>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</si>
  <si>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</si>
  <si>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</si>
  <si>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</si>
  <si>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</si>
  <si>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</si>
  <si>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</si>
  <si>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</si>
  <si>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</si>
  <si>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</si>
  <si>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</si>
  <si>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</si>
  <si>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</si>
  <si>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</si>
  <si>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</si>
  <si>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</si>
  <si>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</si>
  <si>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</si>
  <si>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</si>
  <si>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</si>
  <si>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</si>
  <si>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</si>
  <si>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</si>
  <si>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</si>
  <si>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</si>
  <si>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</si>
  <si>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</si>
  <si>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</si>
  <si>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</si>
  <si>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</si>
  <si>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</si>
  <si>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</si>
  <si>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</si>
  <si>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</si>
  <si>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</si>
  <si>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</si>
  <si>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</si>
  <si>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</si>
  <si>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</si>
  <si>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</si>
  <si>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</si>
  <si>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</si>
  <si>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</si>
  <si>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</si>
  <si>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</si>
  <si>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</si>
  <si>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</si>
  <si>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</si>
  <si>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</si>
  <si>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</si>
  <si>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</si>
  <si>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</si>
  <si>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</si>
  <si>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</si>
  <si>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</si>
  <si>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</si>
  <si>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</si>
  <si>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</si>
  <si>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</si>
  <si>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</si>
  <si>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</si>
  <si>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</si>
  <si>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</si>
  <si>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</si>
  <si>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</si>
  <si>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</si>
  <si>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</si>
  <si>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</si>
  <si>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</si>
  <si>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</si>
  <si>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</si>
  <si>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</si>
  <si>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</si>
  <si>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</si>
  <si>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</si>
  <si>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</si>
  <si>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</si>
  <si>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</si>
  <si>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</si>
  <si>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</si>
  <si>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</si>
  <si>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</si>
  <si>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</si>
  <si>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</si>
  <si>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</si>
  <si>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</si>
  <si>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</si>
  <si>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</si>
  <si>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</si>
  <si>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</si>
  <si>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</si>
  <si>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</si>
  <si>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</si>
  <si>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</si>
  <si>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</si>
  <si>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</si>
  <si>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</si>
  <si>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</si>
  <si>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</si>
  <si>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</si>
  <si>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</si>
  <si>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</si>
  <si>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</si>
  <si>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</si>
  <si>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</si>
  <si>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</si>
  <si>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</si>
  <si>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</si>
  <si>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</si>
  <si>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</si>
  <si>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</si>
  <si>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</si>
  <si>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</si>
  <si>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</si>
  <si>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</si>
  <si>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</si>
  <si>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</si>
  <si>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</si>
  <si>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</si>
  <si>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</si>
  <si>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</si>
  <si>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</si>
  <si>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</si>
  <si>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</si>
  <si>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</si>
  <si>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</si>
  <si>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</si>
  <si>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</si>
  <si>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</si>
  <si>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</si>
  <si>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</si>
  <si>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</si>
  <si>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</si>
  <si>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</si>
  <si>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</si>
  <si>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</si>
  <si>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</si>
  <si>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</si>
  <si>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</si>
  <si>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</si>
  <si>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</si>
  <si>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</si>
  <si>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</si>
  <si>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</si>
  <si>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</si>
  <si>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</si>
  <si>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</si>
  <si>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</si>
  <si>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</si>
  <si>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</si>
  <si>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</si>
  <si>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</si>
  <si>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</si>
  <si>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</si>
  <si>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</si>
  <si>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</si>
  <si>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</si>
  <si>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</si>
  <si>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</si>
  <si>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</si>
  <si>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</si>
  <si>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</si>
  <si>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</si>
  <si>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</si>
  <si>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</si>
  <si>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</si>
  <si>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</si>
  <si>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</si>
  <si>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</si>
  <si>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</si>
  <si>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</si>
  <si>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</si>
  <si>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</si>
  <si>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</si>
  <si>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</si>
  <si>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</si>
  <si>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</si>
  <si>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</si>
  <si>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</si>
  <si>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</si>
  <si>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</si>
  <si>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</si>
  <si>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</si>
  <si>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</si>
  <si>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</si>
  <si>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</si>
  <si>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</si>
  <si>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</si>
  <si>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</si>
  <si>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</si>
  <si>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</si>
  <si>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</si>
  <si>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</si>
  <si>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</si>
  <si>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</si>
  <si>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</si>
  <si>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</si>
  <si>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</si>
  <si>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</si>
  <si>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</si>
  <si>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</si>
  <si>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</si>
  <si>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</si>
  <si>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</si>
  <si>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</si>
  <si>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</si>
  <si>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</si>
  <si>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</si>
  <si>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</si>
  <si>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</si>
  <si>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</si>
  <si>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</si>
  <si>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</si>
  <si>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</si>
  <si>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</si>
  <si>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</si>
  <si>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</si>
  <si>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</si>
  <si>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</si>
  <si>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</si>
  <si>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</si>
  <si>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</si>
  <si>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</si>
  <si>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</si>
  <si>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</si>
  <si>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</si>
  <si>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</si>
  <si>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</si>
  <si>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</si>
  <si>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</si>
  <si>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</si>
  <si>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</si>
  <si>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</si>
  <si>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</si>
  <si>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</si>
  <si>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</si>
  <si>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</si>
  <si>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</si>
  <si>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</si>
  <si>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</si>
  <si>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</si>
  <si>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</si>
  <si>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</si>
  <si>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</si>
  <si>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</si>
  <si>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</si>
  <si>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</si>
  <si>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</si>
  <si>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</si>
  <si>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</si>
  <si>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</si>
  <si>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</si>
  <si>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</si>
  <si>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</si>
  <si>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</si>
  <si>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</si>
  <si>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</si>
  <si>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</si>
  <si>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</si>
  <si>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</si>
  <si>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</si>
  <si>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</si>
  <si>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</si>
  <si>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</si>
  <si>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</si>
  <si>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</si>
  <si>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</si>
  <si>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</si>
  <si>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</si>
  <si>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</si>
  <si>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</si>
  <si>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</si>
  <si>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</si>
  <si>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</si>
  <si>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</si>
  <si>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</si>
  <si>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</si>
  <si>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</si>
  <si>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</si>
  <si>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</si>
  <si>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</si>
  <si>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</si>
  <si>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</si>
  <si>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</si>
  <si>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</si>
  <si>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</si>
  <si>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</si>
  <si>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</si>
  <si>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</si>
  <si>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</si>
  <si>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</si>
  <si>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</si>
  <si>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</si>
  <si>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</si>
  <si>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</si>
  <si>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</si>
  <si>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</si>
  <si>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</si>
  <si>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</si>
  <si>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</si>
  <si>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</si>
  <si>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RECIBO</t>
  </si>
  <si>
    <t>BRUNA CASTRO RODRIGUES DE CASTRO</t>
  </si>
  <si>
    <t xml:space="preserve">BRUNA GRASIELI DE SOUZA BRITO </t>
  </si>
  <si>
    <t>BRUNELE LAYS  SOUZA</t>
  </si>
  <si>
    <t>R.R FERREIRA MATERIAIS HOSPITALARES E ELETRICOS</t>
  </si>
  <si>
    <t>FGTS 06/2019</t>
  </si>
  <si>
    <t>ENFAMED UTI MOVEL E NEONATAL LTDA</t>
  </si>
  <si>
    <t>HENRIQUE DA SILVA SOUSA</t>
  </si>
  <si>
    <t>SO PLACAS SINALIZAÇÃO LTDA</t>
  </si>
  <si>
    <t>LIFETRONIK MEDICAL IMPORTADORA E EXPORTADORA LTDA</t>
  </si>
  <si>
    <t>MED RIOS COM MEDICAMENTOS E MAT HOSP EIRELI</t>
  </si>
  <si>
    <t xml:space="preserve">TOTVS SA </t>
  </si>
  <si>
    <t>PCC NF 20142</t>
  </si>
  <si>
    <t>PCC NF 202</t>
  </si>
  <si>
    <t>PCC NF 565</t>
  </si>
  <si>
    <t>PCC NF 49</t>
  </si>
  <si>
    <t>IRRF NF 208</t>
  </si>
  <si>
    <t>IRRF NF 589</t>
  </si>
  <si>
    <t>IRRF NF 607</t>
  </si>
  <si>
    <t>IRRF NF 20314</t>
  </si>
  <si>
    <t>IRRF NF 37430</t>
  </si>
  <si>
    <t>IRRF NF 115953</t>
  </si>
  <si>
    <t>GPS NF 113</t>
  </si>
  <si>
    <t>GPS NF 589</t>
  </si>
  <si>
    <t>EMPORIO CASA E FERRAMENTAS EIRELI</t>
  </si>
  <si>
    <t>GPS NF 208</t>
  </si>
  <si>
    <t>ISS NF 589</t>
  </si>
  <si>
    <t>ISS NF 208</t>
  </si>
  <si>
    <t>ISS NF 113</t>
  </si>
  <si>
    <t>JOAO VICTOR DOS SANTOS RODRIGUES</t>
  </si>
  <si>
    <t>EVERSO ROSA DE OLIVEIRA</t>
  </si>
  <si>
    <t>PRISCILA DE CASTRO RIBEIRO TRINDADE</t>
  </si>
  <si>
    <t>MW DO BRASIL COMERCIO EXTERIOR EIRELI</t>
  </si>
  <si>
    <t xml:space="preserve">SAULO FREIRE MARTINS </t>
  </si>
  <si>
    <t>FGTS 07/19</t>
  </si>
  <si>
    <t xml:space="preserve">PREZARE IND E AMBIENTES </t>
  </si>
  <si>
    <t>RPA N 197</t>
  </si>
  <si>
    <t xml:space="preserve">ANA CAROLINA CRUZ NASCIMENTO </t>
  </si>
  <si>
    <t xml:space="preserve">MARTINS DISTRIBUIÇÃO E LOGISTICA </t>
  </si>
  <si>
    <t xml:space="preserve">J CAMARA &amp; IRMAO </t>
  </si>
  <si>
    <t>RPA N 198</t>
  </si>
  <si>
    <t xml:space="preserve">LUCIANA CRISTINA SANTOS E SILVA </t>
  </si>
  <si>
    <t xml:space="preserve">CENTRAL CIRURGICA COMERCIO IMP EXP LTDA </t>
  </si>
  <si>
    <t>OMNIELMASTER HEMOMED REP COM E SERV</t>
  </si>
  <si>
    <t>ISS RPA N197</t>
  </si>
  <si>
    <t>ISS RPA N198</t>
  </si>
  <si>
    <t>BERNARDINO E COSTA REPRESENTACOES EIRELI</t>
  </si>
  <si>
    <t>ISS NF 125</t>
  </si>
  <si>
    <t>ISS NF 70</t>
  </si>
  <si>
    <t>ISS NF 608</t>
  </si>
  <si>
    <t>EPA INDUSTRIA E COM DE ETIQUETAS</t>
  </si>
  <si>
    <t>PROMEDIRP MATERIAIS PROD E SERV LTDA</t>
  </si>
  <si>
    <t>PCC NF 201921230</t>
  </si>
  <si>
    <t>PCC NF 37430</t>
  </si>
  <si>
    <t>PCC NF 20314</t>
  </si>
  <si>
    <t>PCC NF 588</t>
  </si>
  <si>
    <t>PCC NF 208</t>
  </si>
  <si>
    <t>PCC NF 2506808</t>
  </si>
  <si>
    <t>PCC NF 607</t>
  </si>
  <si>
    <t>IRRF RPA 07/2019</t>
  </si>
  <si>
    <t>IRRF NF 123</t>
  </si>
  <si>
    <t>IRRF NF 124</t>
  </si>
  <si>
    <t>IRRF NF 608</t>
  </si>
  <si>
    <t>IRRF NF 629</t>
  </si>
  <si>
    <t>IRRF NF 20496</t>
  </si>
  <si>
    <t>IRRF NF 37880</t>
  </si>
  <si>
    <t>GPS NF 608</t>
  </si>
  <si>
    <t>GPS NF 125</t>
  </si>
  <si>
    <t xml:space="preserve">GPS NF 214 </t>
  </si>
  <si>
    <t>DIVINO HOSPITALAR REVESTIMENTO E PRODUTOS</t>
  </si>
  <si>
    <t>SUPERMERCADO PRIMAVERA</t>
  </si>
  <si>
    <t xml:space="preserve">FEMBOM -CORPO DE BOMBEIROS MILITAR </t>
  </si>
  <si>
    <t xml:space="preserve">KSX UNIVESTE EIRELI </t>
  </si>
  <si>
    <t xml:space="preserve">JAIME MOREIRA DAMASCENO </t>
  </si>
  <si>
    <t xml:space="preserve">NEUSA MIRANDA RIBEIRO NASCIMENTO </t>
  </si>
  <si>
    <t xml:space="preserve">MURILO CARLOS DE REZENDE </t>
  </si>
  <si>
    <t xml:space="preserve">EMILY CARLOS PEREIRA </t>
  </si>
  <si>
    <t xml:space="preserve">DIVINA AMALIA DA SILVA PALHANA </t>
  </si>
  <si>
    <t xml:space="preserve">VALMIRA MARA DA SILVA </t>
  </si>
  <si>
    <t>437773727-8</t>
  </si>
  <si>
    <t xml:space="preserve">BRUNO DOS SANTOS DIAS </t>
  </si>
  <si>
    <t xml:space="preserve">AVMS EVENTOS PARA SAUDE </t>
  </si>
  <si>
    <t>FOLHA 08/2019 LOTADOS SEDE</t>
  </si>
  <si>
    <t>RPA N 200</t>
  </si>
  <si>
    <t>RPA N 201</t>
  </si>
  <si>
    <t>ADRIANA DE OLIVEIRA CARDOSO</t>
  </si>
  <si>
    <t>RPA N 203</t>
  </si>
  <si>
    <t>ANTONIONE RODRIGUES PELEGRINE</t>
  </si>
  <si>
    <t>RPA N 199</t>
  </si>
  <si>
    <t>RPA N 202</t>
  </si>
  <si>
    <t>VANESSA LORRANE SILVA</t>
  </si>
  <si>
    <t>CAMILLA NAYARA RAMOS MOREIRA</t>
  </si>
  <si>
    <t>ISS NF 626</t>
  </si>
  <si>
    <t>ISS NF 221</t>
  </si>
  <si>
    <t>12602541925911867.</t>
  </si>
  <si>
    <t>12602541925912125.</t>
  </si>
  <si>
    <t>TOPMED PRODUTOS HOSPITALARES</t>
  </si>
  <si>
    <t>INNOVAR PRODUTOS HOSPITALARES</t>
  </si>
  <si>
    <t>JAN DISTRIBUIDORA DE GAS</t>
  </si>
  <si>
    <t>IRRF NF 221</t>
  </si>
  <si>
    <t>IRRF NF 626</t>
  </si>
  <si>
    <t>IRRF NF 638</t>
  </si>
  <si>
    <t>IRRF NF 20655</t>
  </si>
  <si>
    <t>PCC NF 123</t>
  </si>
  <si>
    <t>PCC NF 124</t>
  </si>
  <si>
    <t>PCC NF 608</t>
  </si>
  <si>
    <t>PCC NF 629</t>
  </si>
  <si>
    <t>GPS NF 221</t>
  </si>
  <si>
    <t>GPS NF 626</t>
  </si>
  <si>
    <t>12602541926612421.</t>
  </si>
  <si>
    <t>I.S COSTA CENTRAL TELEMEDICINA</t>
  </si>
  <si>
    <t>MECHELLE CRISTINA JAYME</t>
  </si>
  <si>
    <t>SUPRIMAIS SUPRIMENTOS PARA INFORMATICA</t>
  </si>
  <si>
    <t>PORTO SEGURO COMPANHIA DE SEGUROS GERAIS</t>
  </si>
  <si>
    <t>Seguro Predial</t>
  </si>
  <si>
    <t xml:space="preserve">IZABEL CRISTINA PRATEADO CAMARA </t>
  </si>
  <si>
    <t xml:space="preserve">UANE FERREIRA DA SILVA </t>
  </si>
  <si>
    <t>resgATE</t>
  </si>
  <si>
    <t xml:space="preserve">MEDICINI COMERCIO HOSPITALAR </t>
  </si>
  <si>
    <t>REI QUIMICA COMERCIAL EIRELI</t>
  </si>
  <si>
    <t>GAMMA TECH LTDA ME</t>
  </si>
  <si>
    <t>12602541928305204.</t>
  </si>
  <si>
    <t>RPA N 204</t>
  </si>
  <si>
    <t>PRATAO PECAS E ACESSORIOS JARAGUA LTDA</t>
  </si>
  <si>
    <t xml:space="preserve">IVONE PATRICIA DE JESUS </t>
  </si>
  <si>
    <t>RPA N 206</t>
  </si>
  <si>
    <t>RPA N 207</t>
  </si>
  <si>
    <t>RPA N 205</t>
  </si>
  <si>
    <t>DIRECTA PRIME SOLUCOES EM IMPRESSAO LTDA</t>
  </si>
  <si>
    <t xml:space="preserve">LIMPECOL SERVICOS GERAIS </t>
  </si>
  <si>
    <t xml:space="preserve">COMERCIAL CIRURGICA RIO CLARENSE </t>
  </si>
  <si>
    <t xml:space="preserve">DAYANE ALVES SILVA </t>
  </si>
  <si>
    <t>RPA N 208</t>
  </si>
  <si>
    <t>HIGOR DA SILVA</t>
  </si>
  <si>
    <t>IRRF RPA 09/2019</t>
  </si>
  <si>
    <t>IRRF NF 74</t>
  </si>
  <si>
    <t>IRRF NF 161</t>
  </si>
  <si>
    <t>IRRF NF 163</t>
  </si>
  <si>
    <t>IRRF NF 230</t>
  </si>
  <si>
    <t>IRRF NF 639</t>
  </si>
  <si>
    <t>BURITI SEGURANCA ESPECIALIZADA</t>
  </si>
  <si>
    <t>IRRF NF 20842</t>
  </si>
  <si>
    <t>IRRF NF 37481</t>
  </si>
  <si>
    <t>PCC NF 67</t>
  </si>
  <si>
    <t>PCC NF 221</t>
  </si>
  <si>
    <t>PCC NF 626</t>
  </si>
  <si>
    <t>PCC NF 638</t>
  </si>
  <si>
    <t>PCC NF 20655</t>
  </si>
  <si>
    <t>PCC NF 37660</t>
  </si>
  <si>
    <t>PCC NF 2552366</t>
  </si>
  <si>
    <t>PCC NF 2667353</t>
  </si>
  <si>
    <t>ISS NF 74</t>
  </si>
  <si>
    <t>ISS NF 230</t>
  </si>
  <si>
    <t>ISS NF 161</t>
  </si>
  <si>
    <t>ISS NF 639</t>
  </si>
  <si>
    <t>GPS NF 161</t>
  </si>
  <si>
    <t>GPS NF 230</t>
  </si>
  <si>
    <t>GPS NF 639</t>
  </si>
  <si>
    <t>CATRAL REFRIGERACAO E ELETRODOMESTICOS</t>
  </si>
  <si>
    <t>12602541929604110.</t>
  </si>
  <si>
    <t>YOLLANDA LOBO DE AS</t>
  </si>
  <si>
    <t>GRACIMONE APARECIDA DOS REIS PEDROSA ALVES</t>
  </si>
  <si>
    <t>12602541930813580.</t>
  </si>
  <si>
    <t>VITALMED PRODUTOS MEDICOS E HOSPITALARES EIRELI</t>
  </si>
  <si>
    <t xml:space="preserve">MELO TELECOMUNICACOES </t>
  </si>
  <si>
    <t xml:space="preserve">JOSIANE DOS REIS ALVES </t>
  </si>
  <si>
    <t xml:space="preserve">CARLOS EDUARDO RIBEIRO BARBOSA </t>
  </si>
  <si>
    <t>LAERTE WILKER PAVELKONSKI</t>
  </si>
  <si>
    <t>LEADRO OLIVEIRA DA CUNHA</t>
  </si>
  <si>
    <t>LUCIANA MARQUES BARBOSA</t>
  </si>
  <si>
    <t>AMAURI DE MELO FERREIRA</t>
  </si>
  <si>
    <t>EDWARD DA CONCEIÇÃO RIBEIRO</t>
  </si>
  <si>
    <t>GLAUCIA MATIAS DOS SANTOS</t>
  </si>
  <si>
    <t xml:space="preserve">CATIA APARECIDA DA SILVA OLIVEIRA </t>
  </si>
  <si>
    <t>CLEIDIANE FERNANDES DA SILVA</t>
  </si>
  <si>
    <t>JORCENI LUCIO DA SILVA</t>
  </si>
  <si>
    <t>DIOGO ELME DE OLIVEIRA</t>
  </si>
  <si>
    <t>JOANA PIRES MARTINS</t>
  </si>
  <si>
    <t>FOLHA 10/19</t>
  </si>
  <si>
    <t>GISLAINE MARIA RIBEIRO</t>
  </si>
  <si>
    <t>KENIAMARA VALDIVINO OLIVEIRA</t>
  </si>
  <si>
    <t>JANETE MENDANHA RIBEIRO</t>
  </si>
  <si>
    <t xml:space="preserve">LUCIENE DA SILVA AGUIAR TOSTES </t>
  </si>
  <si>
    <t>MANOEL AUGUSTO DOS SANTOS NETO</t>
  </si>
  <si>
    <t>PETERSON CAETANO DE ALMEIDA</t>
  </si>
  <si>
    <t>SAMARA BRUNA DE MENEZES</t>
  </si>
  <si>
    <t>MARINETE SOARES DE OLIVEIRA</t>
  </si>
  <si>
    <t xml:space="preserve">RENILDA PESSOA </t>
  </si>
  <si>
    <t>ERIKA BEATRIZ THYSSEN</t>
  </si>
  <si>
    <t>FOLHA 13º</t>
  </si>
  <si>
    <t>12602541931204450.</t>
  </si>
  <si>
    <t xml:space="preserve">ISIS MARINA MOREIRA </t>
  </si>
  <si>
    <t>ITAINARA RAYANE PEREIRA DE OLIVEIRA</t>
  </si>
  <si>
    <t>RPA N 210</t>
  </si>
  <si>
    <t>RPA N 211</t>
  </si>
  <si>
    <t>ATIVA COMERCIAL HOSPITALAR LTDA 3</t>
  </si>
  <si>
    <t>ISS NF 672</t>
  </si>
  <si>
    <t>ISS NF 671</t>
  </si>
  <si>
    <t>ISS NF 237</t>
  </si>
  <si>
    <t>IRRF RPA 10/2019</t>
  </si>
  <si>
    <t>PCC NF 639</t>
  </si>
  <si>
    <t>PCC NF 161</t>
  </si>
  <si>
    <t>PCC NF 163</t>
  </si>
  <si>
    <t>PCC NF 230</t>
  </si>
  <si>
    <t>PCC NF 74</t>
  </si>
  <si>
    <t>PCC NF 20842</t>
  </si>
  <si>
    <t>PCC NF 2603661</t>
  </si>
  <si>
    <t>PCC NF 649</t>
  </si>
  <si>
    <t>IRRF NF 175</t>
  </si>
  <si>
    <t>IRRF NF 176</t>
  </si>
  <si>
    <t>IRRF NF 39139</t>
  </si>
  <si>
    <t>IRRF NF 237</t>
  </si>
  <si>
    <t>IRRF NF 21039</t>
  </si>
  <si>
    <t>IRRF NF 669</t>
  </si>
  <si>
    <t>IRRF NF 684</t>
  </si>
  <si>
    <t>KONIMAGEM COMERCIAL LTDA</t>
  </si>
  <si>
    <t>GPS NF 237</t>
  </si>
  <si>
    <t>12602541932504229.</t>
  </si>
  <si>
    <t>MEGA TELECOMUNICACOES LTDA</t>
  </si>
  <si>
    <t>12602541932604697.</t>
  </si>
  <si>
    <t>OLIMPO COMERCIO E SERVIÇO EIRELI</t>
  </si>
  <si>
    <t>ARTEC TECNOLOGIA E SERVIÇOS LTDA</t>
  </si>
  <si>
    <t>EUCIANY ANTONIO MARTINS SOARES</t>
  </si>
  <si>
    <t>MARLENE PERPETUA DA SILVA</t>
  </si>
  <si>
    <t>RPA N 212</t>
  </si>
  <si>
    <t>CENTRO OESTE EXTINTOR LTDA</t>
  </si>
  <si>
    <t>MAGDIELLE SOARES DA CONCEICAO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</si>
  <si>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</si>
  <si>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 xml:space="preserve">   553-7</t>
  </si>
  <si>
    <t>FOLHA 12/19</t>
  </si>
  <si>
    <t>DAYANE KELLY DOS SANTOS</t>
  </si>
  <si>
    <t>ADRIANA T DE SOUZA</t>
  </si>
  <si>
    <t>ROSANIA PEREIRA SILVA</t>
  </si>
  <si>
    <t>WASHINGTON LUIZ DE AQUINO</t>
  </si>
  <si>
    <t>CATIA APARECIDA DA SILVA OLIVEIRA</t>
  </si>
  <si>
    <t>CLEIDIANE F DA SILVA</t>
  </si>
  <si>
    <t>ANA PAULA ALVES DE C AVELAR</t>
  </si>
  <si>
    <t>TEREZA APARECIDA DE OLIVEIRA</t>
  </si>
  <si>
    <t>NILVA MARIA DA CONCEICAO SILVA</t>
  </si>
  <si>
    <t>VILMARINA G PENHA NAVES</t>
  </si>
  <si>
    <t>KETHLEN AUGUSTA T TAVARES</t>
  </si>
  <si>
    <t>RPA 225</t>
  </si>
  <si>
    <t>LETICIA COUTO CAVALCANTE RODRIGUES</t>
  </si>
  <si>
    <t>RPA 226</t>
  </si>
  <si>
    <t>SHAIDY ALVES BOAVENTURA</t>
  </si>
  <si>
    <t>RPA 229</t>
  </si>
  <si>
    <t>HEMILTON KEELLER BORGES PRATEADO</t>
  </si>
  <si>
    <t>RPA 230</t>
  </si>
  <si>
    <t>LEANDRO URZEDA MENEZES</t>
  </si>
  <si>
    <t>RPA 224</t>
  </si>
  <si>
    <t>DANIELLE LEMES DUTRA</t>
  </si>
  <si>
    <t>RPA 228</t>
  </si>
  <si>
    <t>SOSTENES GOMES RIBEIRO ROCHA JUNIOR</t>
  </si>
  <si>
    <t>RPA 232</t>
  </si>
  <si>
    <t>DANILO DOMINGUES FERREIRA CLAUDINO</t>
  </si>
  <si>
    <t>RPA 223</t>
  </si>
  <si>
    <t>JOSE ITABIRA DOS SANTOS</t>
  </si>
  <si>
    <t>QUALIDADE MAQUINAS E BALANÇAS LTDA-ME</t>
  </si>
  <si>
    <t>GRACIELLE FAVA DE OLIVEIRA</t>
  </si>
  <si>
    <t>AGILE MED LTDA</t>
  </si>
  <si>
    <t>RPA 227</t>
  </si>
  <si>
    <t>BRUNA MARQUES VILARINHO</t>
  </si>
  <si>
    <t>RPA 231</t>
  </si>
  <si>
    <t>RIANO ANDRADE GOMES</t>
  </si>
  <si>
    <t>AGE ASSESSORIA EM GESTAO EMPRESARIAL</t>
  </si>
  <si>
    <t>MADEIRAS SERVICOS DE ALIMENTACAO E NUTRICAO LTDA</t>
  </si>
  <si>
    <t>CIRURGICA FERNANDES COM.DE MAT.CI.E HOSP</t>
  </si>
  <si>
    <t>MEDICINI COMERCIO HOSPITALAR</t>
  </si>
  <si>
    <t>BRUNO DOS SANTOS DIAS</t>
  </si>
  <si>
    <t>IRRF 13º SALÁRIO/ FOLHA 12/2019</t>
  </si>
  <si>
    <t>PCC NFS 081</t>
  </si>
  <si>
    <t>PCC NFS 080</t>
  </si>
  <si>
    <t>PCC NFS 184</t>
  </si>
  <si>
    <t>IRRF RPA FL 12/2019</t>
  </si>
  <si>
    <t>IRRF NF 081</t>
  </si>
  <si>
    <t>PCC NFS 671</t>
  </si>
  <si>
    <t>PCC NFS 083</t>
  </si>
  <si>
    <t>PCC NFS 082</t>
  </si>
  <si>
    <t>IRRF NF 080</t>
  </si>
  <si>
    <t>PCC NFS 078</t>
  </si>
  <si>
    <t>IRRF NF 083</t>
  </si>
  <si>
    <t>IRRF NF 082</t>
  </si>
  <si>
    <t>PCC NFS 1266</t>
  </si>
  <si>
    <t>IRRF NF 201</t>
  </si>
  <si>
    <t>PCC NFS 672</t>
  </si>
  <si>
    <t>PCC NFS 195</t>
  </si>
  <si>
    <t>PCC NFS 039191</t>
  </si>
  <si>
    <t>IRRF NF 021474</t>
  </si>
  <si>
    <t>PCC NFS 684</t>
  </si>
  <si>
    <t>IRRF NF 039644</t>
  </si>
  <si>
    <t>IRRF NF 2655790</t>
  </si>
  <si>
    <t>IRRF NF 735</t>
  </si>
  <si>
    <t>WV DE MOURA NOBEL ENERGIA E EVENTOS</t>
  </si>
  <si>
    <t>ISS NF</t>
  </si>
  <si>
    <t>NELCY BATISTA NERI ROSA</t>
  </si>
  <si>
    <t>LAZARA MARIA DE ARAUJO MUNDIM</t>
  </si>
  <si>
    <t>MARCO ANTONIO ALVES BRAVO</t>
  </si>
  <si>
    <t>ANDRESSA DE JESUS CAPONI</t>
  </si>
  <si>
    <t>MELO TELECOMUNICACOES</t>
  </si>
  <si>
    <t>SANEAGO DE GOIAS S.A.</t>
  </si>
  <si>
    <t>ELOISA CAMPOS DA SILVA</t>
  </si>
  <si>
    <t>LUDMILLA ALANA TOPAZIO DINIZ</t>
  </si>
  <si>
    <t>DIVINA AMALIA DA SILVA PALHANA</t>
  </si>
  <si>
    <t>AUTOMAR CENTRO AUTOMOTIVO LTDA EPP</t>
  </si>
  <si>
    <t>EDUARDO HENRIQUE MAIA MARTINS</t>
  </si>
  <si>
    <t>DHIONATAN PEREIRA BARBOSA</t>
  </si>
  <si>
    <t>IONICE MARIA DE LIMA</t>
  </si>
  <si>
    <t xml:space="preserve">BIONEXO DO BRASIL SOLUÇOES DIGITAIS EIRELI </t>
  </si>
  <si>
    <t>LARA GOMES REGO</t>
  </si>
  <si>
    <t>HELLEN KASSIA REZENDE SILVA</t>
  </si>
  <si>
    <t>ABNER WILKER DE OLIVEIRA BARROS</t>
  </si>
  <si>
    <t>TEK DISTRIBUIDORA LTDA ME</t>
  </si>
  <si>
    <t>DIOGO MARTINS PEREIRA</t>
  </si>
  <si>
    <t>ISIS MARINA MOREIRA DE ALMEIDA</t>
  </si>
  <si>
    <t>GRRF/RESCISAO</t>
  </si>
  <si>
    <t>TEK ATACADO DISTRIBUIDOR DE SEGURANÇA ELETRONICA EIRELI</t>
  </si>
  <si>
    <t>EVERALDO TAVARES DE BRITO</t>
  </si>
  <si>
    <t>ELETRO TRANSOL IND. E COM. DE MAT. ELET. LTDA</t>
  </si>
  <si>
    <t>CRURRASCARIA SABOR MINEIRO LTDA-ME</t>
  </si>
  <si>
    <t>BURITI SERVIÇOS EMPRESARIAIS S/A</t>
  </si>
  <si>
    <t>PAMELA MICHELLE ERNESTO DE OLIVEIRA</t>
  </si>
  <si>
    <t>ANA CAROLINA CRUZ NASCIMENTO</t>
  </si>
  <si>
    <t>PREMIATTA MOVEIS CORPORATIVOS E COFRES</t>
  </si>
  <si>
    <t>GRAFICA ARAGUAIA</t>
  </si>
  <si>
    <t>EVOLUÇÃO GRAFICA EIRELI</t>
  </si>
  <si>
    <t>ANTONIONE RODRIGUES PELEGRINI</t>
  </si>
  <si>
    <t>SIENCE SOLUCOES EM TECNOLOGIA DA INFORMACAO EIRELI</t>
  </si>
  <si>
    <t>EMPORIO KAZA COMERCIAL LTDA</t>
  </si>
  <si>
    <t>VISIOBAND SOLUCOES EIL ME</t>
  </si>
  <si>
    <t>COER CENTRO ODONTOLOGICO ESTETICA E REAB</t>
  </si>
  <si>
    <t>OLIMPO COM E SERV EIRELI ME</t>
  </si>
  <si>
    <t>KEVIN CANTARELLI DOS SANTOS</t>
  </si>
  <si>
    <t>IRRF FOLHA 01/2020</t>
  </si>
  <si>
    <t>GPS NF 6038</t>
  </si>
  <si>
    <t>ISS NF 6038</t>
  </si>
  <si>
    <t>PCC NF 6038</t>
  </si>
  <si>
    <t>PCC NF 21266</t>
  </si>
  <si>
    <t>IRRF85</t>
  </si>
  <si>
    <t>IRRP RPA</t>
  </si>
  <si>
    <t>IRRF RPA 01/2020</t>
  </si>
  <si>
    <t>GPS NF 6037</t>
  </si>
  <si>
    <t>IRRF 84</t>
  </si>
  <si>
    <t>IRRF NF 6038</t>
  </si>
  <si>
    <t>IRRF 226</t>
  </si>
  <si>
    <t>ISS NF 6037</t>
  </si>
  <si>
    <t>PCC NF 6037</t>
  </si>
  <si>
    <t>IRRF 87</t>
  </si>
  <si>
    <t>IRRF 86</t>
  </si>
  <si>
    <t>PCC NF 21474</t>
  </si>
  <si>
    <t>IRRF 82</t>
  </si>
  <si>
    <t>IRRF NF 6037</t>
  </si>
  <si>
    <t>PCC NF 39644</t>
  </si>
  <si>
    <t>PCC NF 2655790</t>
  </si>
  <si>
    <t>IRRF 21691</t>
  </si>
  <si>
    <t>PCC NF 713</t>
  </si>
  <si>
    <t>IRRF 214</t>
  </si>
  <si>
    <t>IRRF 228</t>
  </si>
  <si>
    <t>IRRF 40095</t>
  </si>
  <si>
    <t>IRRF 2704904</t>
  </si>
  <si>
    <t>IRRF 759</t>
  </si>
  <si>
    <t>FOLHA 30%</t>
  </si>
  <si>
    <t>PIS FOLHA 01/2020</t>
  </si>
  <si>
    <t>RPA 249</t>
  </si>
  <si>
    <t>GUTEMBERG SOUSA RODRIGUES</t>
  </si>
  <si>
    <t>AUTO PEÇAS AUTOMAR</t>
  </si>
  <si>
    <t>XAVIER E JUNQUEIRA ADVOGADOS ASSOCIADOS S.S</t>
  </si>
  <si>
    <t>RPA 247</t>
  </si>
  <si>
    <t>RPA 246</t>
  </si>
  <si>
    <t>CASA DA LIMPEZA</t>
  </si>
  <si>
    <t>SUPRIMAIS INFORMÁTICA PAPELARIA E AUTOMAÇÃO COMERCIAL</t>
  </si>
  <si>
    <t>JARAGUA EMBALAGENS EIRELI</t>
  </si>
  <si>
    <t>SOS EMERGENCIA IMUNIZADORA LTDA ME</t>
  </si>
  <si>
    <t>Oi FIXO</t>
  </si>
  <si>
    <t>DUB TUNING RODAS LTDA ME</t>
  </si>
  <si>
    <t>FACILITA HIGIENE E LIMPEZA EIRELI ME</t>
  </si>
  <si>
    <t>ACERTO FUNDO FIXO 02/2020</t>
  </si>
  <si>
    <t>REIQUIMICA COMERCIAL EIRELI</t>
  </si>
  <si>
    <t>NATALIA GOMES ALVES</t>
  </si>
  <si>
    <t>NATHALIA MOREIRA</t>
  </si>
  <si>
    <t>JESSICA LUIZA FERREIRA PEDRO DA SILVA</t>
  </si>
  <si>
    <t>DIRCE JUSTINO DE REZENDE</t>
  </si>
  <si>
    <t>REPASSE</t>
  </si>
  <si>
    <t>CHURRASCARIA SABOR MINEIRO LTDA</t>
  </si>
  <si>
    <t>GERALDO GUIMARÃES SULINO</t>
  </si>
  <si>
    <t>TIAGO VILELA MACHADO</t>
  </si>
  <si>
    <t>DAIANE PEREIRA DA SILVA</t>
  </si>
  <si>
    <t>EDENILDO JOSE NOGUEIRA</t>
  </si>
  <si>
    <t>TALITA MENDES CAMARGO</t>
  </si>
  <si>
    <t>VINICIUS GABRIEL VIEIRA RAMOS</t>
  </si>
  <si>
    <t>KELLY DA COSTA GONÇALVES</t>
  </si>
  <si>
    <t>MATEUS FELIPE DE MORAES</t>
  </si>
  <si>
    <t>ELIZABETE PIRES BASTOS DA LUZ</t>
  </si>
  <si>
    <t>MAISA CRISTINA MARQUES Z DE CASTRO</t>
  </si>
  <si>
    <t>LUCIANA C SANTOS E SILVA</t>
  </si>
  <si>
    <t>JOSE ALVES DE ALMEIDA</t>
  </si>
  <si>
    <t>EDILENE FERREIRA DA COSTA</t>
  </si>
  <si>
    <t>CICERA DO NASCIMENTO LIMA</t>
  </si>
  <si>
    <t>EUTINA DA SILVA BARBOSA</t>
  </si>
  <si>
    <t>RAYARA DA ROCHA ALVES DE JESUS</t>
  </si>
  <si>
    <t>FAWAY TI SOLUTIONS EIRELI EPP</t>
  </si>
  <si>
    <t>VITOR LAFAIETE SILVA</t>
  </si>
  <si>
    <t>RAFAEL LOCATELLE PEREIRA</t>
  </si>
  <si>
    <t>LIMPA FOSSA E DESENTUPIDORA JARAGUA</t>
  </si>
  <si>
    <t>NEW SOLUÇÕES</t>
  </si>
  <si>
    <t>CRED TED</t>
  </si>
  <si>
    <t>NASSARA TAMIRIS AQUINO DE OLIVEIRA</t>
  </si>
  <si>
    <t>PCC NF 241</t>
  </si>
  <si>
    <t>PCC NF 21621</t>
  </si>
  <si>
    <t>PCC NF 226</t>
  </si>
  <si>
    <t>PCC NF 228</t>
  </si>
  <si>
    <t>PCC NF 2704904</t>
  </si>
  <si>
    <t>PCC NF 2630331</t>
  </si>
  <si>
    <t>PCC NF 2677841</t>
  </si>
  <si>
    <t>PCC NF 735</t>
  </si>
  <si>
    <t>IRRF NF 241</t>
  </si>
  <si>
    <t>IRRF NFS 088</t>
  </si>
  <si>
    <t>IRRF NFS 089</t>
  </si>
  <si>
    <t>IRRF NFS 090</t>
  </si>
  <si>
    <t>IRRF NFS 091</t>
  </si>
  <si>
    <t>IRRF NFS 0780</t>
  </si>
  <si>
    <t>IRRF NFS 21785</t>
  </si>
  <si>
    <t>IRRF NFS 85</t>
  </si>
  <si>
    <t>IRRF NFS 2722642</t>
  </si>
  <si>
    <t>IRRF FOLHA 02/2020</t>
  </si>
  <si>
    <t>PIS FOLHA 02/2020</t>
  </si>
  <si>
    <t>GPS NF 241</t>
  </si>
  <si>
    <t>INOVACAO SERVICOS E COMERCIO DE PRODUTOS HOSPITALARES LTDA</t>
  </si>
  <si>
    <t xml:space="preserve">SEEMED REPRESENTAÇÕES LTDA-ME </t>
  </si>
  <si>
    <t>MEGAFORTE TECNOLOGIA EIRELI-ME</t>
  </si>
  <si>
    <t>CONSELHO REGIONAL MEDICINA DO ESTADO DE GOIAS</t>
  </si>
  <si>
    <t xml:space="preserve">ALIANÇA HOSPITALAR </t>
  </si>
  <si>
    <t>AMATECH LTDA ME</t>
  </si>
  <si>
    <t>ORTOCIR ESPECIALIDADES MEDICAS LTDA</t>
  </si>
  <si>
    <t xml:space="preserve">YM COMERCIO DE MEDICAMENTOS E MATERIAIS </t>
  </si>
  <si>
    <t xml:space="preserve">HEMILTON KEELLER BORGES PRATEADO </t>
  </si>
  <si>
    <t xml:space="preserve">PELEGRINI SERVIÇOS </t>
  </si>
  <si>
    <t>WAGNER BORGES DA SILVA</t>
  </si>
  <si>
    <t>VALMIRA MARRA DA SILVA</t>
  </si>
  <si>
    <t>RIO DA PRATA SECOS E MOLHADOS EIRELI</t>
  </si>
  <si>
    <t>GAMA  RADIOPROTEÇÃO EIRELI</t>
  </si>
  <si>
    <t>ELCI COELHO SOBRINHO</t>
  </si>
  <si>
    <t>DENISE SILVA MAGALHAES OLIVEIRA</t>
  </si>
  <si>
    <t>ACERTO FUNDO FIXO 03/2020</t>
  </si>
  <si>
    <t>RENAULT DO BRASIL</t>
  </si>
  <si>
    <t>DIVINA MARIA DE SOUZA D3 SOLUCOES EIRELI</t>
  </si>
  <si>
    <t>THIAGO HENRIQUE ALVES COSTA</t>
  </si>
  <si>
    <t xml:space="preserve">ENGEVAN UNIDADES MOVEIS PEÇAS E SERVIÇOS </t>
  </si>
  <si>
    <t xml:space="preserve">MATEUS VINICIUS PASSOS </t>
  </si>
  <si>
    <t>GLEICE ANTONIA DE OLIVEIRA</t>
  </si>
  <si>
    <t xml:space="preserve">MARIA JULIA RODRIGUES </t>
  </si>
  <si>
    <t>SOLANGE R DE O FONSECA</t>
  </si>
  <si>
    <t>INDUSMED EPI</t>
  </si>
  <si>
    <t xml:space="preserve">BESSA AUTO PEÇAS </t>
  </si>
  <si>
    <t>EVERSO</t>
  </si>
  <si>
    <t>LUCI ANDREA RUEDA NEW SOLUÇÕES ME</t>
  </si>
  <si>
    <t>WILMAR MARQUES DE ALMEIDA</t>
  </si>
  <si>
    <t>VALE SAFE EPIS GOIANESIA</t>
  </si>
  <si>
    <t>GO MED DISTRIBUIDORA E MEDICAMENTOS LTDA</t>
  </si>
  <si>
    <t xml:space="preserve">BIOCLINICA MEDICINA E IMAGEM </t>
  </si>
  <si>
    <t>PRIME COMERCIO DE PRODUTOS HOSPITALARES LTDA ME</t>
  </si>
  <si>
    <t>TAXS CONTABILIDADE EIRELI EPP</t>
  </si>
  <si>
    <t>REAL CONTAINER LTDA</t>
  </si>
  <si>
    <t>EDUARDO ROGERIO ROSA FILHO</t>
  </si>
  <si>
    <t>SERVIÇOS TI</t>
  </si>
  <si>
    <t>CIENTICIENFICA MEDICA HOSPITALAR LTDA</t>
  </si>
  <si>
    <t>DISTRIBUIDORA BRASIL</t>
  </si>
  <si>
    <t>LUCIANO DE MENEZES FERNANDES</t>
  </si>
  <si>
    <t>AVILA SERVIÇOS MEDICOS EIRELI ME</t>
  </si>
  <si>
    <t>CINCO CIRURGICA COMERCIO DE PRODUTO HOSPITALARES</t>
  </si>
  <si>
    <t>FOLHA DE PAGAMENTO 30%</t>
  </si>
  <si>
    <t>DDC SERVIÇOS E PRODUTOS HOSPITALARES EIRELI ME</t>
  </si>
  <si>
    <t>GOIANIA ACRILICO INDUSTRIA E COMERCIO EIRELI ME</t>
  </si>
  <si>
    <t xml:space="preserve">NUTRICAO &amp; VIDA DIETAS ENTERAIS </t>
  </si>
  <si>
    <t>GPS FOLHA 03/2020</t>
  </si>
  <si>
    <t>ORTO MED EIRELI</t>
  </si>
  <si>
    <t>GRACIMONE APARECIDA DOS REIS PEDROSA</t>
  </si>
  <si>
    <t>IBEX COMERCIAL DE ALIMENTOS LTDA</t>
  </si>
  <si>
    <t>W V DE MOURA - NOBEL ENERGIA E EVENTOS</t>
  </si>
  <si>
    <t>PRIMICIAS PAPEIS E UTILIDADE LTDA</t>
  </si>
  <si>
    <t>IRRF FOLHA 03/2020</t>
  </si>
  <si>
    <t>RESCISÃO/GRRF</t>
  </si>
  <si>
    <t>VITTA HIND E COMERCIO DE PROD HOSP EIRELI ME</t>
  </si>
  <si>
    <t>I S COSTA CENTRAL TELEMEDICINA</t>
  </si>
  <si>
    <t>TEMPERO DA JANA RESTAURANTE E MARMITARIA EIRELI</t>
  </si>
  <si>
    <t>BIOCLINICA MEDICINA E IMAGEM</t>
  </si>
  <si>
    <t>FRANCISCO ARNALDO NASCIMENTO MELO</t>
  </si>
  <si>
    <t>32939/32948</t>
  </si>
  <si>
    <t>RPA 260</t>
  </si>
  <si>
    <t>GIUVANA PAULA LOPES DIAS</t>
  </si>
  <si>
    <t>VANDERLEI FERREIRA GOMES</t>
  </si>
  <si>
    <t>LORENA PAULA AIDAR SOUZA</t>
  </si>
  <si>
    <t>THALITA LOPES TRINDADE</t>
  </si>
  <si>
    <t>WILLIAM SILVA</t>
  </si>
  <si>
    <t>RPA 262</t>
  </si>
  <si>
    <t>LEONARDO NEVES SANTANA</t>
  </si>
  <si>
    <t>MAIS SAUDE DISTRIBUIDORA DE MATERIAIS HOSPITALARES EIRELI ME</t>
  </si>
  <si>
    <t>RENDIMENTO 04/2020</t>
  </si>
  <si>
    <t>RPA N 265</t>
  </si>
  <si>
    <t>ADRIANO ALVES DE MENESES</t>
  </si>
  <si>
    <t>PRO-RAD CONSULTORES EM REDIOPROTEÇÃO S/S LTDA</t>
  </si>
  <si>
    <t xml:space="preserve">I S COSTA CENTRAL TELEMEDICINA </t>
  </si>
  <si>
    <t>RPA N 264</t>
  </si>
  <si>
    <t>RPA N 261</t>
  </si>
  <si>
    <t>MURILLO FERNANDES</t>
  </si>
  <si>
    <t>RPA N 263</t>
  </si>
  <si>
    <t>CRISTIANE FERREIRA A SILVA</t>
  </si>
  <si>
    <t>GRAFICA ABC IMPRESSÃO DIGITAL</t>
  </si>
  <si>
    <t>DIÁRIA</t>
  </si>
  <si>
    <t>05.12</t>
  </si>
  <si>
    <t>VOLGEN HOSPITALAR LTDA</t>
  </si>
  <si>
    <t>RPA N 266</t>
  </si>
  <si>
    <t>02.12</t>
  </si>
  <si>
    <t>TAIS RODRIGUES SOARES</t>
  </si>
  <si>
    <t>CRISTIANE FERREIRA ABRENHOSA SILVA</t>
  </si>
  <si>
    <t>SOCIEDADE BENEFICENTE DE SENHORAS HOSP. SIRIO LIBANES</t>
  </si>
  <si>
    <t>ADIANTAMENTO FOLHA</t>
  </si>
  <si>
    <t>CARMEM MAYARA DA CONCEIÇÃO</t>
  </si>
  <si>
    <t>BELIVE COMERCIO DE PRODUTOS HOSP LTDA</t>
  </si>
  <si>
    <t>ADIANTAMENTO FOLHA 05/20202</t>
  </si>
  <si>
    <t>FGTS FOLHA COMPLEMENTAR  04/2020</t>
  </si>
  <si>
    <t>IRRF NF 815</t>
  </si>
  <si>
    <t>IRRF 22107</t>
  </si>
  <si>
    <t>IRRF NF 269</t>
  </si>
  <si>
    <t>IRRF NF 284</t>
  </si>
  <si>
    <t>IRRF NF 287</t>
  </si>
  <si>
    <t>IRRF NF 291</t>
  </si>
  <si>
    <t>IRRF NF 2782499</t>
  </si>
  <si>
    <t xml:space="preserve">IRRF RPA </t>
  </si>
  <si>
    <t>IRRF RPA 04/2020</t>
  </si>
  <si>
    <t>PCC NF 780</t>
  </si>
  <si>
    <t>PCC NF 21955</t>
  </si>
  <si>
    <t>PCC NF 269</t>
  </si>
  <si>
    <t>PCC NF 2761151</t>
  </si>
  <si>
    <t xml:space="preserve">GPS NF 284  </t>
  </si>
  <si>
    <t>GPS FOLHA 04/2020</t>
  </si>
  <si>
    <t>GPS FOLHA 04/2020 COMPLEMENTAR</t>
  </si>
  <si>
    <t>06.12</t>
  </si>
  <si>
    <t>DW SERVICE LTDA-EPP</t>
  </si>
  <si>
    <t xml:space="preserve">THIAGO HENRIQUE ALVES COSTA </t>
  </si>
  <si>
    <t xml:space="preserve">FELIPE BORGES AMARAL RODRIGUES </t>
  </si>
  <si>
    <t>ARAUJO DISTRIBUIDORA E COMERCIO EIRELI</t>
  </si>
  <si>
    <t>DEB CEST PJ</t>
  </si>
  <si>
    <t xml:space="preserve">HELIO CANDIDO RIBEIRO JUNIOR </t>
  </si>
  <si>
    <t xml:space="preserve">C M RODRIGUES </t>
  </si>
  <si>
    <t xml:space="preserve">ALINE DIAS DA SILVA </t>
  </si>
  <si>
    <t xml:space="preserve">DENIZI GONCALVES DE OLIVEIRA </t>
  </si>
  <si>
    <t xml:space="preserve">LOYANNE MORAES FERNANDES </t>
  </si>
  <si>
    <t xml:space="preserve">DPVAT </t>
  </si>
  <si>
    <t>ACERTO FUNDO FIXO 05/2020</t>
  </si>
  <si>
    <t xml:space="preserve">DAIANA GONÇALVES DA SILVA </t>
  </si>
  <si>
    <t xml:space="preserve">OREGON FARMACEUTICA LTDA </t>
  </si>
  <si>
    <t>RPA N 270</t>
  </si>
  <si>
    <t>RPA N 269</t>
  </si>
  <si>
    <t xml:space="preserve">MANOEL AUGUSTO  DOS SANTOS </t>
  </si>
  <si>
    <t xml:space="preserve">MEX ASSESSORIA E CONSULTORIA LTDA </t>
  </si>
  <si>
    <t>TARIFICA</t>
  </si>
  <si>
    <t>13° ADIANTAMENTO 05/2020</t>
  </si>
  <si>
    <t>ISS NF 20876</t>
  </si>
  <si>
    <t>ISS NF 358</t>
  </si>
  <si>
    <t>07.12</t>
  </si>
  <si>
    <t>4HEALTH SERVICOS MEDICOS LTDA</t>
  </si>
  <si>
    <t xml:space="preserve">LUCILENE LUIZA MARTINS VIEIRA </t>
  </si>
  <si>
    <t xml:space="preserve">HOSPITAL ORTOPEDICO DE CERES LTDA </t>
  </si>
  <si>
    <t xml:space="preserve">CELIA DE CAMARGO E CAMARGO LTDA </t>
  </si>
  <si>
    <t>JOAO HENRIQUE COSTA PINTO</t>
  </si>
  <si>
    <t>JULIANA OLIVEIRA DE MESQUITA</t>
  </si>
  <si>
    <t xml:space="preserve">IGOR LEANDRO DA SILVA DIAS </t>
  </si>
  <si>
    <t>VIVIANE CRISTINA RODRIGUES BISPO</t>
  </si>
  <si>
    <t>IRRF NF 358</t>
  </si>
  <si>
    <t>IRRF NF 2809465</t>
  </si>
  <si>
    <t>EQUIPE DE ATENDIMENTO MEDICO AVANCADO</t>
  </si>
  <si>
    <t>IRRF NF 22328</t>
  </si>
  <si>
    <t>IRRF NF 309</t>
  </si>
  <si>
    <t>PCC NF 798</t>
  </si>
  <si>
    <t>PCC NF 287</t>
  </si>
  <si>
    <t>PCC NF 291</t>
  </si>
  <si>
    <t>PCC NF 2782499</t>
  </si>
  <si>
    <t>PCC NF 202013299</t>
  </si>
  <si>
    <t>PCC NF 22107</t>
  </si>
  <si>
    <t>GPS NF 358</t>
  </si>
  <si>
    <t xml:space="preserve">DW SERVICE LTDA-EPP </t>
  </si>
  <si>
    <t>RPA Nº 272</t>
  </si>
  <si>
    <t>LAZARO ALVES BRAGA JUNIOR</t>
  </si>
  <si>
    <t xml:space="preserve">JORDANA COELHO DA SILVA </t>
  </si>
  <si>
    <t>WAGNA CACIA DE ALMEIDA VELOSO</t>
  </si>
  <si>
    <t>SAN ALVES C A M H EIREL</t>
  </si>
  <si>
    <t xml:space="preserve">HOSPFAR IND E COM DE PROD HOSP </t>
  </si>
  <si>
    <t>FUNDO FIXO  07/2020</t>
  </si>
  <si>
    <t>FOLHA 06/2020</t>
  </si>
  <si>
    <t>ANA LUCIA DA SILVA</t>
  </si>
  <si>
    <t>IZABEL CRISTINA PRATEADO CAMARA</t>
  </si>
  <si>
    <t>VIVA PRODUTOS</t>
  </si>
  <si>
    <t>R2 COMERCIO E SERVIÇOS EIRELI</t>
  </si>
  <si>
    <t>BD CESTA PJ</t>
  </si>
  <si>
    <t>MATHEUS CARVALHO AIRES MARQUES</t>
  </si>
  <si>
    <t>KEILA RAUJO DE SOUSA</t>
  </si>
  <si>
    <t>GRACIELLE PEREIRA ARANHA SILVA</t>
  </si>
  <si>
    <t xml:space="preserve">RPA N 273 </t>
  </si>
  <si>
    <t>CAMILA MUNDIN DE SOUZA MARQUES</t>
  </si>
  <si>
    <t>ALEXANDRE BENTO DE SOUSA ME</t>
  </si>
  <si>
    <t>CENTRO ODONTOLOGICO ESTETICA</t>
  </si>
  <si>
    <t>CELG CENT ELET GOIAS REF 06/2020</t>
  </si>
  <si>
    <t>N. DO NASCIMENTO OLIVEIRA ME</t>
  </si>
  <si>
    <t>FERREIRA MATERIAS HOSPITALARES</t>
  </si>
  <si>
    <t xml:space="preserve">SANEAGO DE GOIAS S.A. </t>
  </si>
  <si>
    <t>04.12</t>
  </si>
  <si>
    <t>GAMA - GRUPO DE ATENDIMENTO MEDICO AVANÇADO</t>
  </si>
  <si>
    <t>PRO REMEDIOS DIST. PRO. FAR. COSM. EIRELI - ME</t>
  </si>
  <si>
    <t>GPS NF 441</t>
  </si>
  <si>
    <t>IRRF NF 216</t>
  </si>
  <si>
    <t>ADIANTAMENTO FOLHA 07/2020</t>
  </si>
  <si>
    <t>BIG CAR CENTRO AUTOMOTIVO</t>
  </si>
  <si>
    <t>FÉRIAS REF 08/2020</t>
  </si>
  <si>
    <t>VISAN ASSESSORIA E PRODUTOS HOSPITALARES EIRELI - EPP</t>
  </si>
  <si>
    <t>ACERTO FUNDO FIXO 07/2020</t>
  </si>
  <si>
    <t>SANDRA FERNADES DA SILVA</t>
  </si>
  <si>
    <t>AMANDA RODRIGUES REZENDE</t>
  </si>
  <si>
    <t xml:space="preserve">CELG DISTRIBUICAO </t>
  </si>
  <si>
    <t>12602542021804256.</t>
  </si>
  <si>
    <t>BARACUHY &amp; CASTRO RIBEIRO LTDA</t>
  </si>
  <si>
    <t>12602542022311750.</t>
  </si>
  <si>
    <t>FOLHA MÊS 07/2020</t>
  </si>
  <si>
    <t>LUCIANA DE OLIVEIRA CASTRO</t>
  </si>
  <si>
    <t>CAMILA MS ASSESSORIA E CONSULTORIA LTDA</t>
  </si>
  <si>
    <t>FARIA RIBEIRO CLINICA MEDICA LTDA</t>
  </si>
  <si>
    <t>12602542022603717.</t>
  </si>
  <si>
    <t>ISS NF 441</t>
  </si>
  <si>
    <t>ISS NF 21009</t>
  </si>
  <si>
    <t>ISS NF 287</t>
  </si>
  <si>
    <t>ISS NF 20684</t>
  </si>
  <si>
    <t>ISS NF 284</t>
  </si>
  <si>
    <t>FGTS FOLHA 07/2020</t>
  </si>
  <si>
    <t>GOLDSERV COMERCIO E SERVICOOS EIRELI</t>
  </si>
  <si>
    <t xml:space="preserve">BESSA AUTO PECAS </t>
  </si>
  <si>
    <t>ADIANTAMENTO 13° MÊS 07/2020</t>
  </si>
  <si>
    <t>VALERIA RODRIGUES RAMOS</t>
  </si>
  <si>
    <t>ISS NF 497</t>
  </si>
  <si>
    <t>ISS RPA N 273</t>
  </si>
  <si>
    <t>ISS RPA N 272</t>
  </si>
  <si>
    <t>ISS RPA N 271</t>
  </si>
  <si>
    <t xml:space="preserve">MARCIO PEREIRA DE SOUZA </t>
  </si>
  <si>
    <t>12602542023202963.</t>
  </si>
  <si>
    <t>ISS NF 21126</t>
  </si>
  <si>
    <t>IRRF NF 2061</t>
  </si>
  <si>
    <t>COER - CENTRO ODONTOLOGICO ESTETICA E REABILITACAO</t>
  </si>
  <si>
    <t>IRRF NF 2844718</t>
  </si>
  <si>
    <t>IRRF NF 492</t>
  </si>
  <si>
    <t>IRRF NF 493</t>
  </si>
  <si>
    <t>IRRF NF 497</t>
  </si>
  <si>
    <t>IRRF NF 498</t>
  </si>
  <si>
    <t>IRRF NF 278</t>
  </si>
  <si>
    <t>IRRF NF 22717</t>
  </si>
  <si>
    <t>IRRF RPA 07/2020</t>
  </si>
  <si>
    <t>GPS NF 497</t>
  </si>
  <si>
    <t>ELEANI BERNARDO SOARES</t>
  </si>
  <si>
    <t>ADRIANA CONCEICAO SILVA CINTRA</t>
  </si>
  <si>
    <t>DANIELA SILVA ARAUJO</t>
  </si>
  <si>
    <t>CORREA E ROCHA LTDA</t>
  </si>
  <si>
    <t>CELG DISTRIBUICAO S.A</t>
  </si>
  <si>
    <t>12602542025215048.</t>
  </si>
  <si>
    <t>LUCAS MENDES RIBEIRO AUGUSTO FLOR</t>
  </si>
  <si>
    <t>BASCEL SOLUCOES LTDA</t>
  </si>
  <si>
    <t>EMBALAGENS SANTANA COMERCIO DE EMBALAGENS EIRELI</t>
  </si>
  <si>
    <t>JOAO ANTONIO DE MORAIS NETO</t>
  </si>
  <si>
    <t>FOLHA 08/2020</t>
  </si>
  <si>
    <t>ALGAR MULTIMIDIA S.A</t>
  </si>
  <si>
    <t>D J PLASTICOS LTDA</t>
  </si>
  <si>
    <t>BDP BRASIL DISTRIBUIDORA DE PRODUTOS OPME EIRELI</t>
  </si>
  <si>
    <t>LIDIANE CRISTINA FLORES</t>
  </si>
  <si>
    <t>MURILO CARLOS DE REZENDE</t>
  </si>
  <si>
    <t>VAPT DISTRIBUIDORA DE GAS E AGUA MINERAL</t>
  </si>
  <si>
    <t xml:space="preserve">HERMES KASSIO LOPES DA SILVA </t>
  </si>
  <si>
    <t>NASA FRANCE VEICULOS LTDA</t>
  </si>
  <si>
    <t>LARISSA MENDONCA DOS REIS</t>
  </si>
  <si>
    <t>SOLANGE RAMOS DE O FONSECA</t>
  </si>
  <si>
    <t>SUELI FAUSTO GOMES</t>
  </si>
  <si>
    <t>RPA N 274</t>
  </si>
  <si>
    <t>SILVANA JANUARIO DE QUEIROZ E SILVA MOREIRA</t>
  </si>
  <si>
    <t>RPA N 276</t>
  </si>
  <si>
    <t>ISS RPA N 277</t>
  </si>
  <si>
    <t>ANTONIO LEONARDO GONCALVES LEITE</t>
  </si>
  <si>
    <t>ISS RPA N 275</t>
  </si>
  <si>
    <t>PATRICIA GONCALVES DA SILVA</t>
  </si>
  <si>
    <t>ISS RPA N 276</t>
  </si>
  <si>
    <t>ISS RPA N 274</t>
  </si>
  <si>
    <t>RUBIANE CRISTINA DOS SANTOS</t>
  </si>
  <si>
    <t>LUIZ HENRIQUE DE MOURA SANTANA</t>
  </si>
  <si>
    <t>RPA N 277</t>
  </si>
  <si>
    <t>RPA N 275</t>
  </si>
  <si>
    <t>ANNA PAULA ALVIS DE OLIVEIRA CARVALHO</t>
  </si>
  <si>
    <t>GLAUBER CORREA DOS SANTOS</t>
  </si>
  <si>
    <t>LUNAX COMERCIO DE PRODUTOS EM SAUDE LTDA</t>
  </si>
  <si>
    <t>FRUT CENTER DISTRIBUIDORA DE POLPAS DE FRUTAS &amp; FRIOS EIRELI</t>
  </si>
  <si>
    <t>CILMA MARIA FREIRE DA COSTA</t>
  </si>
  <si>
    <t>LOJAS ENE ESSE LTDA</t>
  </si>
  <si>
    <t>FARIA E RIBEIRO CLINICA MEDICA LTDA</t>
  </si>
  <si>
    <t>ISS NF 610</t>
  </si>
  <si>
    <t>ISS NF 21500</t>
  </si>
  <si>
    <t>ALVARA 2020</t>
  </si>
  <si>
    <t>PREFEITURA DE JARAGUA - ALVARA</t>
  </si>
  <si>
    <t>RPA N 278</t>
  </si>
  <si>
    <t>PAULO RICARDO RODRIGUES SANTANA</t>
  </si>
  <si>
    <t>RPA N 281</t>
  </si>
  <si>
    <t>JOAO VITOR SIQUEIRA PELEGRINI</t>
  </si>
  <si>
    <t>RPA N 282</t>
  </si>
  <si>
    <t>WV COSTA ASSESSORIA E CONSULTORIA LTDA</t>
  </si>
  <si>
    <t>ADRIANA FERNANDES RIBEIRO</t>
  </si>
  <si>
    <t>CICERA DO NASCIMENTO LIMA PEREIRA</t>
  </si>
  <si>
    <t>RPA N 280</t>
  </si>
  <si>
    <t>RPA N 284</t>
  </si>
  <si>
    <t>WHEBER MARTINS DOS SANTOS</t>
  </si>
  <si>
    <t>RPA N 283</t>
  </si>
  <si>
    <t>NATIARA MIELE RIBEIRO CAMARGO</t>
  </si>
  <si>
    <t>A R PELEGRINI EIRELI</t>
  </si>
  <si>
    <t>ALEXANDRE BENTO DE SOUSA EIRELI</t>
  </si>
  <si>
    <t>GROSSI COMERCIO E SERVICOS EIRELI</t>
  </si>
  <si>
    <t>PENSAO ALIMENTICIA</t>
  </si>
  <si>
    <t>LUDIMILA DE FARIA</t>
  </si>
  <si>
    <t>THA E THI FARMACIA DE MANIPULACAO LTDA</t>
  </si>
  <si>
    <t>https://ibghorg.sharepoint.com/:x:/r/documentos/_layouts/15/Doc.aspx?sourcedoc=%7B3D0F68F4-3DC8-5576-A0B3-6D115DA86BC5%7D&amp;file=FLUXO%20CAIXA%20-%202020%20-%20DEZEMBRO%20-%20HEJA.2.0.xlsx&amp;action=default&amp;mobileredirect=true</t>
  </si>
  <si>
    <t>Saldo Inicial Geral</t>
  </si>
  <si>
    <t>Saldo Final Geral</t>
  </si>
  <si>
    <t>PAGTO REF WHITE MARTINS GASES INDUSTRIAIS LTDA CONF NF 2452</t>
  </si>
  <si>
    <t>DEVOLUCAO NAGILLA BARBOSA DE CASTRO REF DIARIAS</t>
  </si>
  <si>
    <t>PAGTO REF FORTE IMPERADOR COM ATAC DE EPI LTDA CONF NF 42164</t>
  </si>
  <si>
    <t>PAGTO CARLOS EDUARDO RIBEIRO BARBOSA  REF FOLHA</t>
  </si>
  <si>
    <t>PAGTO CLEUMA ALVES GOMES REF FOLHA</t>
  </si>
  <si>
    <t>PAGTO DIVINA AMALIA DA SILVA PALHANA  REF FOLHA</t>
  </si>
  <si>
    <t>PAGTO GISLAINE MARIA RIBEIRO REF FOLHA</t>
  </si>
  <si>
    <t>PAGTO ISIS MARINA MOREIRA  REF FOLHA</t>
  </si>
  <si>
    <t>PAGTO KENIAMARA VALDIVINO OLIVEIRA REF FOLHA</t>
  </si>
  <si>
    <t>PAGTO RAFAEL COSTA GONCALVES REF FOLHA</t>
  </si>
  <si>
    <t>PAGTO WASHINGTON LUIZ DE AQUINO DIAS REF FOLHA</t>
  </si>
  <si>
    <t>PAGTO ADRIANA DE OLIVEIRA CARDOSO REF FOLHA</t>
  </si>
  <si>
    <t>PAGTO ADRIANO LUIS DA SILVA REF FOLHA</t>
  </si>
  <si>
    <t>PAGTO AMAURI DE MELO FERREIRA REF FOLHA</t>
  </si>
  <si>
    <t>PAGTO CATIA APARECIDA DA SILVA OLIVEIRA  REF FOLHA</t>
  </si>
  <si>
    <t>PAGTO ANA PAULA GUIMARAES DOS SANTOS REF FOLHA</t>
  </si>
  <si>
    <t>PAGTO CLEDIANE F DA SILVA REF FOLHA</t>
  </si>
  <si>
    <t>PAGTO DIOGO ELME DE OLIVEIRA REF FOLHA</t>
  </si>
  <si>
    <t>PAGTO GLAUCIA MATIAS DOS SANTOS REF FOLHA</t>
  </si>
  <si>
    <t>PAGTO JOAO ANTONIO DE MORAIS NETO REF FOLHA</t>
  </si>
  <si>
    <t>PAGTO LUCIANA MARQUES BARBOSA REF FOLHA</t>
  </si>
  <si>
    <t>PAGTO JOANA PIRES MARTINS REF FOLHA</t>
  </si>
  <si>
    <t>PAGTO JOSIANE DOS REIS ALVES  REF FOLHA</t>
  </si>
  <si>
    <t>PAGTO LAERTE WILKER PAVELKONSKI REF FOLHA</t>
  </si>
  <si>
    <t>PAGTO LEANDRO OLIVEIRA DA CUNHA REF FOLHA</t>
  </si>
  <si>
    <t>PAGTO LAZARO LUCIANO DE MOURA REF FOLHA</t>
  </si>
  <si>
    <t>PAGTO MARIA LUCIA DE BESSA FERREIRA REF FOLHA</t>
  </si>
  <si>
    <t>PAGTO JORCENI LUCIO DA SILVA REF FOLHA</t>
  </si>
  <si>
    <t>PAGTO GERUZA AUGUSTA REF FOLHA</t>
  </si>
  <si>
    <t>DESPESAS BANCARIAS</t>
  </si>
  <si>
    <t>Devolução</t>
  </si>
  <si>
    <t>PAGTO REF REI QUIMICA COMERCIAL EIRELI CONF NF 614</t>
  </si>
  <si>
    <t>PAGTO REF INSTITUTO QUALISA DE GESTAO  CONF NF 39191</t>
  </si>
  <si>
    <t>PAGTO ROSANIA PEREIRA SILVA REF FOLHA</t>
  </si>
  <si>
    <t>PAGTO FGTS FOLHA 11/2019</t>
  </si>
  <si>
    <t>PAGTO REF DESPESA EXECUTORA DA ADMINISTRADORA</t>
  </si>
  <si>
    <t>PAGTO REF HOSPDROGAS COMERCIAL LTDA  CONF NF 9484</t>
  </si>
  <si>
    <t>PAGTO REF BIONEXO DO BRASIL  CONF NF 167781</t>
  </si>
  <si>
    <t>PAGTO REF PAPELARIA DINAMICA LTDA CONF NF 151815</t>
  </si>
  <si>
    <t>PAGTO REF ELLO DISTRIBUICAO LTDA CONF NF 17831</t>
  </si>
  <si>
    <t>PAGTO REF MEGA FORTE TECNOLOGIA  CONF NF 3960</t>
  </si>
  <si>
    <t>PAGTO REF MEGA FORTE TECNOLOGIA  CONF NF 3959</t>
  </si>
  <si>
    <t>PAGTO REF MEDICINI COMERCIO HOSPITALAR  CONF NF 1989</t>
  </si>
  <si>
    <t>PAGTO REF BURITI SEGURANCA ESPECIALIZADA CONF NF 672</t>
  </si>
  <si>
    <t>PAGTO REF EDITORA RAIZES LTDA CONF NF 42501</t>
  </si>
  <si>
    <t>PAGTO REF MELO TELECOMUNICACOES  CONF NF 9816</t>
  </si>
  <si>
    <t>PAGTO REF THIAGO PEREIRA CAMPOS CONF NF 78</t>
  </si>
  <si>
    <t>PAGTO REF SUPERMECADO PRIMAVERA EIRELI  CONF NF 218</t>
  </si>
  <si>
    <t>PAGTO REF BURITI SEGURANCA ESPECIALIZADA CONF NF 671</t>
  </si>
  <si>
    <t>PAGTO ADRIANA TEIXEIRA DE SOUZA REF FOLHA</t>
  </si>
  <si>
    <t>PAGTO JAIME MOREIRA DAMASCENO  REF FOLHA</t>
  </si>
  <si>
    <t>PAGTO JANETE MENDANHA RIBEIRO REF FOLHA</t>
  </si>
  <si>
    <t>PAGTO LUCIENE DA SILVA AGUIAR TOSTES  REF FOLHA</t>
  </si>
  <si>
    <t>PAGTO EDWARD DA CONCEICAO RIBEIRO REF FOLHA</t>
  </si>
  <si>
    <t>PAGTO MARINETE SOARES DE OLIVEIRA REF FOLHA</t>
  </si>
  <si>
    <t>PAGTO MURILO CARLOS DE REZENDE  REF FOLHA</t>
  </si>
  <si>
    <t>PAGTO RENILDA PESSOA  REF FOLHA</t>
  </si>
  <si>
    <t>PAGTO PETERSON CAETANO DE ALMEIDA REF FOLHA</t>
  </si>
  <si>
    <t>PAGTO VANESSA LORRANE SILVA REF FOLHA</t>
  </si>
  <si>
    <t>PAGTO SAMARA BRUNA DE MENEZES REF FOLHA</t>
  </si>
  <si>
    <t>PAGTO FOLHA 11/2019</t>
  </si>
  <si>
    <t>PAGTO REF GLEIDSON RODRIGUES  RANULFO EIRELI - EPP CONF NF 12855</t>
  </si>
  <si>
    <t>PAGTO MARIA LUCIA DE OLIVEIRA PACHECO REF FOLHA</t>
  </si>
  <si>
    <t>DEVOLUCAO WHITE MARTINS GASES INDUSTRIAIS LTDA CONF NF 248</t>
  </si>
  <si>
    <t>PAGTO REF ATIVA COMERCIAL  HOSPITALAR LTDA CONF NF 000.208.859</t>
  </si>
  <si>
    <t>PAGTO REF PANIFICADORA CARRIJO EIRELI CONF NF 1483</t>
  </si>
  <si>
    <t>PAGTO REF BR GAAP ASSESSORIA EMPRESARIAL EIRELI  CONF NF 1936</t>
  </si>
  <si>
    <t>PAGTO REF STAR PURIFICADORES LTDA CONF NF 20274</t>
  </si>
  <si>
    <t>PAGTO REF WHITE MARTINS GASES INDUSTRIAIS LTDA CONF NF 248</t>
  </si>
  <si>
    <t>PAGTO REF MADEIRAS GRILL RESTAURANTE CONF NF 157</t>
  </si>
  <si>
    <t>PAGTO FRANCISCO CAMPOS AMUD REF  FGTS RESCISAO</t>
  </si>
  <si>
    <t>PAGTO REF ELLO DISTRIBUICAO LTDA  CONF NF 000.018.042</t>
  </si>
  <si>
    <t>PAGTO REF AGENCIA BRASIL CENTRAL</t>
  </si>
  <si>
    <t>PAGTO SANDRA ELISABET OLGUIN DA COSTA REF ISS RPA</t>
  </si>
  <si>
    <t>PAGTO REF J.CAMARA E IRMAOS S/A</t>
  </si>
  <si>
    <t>PAGTO REF VOZ DIGITAL SOLUCOES EM TEC E CONSULTORIA CONF NF 96</t>
  </si>
  <si>
    <t>PAGTO REF HOSPDAN COM. E SERVICOS  HOSP.LTDA-ME CONF NF 000.003.890</t>
  </si>
  <si>
    <t>PAGTO REF DIRECTA PRIME SOLUCOES EM IMPRESSAO LTDA CONF NF 4894</t>
  </si>
  <si>
    <t>PAGTO SANDRA ELISABET OLGUIN DA COSTA REF RPA 216</t>
  </si>
  <si>
    <t>PAGTO REF WHITE MARTINS GASES INDUSTRIAIS LTDA CONF NF 2488</t>
  </si>
  <si>
    <t>PAGTO FRANCISCO CAMPOS AMUD REF  RESCISAO</t>
  </si>
  <si>
    <t>PAGTO REF CASSIO HENRIQUE  ARISTIDES DE SOUZA ALVES CONF NF 000. 000.110</t>
  </si>
  <si>
    <t>DEVOLUCAO NAGILLA BARBOSA DE CASTRO REF 13Âº SALARIO</t>
  </si>
  <si>
    <t>PAGTO REF PRATAO PECAS E ACESSORIOS JARAGUA LTDA CONF NF 10186</t>
  </si>
  <si>
    <t>PAGTO REF IBEX COMERCIAL DE ALIMENTOS LTDA CONF NF 1538</t>
  </si>
  <si>
    <t>PAGTO REF COMERCIAL CIRURGICA RIO CLARENSE  CONF NF 516059</t>
  </si>
  <si>
    <t>PAGTO REF CIENTIFICA MEDICA HOSPITALAR LTDA CONF NF 103809</t>
  </si>
  <si>
    <t>PAGTO REF INOVACAO SERVICOS E COMERCIO DE PRODUTOS HOSP CONF NF 41611</t>
  </si>
  <si>
    <t>PAGTO REF KONIMAGEM COMERCIAL LTDA CONF NF 185429</t>
  </si>
  <si>
    <t>PAGTO REF CIRURGICA FERNANDES COM.  DE MAT. CI. E HOSP CONF NF 1152988</t>
  </si>
  <si>
    <t>PAGTO BRUNA MARQUES VILARINHO REF ISS RPA</t>
  </si>
  <si>
    <t>PAGTO MATHEUS MATIAS ARRUDA REF ISS RPA</t>
  </si>
  <si>
    <t>PAGTO SHAIDY ALVES BOAVENTURA REF ISS RPA</t>
  </si>
  <si>
    <t>PAGTO WILLIAN PIMENTA MOTA REF ISS RPA</t>
  </si>
  <si>
    <t>PAGTO LETICIA COUTO CAVALCANTE RODRIGUES REF ISS RPA</t>
  </si>
  <si>
    <t>PAGTO IOANA RUSEI REF ISS RPA</t>
  </si>
  <si>
    <t>PAGTO SOSTENES GOMES RIBEIRO ROCHA REF ISS RPA</t>
  </si>
  <si>
    <t>PAGTO DANIELLE LEMES DUTRA REF ISS RPA</t>
  </si>
  <si>
    <t>PAGTO DIOGO MESQUITA REBOUCAS REF ISS RPA</t>
  </si>
  <si>
    <t>PAGTO ISS NF 184 REF FLEXMUNDI CONSULTORIA E SERVICOS LTDA</t>
  </si>
  <si>
    <t>PAGTO ISS NF 78 REF THIAGO PEREIRA CAMPOS</t>
  </si>
  <si>
    <t>PAGTO ISIS MARINA MOREIRA  REF 13Âº SALARIO</t>
  </si>
  <si>
    <t>PAGTO RAFAEL COSTA GONCALVES REF 13Âº SALARIO</t>
  </si>
  <si>
    <t>PAGTO RAFAEL LOCATELLE PEREIRA REF 13Âº SALARIO</t>
  </si>
  <si>
    <t>PAGTO VITOR LAFAIETE SILVA REF 13Âº SALARIO</t>
  </si>
  <si>
    <t>PAGTO WASHINGTON LUIZ DE AQUINO DIAS REF 13Âº SALARIO</t>
  </si>
  <si>
    <t>PAGTO DIVINA AMALIA DA SILVA PALHANA  REF 13Âº SALARIO</t>
  </si>
  <si>
    <t>PAGTO GISLAINE MARIA RIBEIRO SIQUEIRO REF 13Âº SALARIO</t>
  </si>
  <si>
    <t>PAGTO NAGILLA BARBOSA DE CASTRO REF 13Âº SALARIO</t>
  </si>
  <si>
    <t>PAGTO CARLOS EDUARDO RIBEIRO BARBOSA  REF 13Âº SALARIO</t>
  </si>
  <si>
    <t>PAGTO CLEUMA ALVES GOMES REF 13Âº SALARIO</t>
  </si>
  <si>
    <t>PAGTO KENIAMARA VALDIVINO OLIVEIRA REF 13Âº SALARIO</t>
  </si>
  <si>
    <t>PAGTO MARIA LUCIA DE OLIVEIRA PACHECO REF 13Âº SALARIO</t>
  </si>
  <si>
    <t>PAGTO ADRIANA DE OLIVEIRA CARDOSO REF 13Âº SALARIO</t>
  </si>
  <si>
    <t>PAGTO JANETE MENDANHA RIBEIRO REF 13Âº SALARIO</t>
  </si>
  <si>
    <t>PAGTO ADRIANO LUIS DA SILVA REF 13Âº SALARIO</t>
  </si>
  <si>
    <t>PAGTO JOANA PIRES MARTINS REF 13Âº SALARIO</t>
  </si>
  <si>
    <t>PAGTO ILZA GOMES DE OLIVEIRA VIEIRA REF 13Âº SALARIO</t>
  </si>
  <si>
    <t>PAGTO FABRICIO NEPOMUCENO DIAS REF 13Âº SALARIO</t>
  </si>
  <si>
    <t>PAGTO GLAUCIA MATIAS DOS SANTOS REF 13Âº SALARIO</t>
  </si>
  <si>
    <t>PAGTO CATIA APARECIDA DA SILVA OLIVEIRA  REF 13Âº SALARIO</t>
  </si>
  <si>
    <t>PAGTO DIOGO ELME DE OLIVEIRA REF 13Âº SALARIO</t>
  </si>
  <si>
    <t>PAGTO ITAINARA RAYANE PEREIRA DE OLIVEIRA REF 13Âº SALARIO</t>
  </si>
  <si>
    <t>PAGTO GERUZA AUGUSTA REF 13Âº SALARIO</t>
  </si>
  <si>
    <t>PAGTO EDWARD DA CONCEICAO RIBEIRO REF 13Âº SALARIO</t>
  </si>
  <si>
    <t>PAGTO ANA PAULA GUIMARAES DOS SANTOS REF 13Âº SALARIO</t>
  </si>
  <si>
    <t>PAGTO JAIME MOREIRA DAMASCENO  REF 13Âº SALARIO</t>
  </si>
  <si>
    <t>PAGTO ADRIANA TEIXEIRA DE SOUZA REF 13Âº SALARIO</t>
  </si>
  <si>
    <t>PAGTO AMAURI DE MELO FERREIRA REF 13Âº SALARIO</t>
  </si>
  <si>
    <t>PAGTO CLEIDIANE FERNANDES DA SILVA REF 13Âº SALARIO</t>
  </si>
  <si>
    <t>PAGTO ROSANIA PEREIRA SILVA REF 13Âº SALARIO</t>
  </si>
  <si>
    <t>PAGTO LEANDRO OLIVEIRA DA CUNHA REF 13Âº SALARIO</t>
  </si>
  <si>
    <t>PAGTO JORCENI LUCIO DA SILVA REF 13Âº SALARIO</t>
  </si>
  <si>
    <t>PAGTO LINDALVA FERREIRA TOSTES REF 13Âº SALARIO</t>
  </si>
  <si>
    <t>PAGTO MANOEL AUGUSTO DOS SANTOS NETO REF 13Âº SALARIO</t>
  </si>
  <si>
    <t>PAGTO THAYS DIAS CAMARGO REF 13Âº SALARIO</t>
  </si>
  <si>
    <t>PAGTO LUCIENE DA SILVA AGUIAR TOSTES  REF 13Âº SALARIO</t>
  </si>
  <si>
    <t>PAGTO JOSIANE DOS REIS ALVES  REF 13Âº SALARIO</t>
  </si>
  <si>
    <t>PAGTO RENILDA PESSOA  REF 13Âº SALARIO</t>
  </si>
  <si>
    <t>PAGTO MARIA VANILDA SOARES DE ARAUJO REF 13Âº SALARIO</t>
  </si>
  <si>
    <t>PAGTO LAERTE WILKER PAVELKONSKI REF 13Âº SALARIO</t>
  </si>
  <si>
    <t>PAGTO MARIA LUCIA DE BESSA FERREIRA REF 13Âº SALARIO</t>
  </si>
  <si>
    <t>PAGTO JOAO ANTONIO DE MORAIS NETO REF 13Âº SALARIO</t>
  </si>
  <si>
    <t>PAGTO LUCIANA MARQUES BARBOSA REF 13Âº SALARIO</t>
  </si>
  <si>
    <t>PAGTO PETERSON CAETANO DE ALMEIDA REF 13Âº SALARIO</t>
  </si>
  <si>
    <t>PAGTO VANESSA LORRANE SILVA REF 13Âº SALARIO</t>
  </si>
  <si>
    <t>PAGTO SAMARA BRUNA DE MENEZES REF 13Âº SALARIO</t>
  </si>
  <si>
    <t>PAGTO MURILO CARLOS DE REZENDE  REF 13Âº SALARIO</t>
  </si>
  <si>
    <t>PAGTO MARINETE SOARES DE OLIVEIRA REF 13Âº SALARIO</t>
  </si>
  <si>
    <t>PAGTO VALDILENE SILVA DE OLIVEIRA REF 13Âº SALARIO</t>
  </si>
  <si>
    <t>PAGTO DYANNY TEIXEIRA DE A MOREIRA REF 13Âº SALARIO</t>
  </si>
  <si>
    <t>PAGTO MARCOS MAURILIO DA SILVA REF DIARIAS</t>
  </si>
  <si>
    <t>PAGTO 13º SEGUNDA PARCELA</t>
  </si>
  <si>
    <t>PAGTO REF VOLUS TECNOLOGIA E GESTAO DE BENEFICIOS  CONF NF 109459</t>
  </si>
  <si>
    <t>PAGTO IOANA RUSEI REF RPA 220</t>
  </si>
  <si>
    <t>PAGTO LETICIA COUTO CAVALCANTE RODRIGUES REF RPA 219</t>
  </si>
  <si>
    <t>PAGTO WILLIAN PIMENTA MOTA REF RPA 222</t>
  </si>
  <si>
    <t>PAGTO MATHEUS MATIAS ARRUDA REF RPA 216</t>
  </si>
  <si>
    <t>PAGTO SOSTENES GOMES RIBEIRO ROCHA REF RPA 217</t>
  </si>
  <si>
    <t>PAGTO DANIELLE LEMES DUTRA REF RPA 218</t>
  </si>
  <si>
    <t>PAGTO REF FLEXMUNDI CONSULTORIA E SERVICOS LTDA CONF NF 195</t>
  </si>
  <si>
    <t>PAGTO REF PA ARQUIVOS LTDA CONF NF 14938</t>
  </si>
  <si>
    <t>PAGTO REF WHITE MARTINS GASES INDUSTRIAIS LTDA CONF NF 190138</t>
  </si>
  <si>
    <t>PAGTO BRUNA MARQUES VILARINHO REF RPA 221</t>
  </si>
  <si>
    <t>PAGTO SHAIDY ALVES BOAVENTURA REF RPA 215</t>
  </si>
  <si>
    <t>PAGTO DIOGO MESQUITA REBOUCAS REF RPA 214</t>
  </si>
  <si>
    <t>DEVOLUCAO PLANISA PLANEJAMENTO E  ORG. INST. DE SAUDE CONF NF 21266</t>
  </si>
  <si>
    <t>PAGTO REF CIENTIFICA MEDICA HOSPITALAR LTDA CONF NF 103896</t>
  </si>
  <si>
    <t>PAGTO REF COMERCIAL CIRURGICA RIO CLARENSE  CONF NF 516226</t>
  </si>
  <si>
    <t>PAGTO REF MEDICINI COMERCIO HOSPITALAR  CONF NF 2070</t>
  </si>
  <si>
    <t>PAGTO REF PLANISA PLANEJAMENTO E  ORG. INST. DE SAUDE CONF NF 21266</t>
  </si>
  <si>
    <t>PAGTO MARCO AURELIO MESQUITA LEITE  REF DIARIAS</t>
  </si>
  <si>
    <t>PAGTO DIEGO BATISTA DA SILVA E SOUZA  REF DIARIAS</t>
  </si>
  <si>
    <t>PAGTO SAULO FREIRE MARTINS  REF DIARIAS</t>
  </si>
  <si>
    <t>PAGTO REF SUPRIMAIS SUPRIMENTOS PARA INFORMATICA CONF NF 9709</t>
  </si>
  <si>
    <t>PAGTO MARLENE PERPETUA DA SILVA REF DIARIAS</t>
  </si>
  <si>
    <t>PAGTO TACIANE AGUIDA GONCALVES DOS REIS REF FERIAS</t>
  </si>
  <si>
    <t>PAGTO IRRF FOLHA 11/2019</t>
  </si>
  <si>
    <t>PAGTO IRRF NF 75 REF MEDIALL BRASIL GESTAO MEDICO HOSP LTDA</t>
  </si>
  <si>
    <t>PAGTO IRRF NF 76 REF MEDIALL BRASIL GESTAO MEDICO HOSP LTDA</t>
  </si>
  <si>
    <t>PAGTO IRRF NF77 REF MEDIALL BRASIL GESTAO MEDICO HOSP LTDA</t>
  </si>
  <si>
    <t>PAGTO IRRF NF 78 REF MEDIALL BRASIL GESTAO MEDICO HOSP LTDA</t>
  </si>
  <si>
    <t>PAGTO IRRF NF78 REF THIAGO PEREIRA CAMPOS</t>
  </si>
  <si>
    <t>PAGTO IRRF NF 79 REF MEDIALL BRASIL GESTAO MEDICO HOSP LTDA</t>
  </si>
  <si>
    <t>PAGTO IRRF NF 184 REF FLEXMUNDI CONSULTORIA E SERVICOS LTDA</t>
  </si>
  <si>
    <t>PAGTO IRRF NF 195 REF FLEXMUNDI CONSULTORIA E SERVICOS LTDA</t>
  </si>
  <si>
    <t>PAGTO IRRF NF 649 REF WORK7 AUDITORES INDEPENDENTE</t>
  </si>
  <si>
    <t>PAGTO IRRF NF 671 REF BURITI SEGURANCA ESPECIALIZADA</t>
  </si>
  <si>
    <t>PAGTO IRRF NF 672 REF BURITI SEGURANCA ESPECIALIZADA</t>
  </si>
  <si>
    <t>PAGTO IRRF NF 713 REF WORK7 AUDITORES INDEPENDENTE</t>
  </si>
  <si>
    <t>PAGTO IRRF NF 21266 REF PLANISA  PLANEJAMENTO E ORG. INST. DE SAUDE</t>
  </si>
  <si>
    <t>PAGTO IRRF NF 39191 REF INSTITUTO QUALISA DE GESTAO</t>
  </si>
  <si>
    <t>PAGTO IRRF NF 2630331 REF TOTVS SA</t>
  </si>
  <si>
    <t>PAGTO IRRF NF 2655790 REF TOTVS SA</t>
  </si>
  <si>
    <t>PAGTO PCC NF 75 REF MEDIALL BRASIL GESTAO MEDICO HOSP LTDA</t>
  </si>
  <si>
    <t>PAGTO PCC NF 76 REF MEDIALL BRASIL GESTAO MEDICO HOSP LTDA</t>
  </si>
  <si>
    <t>PAGTO PCC NF 77 REF MEDIALL BRASIL GESTAO MEDICO HOSP LTDA</t>
  </si>
  <si>
    <t>PAGTO PCC NF 78 REF MEDIALL BRASIL GESTAO MEDICO HOSP LTDA</t>
  </si>
  <si>
    <t>PAGTO PCC NF 79 REF MEDIALL BRASIL GESTAO MEDICO HOSP LTDA</t>
  </si>
  <si>
    <t>PAGTO PCC NF 76 REF THIAGO PEREIRA CAMPOS</t>
  </si>
  <si>
    <t>PAGTO PCC NF 174 REF FLEXMUNDI CONSULTORIA E SERVICOS LTDA</t>
  </si>
  <si>
    <t>PAGTO PCC NF 175 REF FLEXMUNDI CONSULTORIA E SERVICOS LTDA</t>
  </si>
  <si>
    <t>PAGTO PCC NF 176 REF FLEXMUNDI CONSULTORIA E SERVICOS LTDA</t>
  </si>
  <si>
    <t>PAGTO PCC NF 237 REF LIMPECOL SERVICOS GERAIS</t>
  </si>
  <si>
    <t>PAGTO PCC NF 669 REF WORK7 AUDITORES INDEPENDENTE</t>
  </si>
  <si>
    <t>DEVOLUCAO MARCOS MAURILIO DA SILVA REF DIARIAS</t>
  </si>
  <si>
    <t>PAGTO PIS FOLHA 11/2019</t>
  </si>
  <si>
    <t>PAGTO REF ATACADAO DAS EMBALAGENS CONF NF 15271</t>
  </si>
  <si>
    <t>PAGTO REF NUTRICAO &amp; VIDA DIETAS ENTERAIS LTDA CONF NF 3945</t>
  </si>
  <si>
    <t>PAGTO REF ELLO DISTRIBUICAO LTDA CONF NF 18189</t>
  </si>
  <si>
    <t>PAGTO REF IBEX COMERCIAL DE ALIMENTOS LTDA CONF NF 1578</t>
  </si>
  <si>
    <t>PAGTO REF INNOVAR PRODUTOS HOSPITALARES LTDA CONF NF 1647</t>
  </si>
  <si>
    <t>PAGTO REF EVERSO ROSA DE OLIVEIRA CONF NF ALUGUEL</t>
  </si>
  <si>
    <t>PAGTO REF WHITE MARTINS GASES INDUSTRIAIS LTDA CONF NF 2558</t>
  </si>
  <si>
    <t>PAGTO REF PRIME COMERCIO DE PRODUTOS HOSPITALARES  CONF NF 4429</t>
  </si>
  <si>
    <t>PAGTO REF PRIME COMERCIO DE PRODUTOS HOSPITALARES  CONF NF 4431</t>
  </si>
  <si>
    <t>PAGTO REF ADRIANO MACHADO REIS CONF NF ALUGUEL</t>
  </si>
  <si>
    <t>PAGTO REF SMART7 DIGITAL LTDA CONF NF 427</t>
  </si>
  <si>
    <t>PAGTO BRUNA GRASIELI DE SOUZA REF DIARIAS</t>
  </si>
  <si>
    <t>DEVOLUCAO FLEXMUNDI CONSULTORIA E SERVICOS LTDA CONF NF 184</t>
  </si>
  <si>
    <t>PAGTO REF KAPITAO AMERICA  EQUIP DE SEG COM IND LTDA CONF NF 103874</t>
  </si>
  <si>
    <t>PAGTO REF FERNANDA SILVA MACHADO RIBEIRO CONF NF 199</t>
  </si>
  <si>
    <t>PAGTO REF FLEXMUNDI CONSULTORIA E SERVICOS LTDA CONF NF 184</t>
  </si>
  <si>
    <t>PAGTO MARIA LUCIA DE OLIVEIRA PACHECO REF  RESCISAO</t>
  </si>
  <si>
    <t>PAGTO CASSIA ALVES DE MORAIS VIEIRA REF  RESCISAO</t>
  </si>
  <si>
    <t>PAGTO CAIXA SEGURADORA (SEGURO DE  VIDA -FUNCIONARIOS)</t>
  </si>
  <si>
    <t>DEVOLUCAO MELO TELECOMUNICACOES  CONF NF 16170</t>
  </si>
  <si>
    <t>PAGTO REF SANEAGO  CONF NF 4039685663</t>
  </si>
  <si>
    <t>PAGTO REF Oi FIXO CONF NF 191207534643</t>
  </si>
  <si>
    <t>PAGTO REF MELO TELECOMUNICACOES  CONF NF 16170</t>
  </si>
  <si>
    <t>PAGTO CAIQUE SIQUEIRA SAMPAIO DE BESSA REF  FGTS RESCISAO</t>
  </si>
  <si>
    <t>PAGTO REF ELLO DISTRIBUICAO LTDA CONF NF 18042</t>
  </si>
  <si>
    <t>PAGTO REF BIONEXO DO BRASIL  CONF NF 170587</t>
  </si>
  <si>
    <t>PAGTO CAIQUE SIQUEIRA SAMPAIO DE BESSA REF  RESCISAO</t>
  </si>
  <si>
    <t>PAGTO REF MEDIALL BRASIL GESTAO MEDICO HOSP LTDA  CONF NF 80</t>
  </si>
  <si>
    <t>PAGTO BRUNA PAIVA RODRIGUES REF FERIAS</t>
  </si>
  <si>
    <t>PAGTO REF FACTO TURISMO EIRELI CONF NF 1059</t>
  </si>
  <si>
    <t>ACERTO FUNDO FIXO</t>
  </si>
  <si>
    <t>PAGTO PCC NF 39139 REF INSTITUTO QUALISA DE GESTAO</t>
  </si>
  <si>
    <t>PAGTO REF HOSPDROGAS COMERCIAL LTDA  CONF NF 10248</t>
  </si>
  <si>
    <t>PAGTO REF HOSPDROGAS COMERCIAL LTDA  CONF NF 10219</t>
  </si>
  <si>
    <t>PAGTO REF FERNANDA SILVA MACHADO RIBEIRO CONF NF 198</t>
  </si>
  <si>
    <t>PAGTO GPS FOLHA 11/2019</t>
  </si>
  <si>
    <t>PAGTO GPS 13Âº SALARIO</t>
  </si>
  <si>
    <t>PAGTO GPS NF 671 REF BURITI SEGURANCA ESPECIALIZADA</t>
  </si>
  <si>
    <t>PAGTO GPS NF 672 REF BURITI SEGURANCA ESPECIALIZADA</t>
  </si>
  <si>
    <t>PAGTO ROBERTO LEANDRO DE CARVALHO GARCIA  REF DIARIAS</t>
  </si>
  <si>
    <t>PAGTO REF WHITE MARTINS GASES INDUSTRIAIS LTDA CONF NF 2518</t>
  </si>
  <si>
    <t>PAGTO REF ARTEC TECNOLOGIA E SERVICOS LTDA CONF NF 120</t>
  </si>
  <si>
    <t>PAGTO REF ATHOS CONTABILIDADE EIRELI LTDA  CONF NF 15749</t>
  </si>
  <si>
    <t>PAGTO REF WORK7 AUDITORES INDEPENDENTE CONF NF 684</t>
  </si>
  <si>
    <t>PAGTO JESUS DANIEL DE CARVALHO REF DIARIAS</t>
  </si>
  <si>
    <t>PAGTO FELIPE BORGES AMARAL RODRIGUES REF DIARIAS</t>
  </si>
  <si>
    <t>PAGTO ELIZANGELA TAVARES DE SOUZA  REF DIARIAS</t>
  </si>
  <si>
    <t>PAGTO GRACIELLE FAVA DE OLIVEIRA REF DIARIAS</t>
  </si>
  <si>
    <t>PAGTO EUCIANY ANTONIO MARTINS SOARES REF DIARIAS</t>
  </si>
  <si>
    <t>PAGTO MICHELLE CRISTINA JAYME REF DIARIAS</t>
  </si>
  <si>
    <t>PAGTO LAZARO LUCIANO DE MOURA REF  RESCISAO</t>
  </si>
  <si>
    <t>PAGTO REF WHITE MARTINS GASES INDUSTRIAIS LTDA CONF NF 190137</t>
  </si>
  <si>
    <t>PAGTO REF WHITE MARTINS GASES INDUSTRIAIS LTDA CONF NF 190135</t>
  </si>
  <si>
    <t>PAGTO REF WHITE MARTINS GASES INDUSTRIAIS LTDA CONF NF 190136</t>
  </si>
  <si>
    <t>PAGTO REF WHITE MARTINS GASES INDUSTRIAIS LTDA CONF NF 190139</t>
  </si>
  <si>
    <t>PAGTO REF MEDIALL BRASIL GESTAO MEDICO HOSP LTDA  CONF NF 81</t>
  </si>
  <si>
    <t>PAGTO REF MEDIALL BRASIL GESTAO MEDICO HOSP LTDA  CONF NF 82</t>
  </si>
  <si>
    <t>PAGTO REF MEDIALL BRASIL GESTAO MEDICO HOSP LTDA  CONF NF 83</t>
  </si>
  <si>
    <t>RECEITA CONTRATO DE GESTAO</t>
  </si>
  <si>
    <t>IOF</t>
  </si>
  <si>
    <t>553-7 CA</t>
  </si>
  <si>
    <t>Rendimento Bruto no Mês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</si>
</sst>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3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ibghorg.sharepoint.com/:x:/r/documentos/_layouts/15/Doc.aspx?sourcedoc=%7B3D0F68F4-3DC8-5576-A0B3-6D115DA86BC5%7D&amp;file=FLUXO%20CAIXA%20-%202020%20-%20DEZEMBRO%20-%20HEJA.2.0.xlsx&amp;action=default&amp;mobileredirect=true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7" t="s">
        <v>0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379"/>
    </row>
    <row r="2" spans="1:15" ht="15" customHeight="1" x14ac:dyDescent="0.25">
      <c r="A2" s="428" t="s">
        <v>1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379"/>
    </row>
    <row r="3" spans="1:15" ht="15.75" customHeight="1" thickBot="1" x14ac:dyDescent="0.3">
      <c r="A3" s="429" t="s">
        <v>2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>
        <f>'Base -Receita-Despesa'!BJ14</f>
        <v>1339407.52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1339407.52</v>
      </c>
      <c r="H6" s="27">
        <f>'Base -Receita-Despesa'!BU69</f>
        <v>0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18302559.790000003</v>
      </c>
      <c r="H7" s="27">
        <f t="shared" ca="1" si="2"/>
        <v>14732909.369999997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-74426.75</v>
      </c>
      <c r="H9" s="27">
        <f t="shared" ca="1" si="3"/>
        <v>-192568.30999999997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-9771285.0599999987</v>
      </c>
      <c r="H10" s="27">
        <f t="shared" ca="1" si="5"/>
        <v>-10838068.200000001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-175908.48000000001</v>
      </c>
      <c r="H11" s="35">
        <f t="shared" ca="1" si="7"/>
        <v>-349880.08999999997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-4907259.58</v>
      </c>
      <c r="H12" s="27">
        <f t="shared" ca="1" si="8"/>
        <v>-2585758.02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-1360052.22</v>
      </c>
      <c r="H13" s="27">
        <f t="shared" ca="1" si="9"/>
        <v>-1867335.1600000004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-54176.760000000009</v>
      </c>
      <c r="H14" s="27">
        <f t="shared" ca="1" si="10"/>
        <v>-43012.37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-1132932.2670055786</v>
      </c>
      <c r="H15" s="27" t="e">
        <f>SUM('Base -Receita-Despesa'!BV37,'Base -Receita-Despesa'!BV39,'Base -Receita-Despesa'!S42:BV46,'Base -Receita-Despesa'!BV48:BV49)</f>
        <v>#DIV/0!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-17476041.117005579</v>
      </c>
      <c r="H16" s="31" t="e">
        <f t="shared" ca="1" si="11"/>
        <v>#DIV/0!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-17476041.117005579</v>
      </c>
      <c r="H17" s="38" t="e">
        <f t="shared" ca="1" si="12"/>
        <v>#DIV/0!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5" t="s">
        <v>21</v>
      </c>
      <c r="B20" s="425"/>
      <c r="C20" s="425"/>
      <c r="D20" s="425"/>
      <c r="E20" s="425"/>
      <c r="F20" s="425"/>
      <c r="G20" s="425"/>
      <c r="H20" s="425"/>
      <c r="I20" s="425"/>
      <c r="J20" s="425"/>
      <c r="K20" s="425"/>
      <c r="L20" s="425"/>
    </row>
    <row r="21" spans="1:15" x14ac:dyDescent="0.25">
      <c r="A21" s="425" t="s">
        <v>22</v>
      </c>
      <c r="B21" s="425"/>
      <c r="C21" s="425"/>
      <c r="D21" s="425"/>
      <c r="E21" s="425"/>
      <c r="F21" s="425"/>
      <c r="G21" s="425"/>
      <c r="H21" s="425"/>
      <c r="I21" s="425"/>
      <c r="J21" s="425"/>
      <c r="K21" s="425"/>
      <c r="L21" s="425"/>
    </row>
    <row r="22" spans="1:15" x14ac:dyDescent="0.25">
      <c r="A22" s="424" t="s">
        <v>23</v>
      </c>
      <c r="B22" s="424"/>
      <c r="C22" s="424"/>
      <c r="D22" s="424"/>
      <c r="E22" s="424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6" t="s">
        <v>24</v>
      </c>
      <c r="B23" s="426"/>
      <c r="C23" s="426"/>
      <c r="D23" s="426"/>
      <c r="E23" s="426"/>
      <c r="F23" s="257"/>
      <c r="G23" s="257"/>
      <c r="H23" s="257"/>
      <c r="I23" s="257"/>
      <c r="J23" s="43"/>
      <c r="K23" s="43"/>
      <c r="L23" s="43"/>
    </row>
    <row r="24" spans="1:15" x14ac:dyDescent="0.25">
      <c r="A24" s="426"/>
      <c r="B24" s="426"/>
      <c r="C24" s="426"/>
      <c r="D24" s="426"/>
      <c r="E24" s="426"/>
      <c r="F24" s="257"/>
      <c r="G24" s="257"/>
      <c r="H24" s="257"/>
      <c r="I24" s="257"/>
      <c r="J24" s="43"/>
      <c r="K24" s="43"/>
      <c r="L24" s="43"/>
    </row>
    <row r="25" spans="1:15" x14ac:dyDescent="0.25">
      <c r="A25" s="426"/>
      <c r="B25" s="426"/>
      <c r="C25" s="426"/>
      <c r="D25" s="426"/>
      <c r="E25" s="426"/>
      <c r="F25" s="257"/>
      <c r="G25" s="257"/>
      <c r="H25" s="257"/>
      <c r="I25" s="257"/>
      <c r="J25" s="43"/>
      <c r="K25" s="43"/>
      <c r="L25" s="43"/>
    </row>
    <row r="26" spans="1:15" x14ac:dyDescent="0.25">
      <c r="A26" s="426"/>
      <c r="B26" s="426"/>
      <c r="C26" s="426"/>
      <c r="D26" s="426"/>
      <c r="E26" s="426"/>
      <c r="F26" s="257"/>
      <c r="G26" s="257"/>
      <c r="H26" s="257"/>
      <c r="I26" s="257"/>
      <c r="J26" s="43"/>
      <c r="K26" s="43"/>
      <c r="L26" s="43"/>
    </row>
    <row r="27" spans="1:15" x14ac:dyDescent="0.25">
      <c r="A27" s="426"/>
      <c r="B27" s="426"/>
      <c r="C27" s="426"/>
      <c r="D27" s="426"/>
      <c r="E27" s="426"/>
      <c r="F27" s="257"/>
      <c r="G27" s="257"/>
      <c r="H27" s="257"/>
      <c r="I27" s="257"/>
      <c r="J27" s="43"/>
      <c r="K27" s="43"/>
      <c r="L27" s="43"/>
    </row>
    <row r="28" spans="1:15" x14ac:dyDescent="0.25">
      <c r="A28" s="426"/>
      <c r="B28" s="426"/>
      <c r="C28" s="426"/>
      <c r="D28" s="426"/>
      <c r="E28" s="426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25"/>
      <c r="B89" s="425"/>
      <c r="C89" s="425"/>
      <c r="D89" s="425"/>
      <c r="E89" s="425"/>
      <c r="F89" s="425"/>
      <c r="G89" s="425"/>
      <c r="H89" s="425"/>
      <c r="I89" s="425"/>
      <c r="J89" s="425"/>
      <c r="K89" s="425"/>
      <c r="L89" s="425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6"/>
  <sheetViews>
    <sheetView showGridLines="0" tabSelected="1" zoomScaleNormal="100" workbookViewId="0">
      <pane xSplit="2" ySplit="7" topLeftCell="BJ62" activePane="bottomRight" state="frozen"/>
      <selection pane="topRight" activeCell="C1" sqref="C1"/>
      <selection pane="bottomLeft" activeCell="A8" sqref="A8"/>
      <selection pane="bottomRight" activeCell="BJ3" sqref="BJ3:BW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16384" width="11.5703125" style="113"/>
  </cols>
  <sheetData>
    <row r="1" spans="2:75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</row>
    <row r="2" spans="2:75" ht="8.25" customHeight="1" thickBot="1" x14ac:dyDescent="0.35">
      <c r="AO2" s="431" t="s">
        <v>37</v>
      </c>
      <c r="AP2" s="431"/>
      <c r="AQ2" s="431"/>
      <c r="AR2" s="431"/>
      <c r="BD2" s="431" t="str">
        <f>"Referência: Jan a Dez /"&amp;AU3</f>
        <v>Referência: Jan a Dez /2019</v>
      </c>
      <c r="BE2" s="431"/>
      <c r="BF2" s="431"/>
      <c r="BG2" s="431"/>
      <c r="BS2" s="431" t="str">
        <f>"Referência: Jan a Dez /"&amp;BJ3</f>
        <v>Referência: Jan a Dez /2020</v>
      </c>
      <c r="BT2" s="431"/>
      <c r="BU2" s="431"/>
      <c r="BV2" s="431"/>
    </row>
    <row r="3" spans="2:75" ht="14.25" thickBot="1" x14ac:dyDescent="0.35">
      <c r="B3" s="441" t="s">
        <v>1020</v>
      </c>
      <c r="C3" s="442">
        <v>2016</v>
      </c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205"/>
      <c r="Q3" s="443">
        <v>2017</v>
      </c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120"/>
      <c r="AF3" s="432">
        <v>2018</v>
      </c>
      <c r="AG3" s="432"/>
      <c r="AH3" s="432"/>
      <c r="AI3" s="432"/>
      <c r="AJ3" s="432"/>
      <c r="AK3" s="432"/>
      <c r="AL3" s="432"/>
      <c r="AM3" s="432"/>
      <c r="AN3" s="432"/>
      <c r="AO3" s="432"/>
      <c r="AP3" s="432"/>
      <c r="AQ3" s="432"/>
      <c r="AR3" s="432"/>
      <c r="AS3" s="432"/>
      <c r="AT3" s="120"/>
      <c r="AU3" s="432">
        <v>2019</v>
      </c>
      <c r="AV3" s="432"/>
      <c r="AW3" s="432"/>
      <c r="AX3" s="432"/>
      <c r="AY3" s="432"/>
      <c r="AZ3" s="432"/>
      <c r="BA3" s="432"/>
      <c r="BB3" s="432"/>
      <c r="BC3" s="432"/>
      <c r="BD3" s="432"/>
      <c r="BE3" s="432"/>
      <c r="BF3" s="432"/>
      <c r="BG3" s="432"/>
      <c r="BH3" s="432"/>
      <c r="BI3" s="120"/>
      <c r="BJ3" s="432">
        <v>2020</v>
      </c>
      <c r="BK3" s="432"/>
      <c r="BL3" s="432"/>
      <c r="BM3" s="432"/>
      <c r="BN3" s="432"/>
      <c r="BO3" s="432"/>
      <c r="BP3" s="432"/>
      <c r="BQ3" s="432"/>
      <c r="BR3" s="432"/>
      <c r="BS3" s="432"/>
      <c r="BT3" s="432"/>
      <c r="BU3" s="432"/>
      <c r="BV3" s="432"/>
      <c r="BW3" s="432"/>
    </row>
    <row r="4" spans="2:75" ht="14.25" thickBot="1" x14ac:dyDescent="0.35">
      <c r="B4" s="441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205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120"/>
      <c r="AF4" s="432"/>
      <c r="AG4" s="432"/>
      <c r="AH4" s="432"/>
      <c r="AI4" s="432"/>
      <c r="AJ4" s="432"/>
      <c r="AK4" s="432"/>
      <c r="AL4" s="432"/>
      <c r="AM4" s="432"/>
      <c r="AN4" s="432"/>
      <c r="AO4" s="432"/>
      <c r="AP4" s="432"/>
      <c r="AQ4" s="432"/>
      <c r="AR4" s="432"/>
      <c r="AS4" s="432"/>
      <c r="AT4" s="120"/>
      <c r="AU4" s="432"/>
      <c r="AV4" s="432"/>
      <c r="AW4" s="432"/>
      <c r="AX4" s="432"/>
      <c r="AY4" s="432"/>
      <c r="AZ4" s="432"/>
      <c r="BA4" s="432"/>
      <c r="BB4" s="432"/>
      <c r="BC4" s="432"/>
      <c r="BD4" s="432"/>
      <c r="BE4" s="432"/>
      <c r="BF4" s="432"/>
      <c r="BG4" s="432"/>
      <c r="BH4" s="432"/>
      <c r="BI4" s="120"/>
      <c r="BJ4" s="432"/>
      <c r="BK4" s="432"/>
      <c r="BL4" s="432"/>
      <c r="BM4" s="432"/>
      <c r="BN4" s="432"/>
      <c r="BO4" s="432"/>
      <c r="BP4" s="432"/>
      <c r="BQ4" s="432"/>
      <c r="BR4" s="432"/>
      <c r="BS4" s="432"/>
      <c r="BT4" s="432"/>
      <c r="BU4" s="432"/>
      <c r="BV4" s="432"/>
      <c r="BW4" s="432"/>
    </row>
    <row r="5" spans="2:75" ht="14.25" thickBot="1" x14ac:dyDescent="0.35">
      <c r="B5" s="242"/>
      <c r="C5" s="122" t="s">
        <v>657</v>
      </c>
      <c r="D5" s="122" t="s">
        <v>658</v>
      </c>
      <c r="E5" s="122" t="s">
        <v>659</v>
      </c>
      <c r="F5" s="122" t="s">
        <v>660</v>
      </c>
      <c r="G5" s="122" t="s">
        <v>661</v>
      </c>
      <c r="H5" s="122" t="s">
        <v>662</v>
      </c>
      <c r="I5" s="122" t="s">
        <v>663</v>
      </c>
      <c r="J5" s="122" t="s">
        <v>664</v>
      </c>
      <c r="K5" s="122" t="s">
        <v>665</v>
      </c>
      <c r="L5" s="122" t="s">
        <v>666</v>
      </c>
      <c r="M5" s="122" t="s">
        <v>667</v>
      </c>
      <c r="N5" s="122" t="s">
        <v>668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</row>
    <row r="6" spans="2:75" ht="14.25" thickBot="1" x14ac:dyDescent="0.35">
      <c r="B6" s="243"/>
      <c r="C6" s="123" t="s">
        <v>669</v>
      </c>
      <c r="D6" s="123" t="s">
        <v>670</v>
      </c>
      <c r="E6" s="123" t="s">
        <v>671</v>
      </c>
      <c r="F6" s="123" t="s">
        <v>672</v>
      </c>
      <c r="G6" s="123" t="s">
        <v>673</v>
      </c>
      <c r="H6" s="123" t="s">
        <v>674</v>
      </c>
      <c r="I6" s="123" t="s">
        <v>675</v>
      </c>
      <c r="J6" s="123" t="s">
        <v>676</v>
      </c>
      <c r="K6" s="123" t="s">
        <v>677</v>
      </c>
      <c r="L6" s="123" t="s">
        <v>678</v>
      </c>
      <c r="M6" s="123" t="s">
        <v>679</v>
      </c>
      <c r="N6" s="123" t="s">
        <v>680</v>
      </c>
      <c r="O6" s="234" t="s">
        <v>30</v>
      </c>
      <c r="P6" s="205"/>
      <c r="Q6" s="123" t="s">
        <v>669</v>
      </c>
      <c r="R6" s="123" t="s">
        <v>670</v>
      </c>
      <c r="S6" s="123" t="s">
        <v>671</v>
      </c>
      <c r="T6" s="123" t="s">
        <v>672</v>
      </c>
      <c r="U6" s="123" t="s">
        <v>673</v>
      </c>
      <c r="V6" s="123" t="s">
        <v>674</v>
      </c>
      <c r="W6" s="123" t="s">
        <v>675</v>
      </c>
      <c r="X6" s="123" t="s">
        <v>676</v>
      </c>
      <c r="Y6" s="123" t="s">
        <v>677</v>
      </c>
      <c r="Z6" s="123" t="s">
        <v>678</v>
      </c>
      <c r="AA6" s="123" t="s">
        <v>679</v>
      </c>
      <c r="AB6" s="123" t="s">
        <v>680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</row>
    <row r="7" spans="2:75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6"/>
      <c r="R7" s="437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8"/>
      <c r="AE7" s="129"/>
      <c r="AF7" s="433"/>
      <c r="AG7" s="433"/>
      <c r="AH7" s="433"/>
      <c r="AI7" s="433"/>
      <c r="AJ7" s="433"/>
      <c r="AK7" s="433"/>
      <c r="AL7" s="433"/>
      <c r="AM7" s="433"/>
      <c r="AN7" s="433"/>
      <c r="AO7" s="433"/>
      <c r="AP7" s="433"/>
      <c r="AQ7" s="433"/>
      <c r="AR7" s="433"/>
      <c r="AS7" s="433"/>
      <c r="AT7" s="129"/>
      <c r="AU7" s="433"/>
      <c r="AV7" s="433"/>
      <c r="AW7" s="433"/>
      <c r="AX7" s="433"/>
      <c r="AY7" s="433"/>
      <c r="AZ7" s="433"/>
      <c r="BA7" s="433"/>
      <c r="BB7" s="433"/>
      <c r="BC7" s="433"/>
      <c r="BD7" s="433"/>
      <c r="BE7" s="433"/>
      <c r="BF7" s="433"/>
      <c r="BG7" s="433"/>
      <c r="BH7" s="433"/>
      <c r="BI7" s="129"/>
      <c r="BJ7" s="433"/>
      <c r="BK7" s="433"/>
      <c r="BL7" s="433"/>
      <c r="BM7" s="433"/>
      <c r="BN7" s="433"/>
      <c r="BO7" s="433"/>
      <c r="BP7" s="433"/>
      <c r="BQ7" s="433"/>
      <c r="BR7" s="433"/>
      <c r="BS7" s="433"/>
      <c r="BT7" s="433"/>
      <c r="BU7" s="433"/>
      <c r="BV7" s="433"/>
      <c r="BW7" s="433"/>
    </row>
    <row r="8" spans="2:75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6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7">AQ8</f>
        <v>987516.58</v>
      </c>
      <c r="AS8" s="138">
        <f t="shared" ref="AS8:AS14" si="28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474680.07</v>
      </c>
      <c r="BE8" s="132">
        <f>'HEJA - Saldos Bancários'!AY9</f>
        <v>500060.36</v>
      </c>
      <c r="BF8" s="132">
        <f>'HEJA - Saldos Bancários'!AZ9</f>
        <v>641509.24</v>
      </c>
      <c r="BG8" s="133">
        <f t="shared" ref="BG8:BG13" si="29">BF8</f>
        <v>641509.24</v>
      </c>
      <c r="BH8" s="138">
        <f t="shared" ref="BH8:BH14" si="30">BG8/$AR$14</f>
        <v>0.56348570698466094</v>
      </c>
      <c r="BI8" s="114"/>
      <c r="BJ8" s="132">
        <f>'HEJA - Saldos Bancários'!BA9</f>
        <v>324.02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1424370.01</v>
      </c>
      <c r="BN8" s="132">
        <f>'HEJA - Saldos Bancários'!BE9</f>
        <v>408153.59999999998</v>
      </c>
      <c r="BO8" s="132">
        <f>'HEJA - Saldos Bancários'!BF9</f>
        <v>0</v>
      </c>
      <c r="BP8" s="132">
        <f>'HEJA - Saldos Bancários'!BG9</f>
        <v>333652.13</v>
      </c>
      <c r="BQ8" s="132">
        <f>'HEJA - Saldos Bancários'!BH9</f>
        <v>147169.27000000002</v>
      </c>
      <c r="BR8" s="132">
        <f>'HEJA - Saldos Bancários'!BI9</f>
        <v>149732.20000000001</v>
      </c>
      <c r="BS8" s="132">
        <f>'HEJA - Saldos Bancários'!BJ9</f>
        <v>316261.75</v>
      </c>
      <c r="BT8" s="132">
        <f>'HEJA - Saldos Bancários'!BK9</f>
        <v>34796.32</v>
      </c>
      <c r="BU8" s="132">
        <f>'HEJA - Saldos Bancários'!BL9</f>
        <v>0</v>
      </c>
      <c r="BV8" s="133">
        <f t="shared" ref="BV8:BV13" si="31">BU8</f>
        <v>0</v>
      </c>
      <c r="BW8" s="138">
        <f t="shared" ref="BW8:BW14" si="32">BV8/$AR$14</f>
        <v>0</v>
      </c>
    </row>
    <row r="9" spans="2:75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3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6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7"/>
        <v>150949.28</v>
      </c>
      <c r="AS9" s="138">
        <f t="shared" si="28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2311068.85</v>
      </c>
      <c r="BB9" s="132">
        <f>'HEJA - Saldos Bancários'!AV19</f>
        <v>2216148.4699999997</v>
      </c>
      <c r="BC9" s="132">
        <f>'HEJA - Saldos Bancários'!AW19</f>
        <v>2478973.62</v>
      </c>
      <c r="BD9" s="132">
        <f>'HEJA - Saldos Bancários'!AX19</f>
        <v>2873141.39</v>
      </c>
      <c r="BE9" s="132">
        <f>'HEJA - Saldos Bancários'!AY19</f>
        <v>2803850.96</v>
      </c>
      <c r="BF9" s="132">
        <f>'HEJA - Saldos Bancários'!AZ19</f>
        <v>2148497.09</v>
      </c>
      <c r="BG9" s="133">
        <f t="shared" si="29"/>
        <v>2148497.09</v>
      </c>
      <c r="BH9" s="138">
        <f t="shared" si="30"/>
        <v>1.8871862262079604</v>
      </c>
      <c r="BI9" s="114"/>
      <c r="BJ9" s="132">
        <f>'HEJA - Saldos Bancários'!BA19</f>
        <v>1339083.5</v>
      </c>
      <c r="BK9" s="132">
        <f>'HEJA - Saldos Bancários'!BB19</f>
        <v>1273696.24</v>
      </c>
      <c r="BL9" s="132">
        <f>'HEJA - Saldos Bancários'!BC19</f>
        <v>1366552.35</v>
      </c>
      <c r="BM9" s="132">
        <f>'HEJA - Saldos Bancários'!BD19</f>
        <v>1570251.99</v>
      </c>
      <c r="BN9" s="132">
        <f>'HEJA - Saldos Bancários'!BE19</f>
        <v>857846.37</v>
      </c>
      <c r="BO9" s="132">
        <f>'HEJA - Saldos Bancários'!BF19</f>
        <v>631275.56999999995</v>
      </c>
      <c r="BP9" s="132">
        <f>'HEJA - Saldos Bancários'!BG19</f>
        <v>1859.17</v>
      </c>
      <c r="BQ9" s="132">
        <f>'HEJA - Saldos Bancários'!BH19</f>
        <v>15.89</v>
      </c>
      <c r="BR9" s="132">
        <f>'HEJA - Saldos Bancários'!BI19</f>
        <v>15.91</v>
      </c>
      <c r="BS9" s="132">
        <f>'HEJA - Saldos Bancários'!BJ19</f>
        <v>15.89</v>
      </c>
      <c r="BT9" s="132">
        <f>'HEJA - Saldos Bancários'!BK19</f>
        <v>15.91</v>
      </c>
      <c r="BU9" s="132">
        <f>'HEJA - Saldos Bancários'!BL19</f>
        <v>0</v>
      </c>
      <c r="BV9" s="133">
        <f t="shared" si="31"/>
        <v>0</v>
      </c>
      <c r="BW9" s="138">
        <f t="shared" si="32"/>
        <v>0</v>
      </c>
    </row>
    <row r="10" spans="2:75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3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4">AB10</f>
        <v>0</v>
      </c>
      <c r="AD10" s="138" t="e">
        <f t="shared" si="26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7"/>
        <v>0</v>
      </c>
      <c r="AS10" s="138">
        <f t="shared" si="28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9"/>
        <v>0</v>
      </c>
      <c r="BH10" s="138">
        <f t="shared" si="30"/>
        <v>0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31"/>
        <v>0</v>
      </c>
      <c r="BW10" s="138">
        <f t="shared" si="32"/>
        <v>0</v>
      </c>
    </row>
    <row r="11" spans="2:75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3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4"/>
        <v>0</v>
      </c>
      <c r="AD11" s="138" t="e">
        <f t="shared" si="26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7"/>
        <v>0</v>
      </c>
      <c r="AS11" s="138">
        <f t="shared" si="28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9"/>
        <v>0</v>
      </c>
      <c r="BH11" s="138">
        <f t="shared" si="30"/>
        <v>0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31"/>
        <v>0</v>
      </c>
      <c r="BW11" s="138">
        <f t="shared" si="32"/>
        <v>0</v>
      </c>
    </row>
    <row r="12" spans="2:75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3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4"/>
        <v>0</v>
      </c>
      <c r="AD12" s="138" t="e">
        <f t="shared" si="26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7"/>
        <v>0</v>
      </c>
      <c r="AS12" s="138">
        <f t="shared" si="28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9"/>
        <v>0</v>
      </c>
      <c r="BH12" s="138">
        <f t="shared" si="30"/>
        <v>0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31"/>
        <v>0</v>
      </c>
      <c r="BW12" s="138">
        <f t="shared" si="32"/>
        <v>0</v>
      </c>
    </row>
    <row r="13" spans="2:75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3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4"/>
        <v>0</v>
      </c>
      <c r="AD13" s="138" t="e">
        <f t="shared" si="26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7"/>
        <v>0</v>
      </c>
      <c r="AS13" s="138">
        <f t="shared" si="28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9"/>
        <v>0</v>
      </c>
      <c r="BH13" s="138">
        <f t="shared" si="30"/>
        <v>0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31"/>
        <v>0</v>
      </c>
      <c r="BW13" s="138">
        <f t="shared" si="32"/>
        <v>0</v>
      </c>
    </row>
    <row r="14" spans="2:75" s="116" customFormat="1" x14ac:dyDescent="0.3">
      <c r="B14" s="246" t="s">
        <v>59</v>
      </c>
      <c r="C14" s="134">
        <f t="shared" ref="C14:O14" si="35">SUM(C7:C13)</f>
        <v>0</v>
      </c>
      <c r="D14" s="135">
        <f t="shared" si="35"/>
        <v>0</v>
      </c>
      <c r="E14" s="135">
        <f t="shared" si="35"/>
        <v>0</v>
      </c>
      <c r="F14" s="135">
        <f t="shared" si="35"/>
        <v>0</v>
      </c>
      <c r="G14" s="135">
        <f t="shared" si="35"/>
        <v>0</v>
      </c>
      <c r="H14" s="135">
        <f t="shared" si="35"/>
        <v>0</v>
      </c>
      <c r="I14" s="135">
        <f t="shared" si="35"/>
        <v>0</v>
      </c>
      <c r="J14" s="135">
        <f t="shared" si="35"/>
        <v>0</v>
      </c>
      <c r="K14" s="135">
        <f t="shared" si="35"/>
        <v>0</v>
      </c>
      <c r="L14" s="135">
        <f t="shared" si="35"/>
        <v>0</v>
      </c>
      <c r="M14" s="135">
        <f t="shared" si="35"/>
        <v>0</v>
      </c>
      <c r="N14" s="200">
        <f t="shared" si="35"/>
        <v>0</v>
      </c>
      <c r="O14" s="236">
        <f t="shared" si="35"/>
        <v>0</v>
      </c>
      <c r="P14" s="208"/>
      <c r="Q14" s="134">
        <f t="shared" ref="Q14:AC14" si="36">SUM(Q7:Q13)</f>
        <v>0</v>
      </c>
      <c r="R14" s="135">
        <f t="shared" si="36"/>
        <v>0</v>
      </c>
      <c r="S14" s="135">
        <f t="shared" si="36"/>
        <v>0</v>
      </c>
      <c r="T14" s="135">
        <f t="shared" si="36"/>
        <v>0</v>
      </c>
      <c r="U14" s="135">
        <f t="shared" si="36"/>
        <v>0</v>
      </c>
      <c r="V14" s="135">
        <f t="shared" si="36"/>
        <v>0</v>
      </c>
      <c r="W14" s="135">
        <f t="shared" si="36"/>
        <v>0</v>
      </c>
      <c r="X14" s="135">
        <f t="shared" si="36"/>
        <v>0</v>
      </c>
      <c r="Y14" s="135">
        <f t="shared" si="36"/>
        <v>0</v>
      </c>
      <c r="Z14" s="135">
        <f t="shared" si="36"/>
        <v>0</v>
      </c>
      <c r="AA14" s="135">
        <f t="shared" si="36"/>
        <v>0</v>
      </c>
      <c r="AB14" s="135">
        <f t="shared" si="36"/>
        <v>0</v>
      </c>
      <c r="AC14" s="135">
        <f t="shared" si="36"/>
        <v>0</v>
      </c>
      <c r="AD14" s="138" t="e">
        <f t="shared" si="26"/>
        <v>#DIV/0!</v>
      </c>
      <c r="AE14" s="114"/>
      <c r="AF14" s="134">
        <f>SUM(AF7:AF13)</f>
        <v>1672186.9000000001</v>
      </c>
      <c r="AG14" s="135">
        <f t="shared" ref="AG14:AR14" si="37">SUM(AG7:AG13)</f>
        <v>1871854.84</v>
      </c>
      <c r="AH14" s="135">
        <f t="shared" si="37"/>
        <v>2692234.35</v>
      </c>
      <c r="AI14" s="135">
        <f t="shared" si="37"/>
        <v>3192568.44</v>
      </c>
      <c r="AJ14" s="135">
        <f t="shared" si="37"/>
        <v>3661319.14</v>
      </c>
      <c r="AK14" s="135">
        <f t="shared" si="37"/>
        <v>4278433.45</v>
      </c>
      <c r="AL14" s="135">
        <f t="shared" si="37"/>
        <v>3443765.0399999996</v>
      </c>
      <c r="AM14" s="135">
        <f t="shared" si="37"/>
        <v>2999286.13</v>
      </c>
      <c r="AN14" s="135">
        <f t="shared" si="37"/>
        <v>2352642.23</v>
      </c>
      <c r="AO14" s="135">
        <f t="shared" si="37"/>
        <v>1591418.02</v>
      </c>
      <c r="AP14" s="135">
        <f t="shared" si="37"/>
        <v>1584956.38</v>
      </c>
      <c r="AQ14" s="135">
        <f t="shared" si="37"/>
        <v>1138465.8599999999</v>
      </c>
      <c r="AR14" s="135">
        <f t="shared" si="37"/>
        <v>1138465.8599999999</v>
      </c>
      <c r="AS14" s="138">
        <f t="shared" si="28"/>
        <v>1</v>
      </c>
      <c r="AT14" s="114"/>
      <c r="AU14" s="134">
        <f>SUM(AU7:AU13)</f>
        <v>791.19</v>
      </c>
      <c r="AV14" s="135">
        <f t="shared" ref="AV14:BG14" si="38">SUM(AV7:AV13)</f>
        <v>498088.29</v>
      </c>
      <c r="AW14" s="135">
        <f t="shared" si="38"/>
        <v>1022742.3</v>
      </c>
      <c r="AX14" s="135">
        <f t="shared" si="38"/>
        <v>1180010.49</v>
      </c>
      <c r="AY14" s="135">
        <f t="shared" si="38"/>
        <v>984675.3</v>
      </c>
      <c r="AZ14" s="135">
        <f t="shared" si="38"/>
        <v>1051160.54</v>
      </c>
      <c r="BA14" s="135">
        <f t="shared" si="38"/>
        <v>2311068.85</v>
      </c>
      <c r="BB14" s="135">
        <f t="shared" si="38"/>
        <v>2216148.4699999997</v>
      </c>
      <c r="BC14" s="135">
        <f t="shared" si="38"/>
        <v>2478973.62</v>
      </c>
      <c r="BD14" s="135">
        <f t="shared" si="38"/>
        <v>3347821.46</v>
      </c>
      <c r="BE14" s="135">
        <f t="shared" si="38"/>
        <v>3303911.32</v>
      </c>
      <c r="BF14" s="135">
        <f t="shared" si="38"/>
        <v>2790006.33</v>
      </c>
      <c r="BG14" s="135">
        <f t="shared" si="38"/>
        <v>2790006.33</v>
      </c>
      <c r="BH14" s="138">
        <f t="shared" si="30"/>
        <v>2.4506719331926217</v>
      </c>
      <c r="BI14" s="114"/>
      <c r="BJ14" s="134">
        <f>SUM(BJ7:BJ13)</f>
        <v>1339407.52</v>
      </c>
      <c r="BK14" s="135">
        <f t="shared" ref="BK14:BV14" si="39">SUM(BK7:BK13)</f>
        <v>1273696.24</v>
      </c>
      <c r="BL14" s="135">
        <f t="shared" si="39"/>
        <v>1366552.35</v>
      </c>
      <c r="BM14" s="135">
        <f t="shared" si="39"/>
        <v>2994622</v>
      </c>
      <c r="BN14" s="135">
        <f t="shared" si="39"/>
        <v>1265999.97</v>
      </c>
      <c r="BO14" s="135">
        <f t="shared" si="39"/>
        <v>631275.56999999995</v>
      </c>
      <c r="BP14" s="135">
        <f t="shared" si="39"/>
        <v>335511.3</v>
      </c>
      <c r="BQ14" s="135">
        <f t="shared" si="39"/>
        <v>147185.16000000003</v>
      </c>
      <c r="BR14" s="135">
        <f t="shared" si="39"/>
        <v>149748.11000000002</v>
      </c>
      <c r="BS14" s="135">
        <f t="shared" si="39"/>
        <v>316277.64</v>
      </c>
      <c r="BT14" s="135">
        <f t="shared" si="39"/>
        <v>34812.230000000003</v>
      </c>
      <c r="BU14" s="135">
        <f t="shared" si="39"/>
        <v>0</v>
      </c>
      <c r="BV14" s="135">
        <f t="shared" si="39"/>
        <v>0</v>
      </c>
      <c r="BW14" s="138">
        <f t="shared" si="32"/>
        <v>0</v>
      </c>
    </row>
    <row r="15" spans="2:75" ht="13.5" customHeight="1" x14ac:dyDescent="0.3">
      <c r="B15" s="247"/>
      <c r="C15" s="439" t="s">
        <v>60</v>
      </c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40"/>
      <c r="O15" s="237"/>
      <c r="P15" s="209"/>
      <c r="Q15" s="434" t="s">
        <v>60</v>
      </c>
      <c r="R15" s="434"/>
      <c r="S15" s="434"/>
      <c r="T15" s="434"/>
      <c r="U15" s="434"/>
      <c r="V15" s="434"/>
      <c r="W15" s="434"/>
      <c r="X15" s="434"/>
      <c r="Y15" s="434"/>
      <c r="Z15" s="434"/>
      <c r="AA15" s="434"/>
      <c r="AB15" s="434"/>
      <c r="AC15" s="434"/>
      <c r="AD15" s="434"/>
      <c r="AE15" s="136"/>
      <c r="AF15" s="434" t="s">
        <v>60</v>
      </c>
      <c r="AG15" s="434"/>
      <c r="AH15" s="434"/>
      <c r="AI15" s="434"/>
      <c r="AJ15" s="434"/>
      <c r="AK15" s="434"/>
      <c r="AL15" s="434"/>
      <c r="AM15" s="434"/>
      <c r="AN15" s="434"/>
      <c r="AO15" s="434"/>
      <c r="AP15" s="434"/>
      <c r="AQ15" s="434"/>
      <c r="AR15" s="434"/>
      <c r="AS15" s="434"/>
      <c r="AT15" s="136"/>
      <c r="AU15" s="434" t="s">
        <v>60</v>
      </c>
      <c r="AV15" s="434"/>
      <c r="AW15" s="434"/>
      <c r="AX15" s="434"/>
      <c r="AY15" s="434"/>
      <c r="AZ15" s="434"/>
      <c r="BA15" s="434"/>
      <c r="BB15" s="434"/>
      <c r="BC15" s="434"/>
      <c r="BD15" s="434"/>
      <c r="BE15" s="434"/>
      <c r="BF15" s="434"/>
      <c r="BG15" s="434"/>
      <c r="BH15" s="434"/>
      <c r="BI15" s="136"/>
      <c r="BJ15" s="434" t="s">
        <v>60</v>
      </c>
      <c r="BK15" s="434"/>
      <c r="BL15" s="434"/>
      <c r="BM15" s="434"/>
      <c r="BN15" s="434"/>
      <c r="BO15" s="434"/>
      <c r="BP15" s="434"/>
      <c r="BQ15" s="434"/>
      <c r="BR15" s="434"/>
      <c r="BS15" s="434"/>
      <c r="BT15" s="434"/>
      <c r="BU15" s="434"/>
      <c r="BV15" s="434"/>
      <c r="BW15" s="434"/>
    </row>
    <row r="16" spans="2:75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</row>
    <row r="17" spans="2:75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40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41">SUM(Q17:AB17)</f>
        <v>0</v>
      </c>
      <c r="AD17" s="138" t="e">
        <f t="shared" ref="AD17:AD26" si="42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43">SUM(AF17:AQ17)</f>
        <v>10945461.08</v>
      </c>
      <c r="AS17" s="138">
        <f t="shared" ref="AS17:AS26" si="44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1405017.81</v>
      </c>
      <c r="BB17" s="130">
        <f>SUMIFS('Conciliação Bancária 2016.17.18'!$J:$J,'Conciliação Bancária 2016.17.18'!$K:$K,'Base -Receita-Despesa'!$B17,'Conciliação Bancária 2016.17.18'!$D:$D,'Base -Receita-Despesa'!BB$5)</f>
        <v>1707846.89</v>
      </c>
      <c r="BC17" s="130">
        <f>SUMIFS('Conciliação Bancária 2016.17.18'!$J:$J,'Conciliação Bancária 2016.17.18'!$K:$K,'Base -Receita-Despesa'!$B17,'Conciliação Bancária 2016.17.18'!$D:$D,'Base -Receita-Despesa'!BC$5)</f>
        <v>2384437.9900000002</v>
      </c>
      <c r="BD17" s="130">
        <f>SUMIFS('Conciliação Bancária 2016.17.18'!$J:$J,'Conciliação Bancária 2016.17.18'!$K:$K,'Base -Receita-Despesa'!$B17,'Conciliação Bancária 2016.17.18'!$D:$D,'Base -Receita-Despesa'!BD$5)</f>
        <v>1364094.96</v>
      </c>
      <c r="BE17" s="130">
        <f>SUMIFS('Conciliação Bancária 2016.17.18'!$J:$J,'Conciliação Bancária 2016.17.18'!$K:$K,'Base -Receita-Despesa'!$B17,'Conciliação Bancária 2016.17.18'!$D:$D,'Base -Receita-Despesa'!BE$5)</f>
        <v>971239.77</v>
      </c>
      <c r="BF17" s="130">
        <f>SUMIFS('Conciliação Bancária 2016.17.18'!$J:$J,'Conciliação Bancária 2016.17.18'!$K:$K,'Base -Receita-Despesa'!$B17,'Conciliação Bancária 2016.17.18'!$D:$D,'Base -Receita-Despesa'!BF$5)</f>
        <v>107874.6</v>
      </c>
      <c r="BG17" s="133">
        <f t="shared" ref="BG17:BG22" si="45">SUM(AU17:BF17)</f>
        <v>18251542.960000005</v>
      </c>
      <c r="BH17" s="138">
        <f t="shared" ref="BH17:BH26" si="46">BG17/$AR$26</f>
        <v>1.6528552440002173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1350863.18</v>
      </c>
      <c r="BK17" s="130">
        <f>SUMIFS('Conciliação Bancária 2016.17.18'!$J:$J,'Conciliação Bancária 2016.17.18'!$K:$K,'Base -Receita-Despesa'!$B17,'Conciliação Bancária 2016.17.18'!$D:$D,'Base -Receita-Despesa'!BK$5)</f>
        <v>1364102.86</v>
      </c>
      <c r="BL17" s="130">
        <f>SUMIFS('Conciliação Bancária 2016.17.18'!$J:$J,'Conciliação Bancária 2016.17.18'!$K:$K,'Base -Receita-Despesa'!$B17,'Conciliação Bancária 2016.17.18'!$D:$D,'Base -Receita-Despesa'!BL$5)</f>
        <v>3378816.6199999996</v>
      </c>
      <c r="BM17" s="130">
        <f>SUMIFS('Conciliação Bancária 2016.17.18'!$J:$J,'Conciliação Bancária 2016.17.18'!$K:$K,'Base -Receita-Despesa'!$B17,'Conciliação Bancária 2016.17.18'!$D:$D,'Base -Receita-Despesa'!BM$5)</f>
        <v>408252.6</v>
      </c>
      <c r="BN17" s="130">
        <f>SUMIFS('Conciliação Bancária 2016.17.18'!$J:$J,'Conciliação Bancária 2016.17.18'!$K:$K,'Base -Receita-Despesa'!$B17,'Conciliação Bancária 2016.17.18'!$D:$D,'Base -Receita-Despesa'!BN$5)</f>
        <v>1560791.51</v>
      </c>
      <c r="BO17" s="130">
        <f>SUMIFS('Conciliação Bancária 2016.17.18'!$J:$J,'Conciliação Bancária 2016.17.18'!$K:$K,'Base -Receita-Despesa'!$B17,'Conciliação Bancária 2016.17.18'!$D:$D,'Base -Receita-Despesa'!BO$5)</f>
        <v>963671.29</v>
      </c>
      <c r="BP17" s="130">
        <f>SUMIFS('Conciliação Bancária 2016.17.18'!$J:$J,'Conciliação Bancária 2016.17.18'!$K:$K,'Base -Receita-Despesa'!$B17,'Conciliação Bancária 2016.17.18'!$D:$D,'Base -Receita-Despesa'!BP$5)</f>
        <v>1380932.75</v>
      </c>
      <c r="BQ17" s="130">
        <f>SUMIFS('Conciliação Bancária 2016.17.18'!$J:$J,'Conciliação Bancária 2016.17.18'!$K:$K,'Base -Receita-Despesa'!$B17,'Conciliação Bancária 2016.17.18'!$D:$D,'Base -Receita-Despesa'!BQ$5)</f>
        <v>1335563.1499999999</v>
      </c>
      <c r="BR17" s="130">
        <f>SUMIFS('Conciliação Bancária 2016.17.18'!$J:$J,'Conciliação Bancária 2016.17.18'!$K:$K,'Base -Receita-Despesa'!$B17,'Conciliação Bancária 2016.17.18'!$D:$D,'Base -Receita-Despesa'!BR$5)</f>
        <v>1482395.7</v>
      </c>
      <c r="BS17" s="130">
        <f>SUMIFS('Conciliação Bancária 2016.17.18'!$J:$J,'Conciliação Bancária 2016.17.18'!$K:$K,'Base -Receita-Despesa'!$B17,'Conciliação Bancária 2016.17.18'!$D:$D,'Base -Receita-Despesa'!BS$5)</f>
        <v>844346.61</v>
      </c>
      <c r="BT17" s="130">
        <f>SUMIFS('Conciliação Bancária 2016.17.18'!$J:$J,'Conciliação Bancária 2016.17.18'!$K:$K,'Base -Receita-Despesa'!$B17,'Conciliação Bancária 2016.17.18'!$D:$D,'Base -Receita-Despesa'!BT$5)</f>
        <v>652367.1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47">SUM(BJ17:BU17)</f>
        <v>14722103.369999997</v>
      </c>
      <c r="BW17" s="138">
        <f t="shared" ref="BW17:BW26" si="48">BV17/$AR$26</f>
        <v>1.3332300623101818</v>
      </c>
    </row>
    <row r="18" spans="2:75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40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41"/>
        <v>0</v>
      </c>
      <c r="AD18" s="138" t="e">
        <f t="shared" si="42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43"/>
        <v>96971.720000000016</v>
      </c>
      <c r="AS18" s="138">
        <f t="shared" si="44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6320.98</v>
      </c>
      <c r="BB18" s="130">
        <f>SUMIFS('Conciliação Bancária 2016.17.18'!$J:$J,'Conciliação Bancária 2016.17.18'!$K:$K,'Base -Receita-Despesa'!$B18,'Conciliação Bancária 2016.17.18'!$D:$D,'Base -Receita-Despesa'!BB$5)</f>
        <v>6920.26</v>
      </c>
      <c r="BC18" s="130">
        <f>SUMIFS('Conciliação Bancária 2016.17.18'!$J:$J,'Conciliação Bancária 2016.17.18'!$K:$K,'Base -Receita-Despesa'!$B18,'Conciliação Bancária 2016.17.18'!$D:$D,'Base -Receita-Despesa'!BC$5)</f>
        <v>4867.25</v>
      </c>
      <c r="BD18" s="130">
        <f>SUMIFS('Conciliação Bancária 2016.17.18'!$J:$J,'Conciliação Bancária 2016.17.18'!$K:$K,'Base -Receita-Despesa'!$B18,'Conciliação Bancária 2016.17.18'!$D:$D,'Base -Receita-Despesa'!BD$5)</f>
        <v>11090.34</v>
      </c>
      <c r="BE18" s="130">
        <f>SUMIFS('Conciliação Bancária 2016.17.18'!$J:$J,'Conciliação Bancária 2016.17.18'!$K:$K,'Base -Receita-Despesa'!$B18,'Conciliação Bancária 2016.17.18'!$D:$D,'Base -Receita-Despesa'!BE$5)</f>
        <v>5640.88</v>
      </c>
      <c r="BF18" s="130">
        <f>SUMIFS('Conciliação Bancária 2016.17.18'!$J:$J,'Conciliação Bancária 2016.17.18'!$K:$K,'Base -Receita-Despesa'!$B18,'Conciliação Bancária 2016.17.18'!$D:$D,'Base -Receita-Despesa'!BF$5)</f>
        <v>6704.03</v>
      </c>
      <c r="BG18" s="133">
        <f t="shared" si="45"/>
        <v>51016.829999999994</v>
      </c>
      <c r="BH18" s="138">
        <f t="shared" si="46"/>
        <v>4.6200715842255333E-3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1181.49</v>
      </c>
      <c r="BK18" s="130">
        <f>SUMIFS('Conciliação Bancária 2016.17.18'!$J:$J,'Conciliação Bancária 2016.17.18'!$K:$K,'Base -Receita-Despesa'!$B18,'Conciliação Bancária 2016.17.18'!$D:$D,'Base -Receita-Despesa'!BK$5)</f>
        <v>3235.26</v>
      </c>
      <c r="BL18" s="130">
        <f>SUMIFS('Conciliação Bancária 2016.17.18'!$J:$J,'Conciliação Bancária 2016.17.18'!$K:$K,'Base -Receita-Despesa'!$B18,'Conciliação Bancária 2016.17.18'!$D:$D,'Base -Receita-Despesa'!BL$5)</f>
        <v>3522.88</v>
      </c>
      <c r="BM18" s="130">
        <f>SUMIFS('Conciliação Bancária 2016.17.18'!$J:$J,'Conciliação Bancária 2016.17.18'!$K:$K,'Base -Receita-Despesa'!$B18,'Conciliação Bancária 2016.17.18'!$D:$D,'Base -Receita-Despesa'!BM$5)</f>
        <v>2093.9899999999998</v>
      </c>
      <c r="BN18" s="130">
        <f>SUMIFS('Conciliação Bancária 2016.17.18'!$J:$J,'Conciliação Bancária 2016.17.18'!$K:$K,'Base -Receita-Despesa'!$B18,'Conciliação Bancária 2016.17.18'!$D:$D,'Base -Receita-Despesa'!BN$5)</f>
        <v>799.51</v>
      </c>
      <c r="BO18" s="130">
        <f>SUMIFS('Conciliação Bancária 2016.17.18'!$J:$J,'Conciliação Bancária 2016.17.18'!$K:$K,'Base -Receita-Despesa'!$B18,'Conciliação Bancária 2016.17.18'!$D:$D,'Base -Receita-Despesa'!BO$5)</f>
        <v>-28.3</v>
      </c>
      <c r="BP18" s="130">
        <f>SUMIFS('Conciliação Bancária 2016.17.18'!$J:$J,'Conciliação Bancária 2016.17.18'!$K:$K,'Base -Receita-Despesa'!$B18,'Conciliação Bancária 2016.17.18'!$D:$D,'Base -Receita-Despesa'!BP$5)</f>
        <v>1.1499999999999999</v>
      </c>
      <c r="BQ18" s="130">
        <f>SUMIFS('Conciliação Bancária 2016.17.18'!$J:$J,'Conciliação Bancária 2016.17.18'!$K:$K,'Base -Receita-Despesa'!$B18,'Conciliação Bancária 2016.17.18'!$D:$D,'Base -Receita-Despesa'!BQ$5)</f>
        <v>0.02</v>
      </c>
      <c r="BR18" s="130">
        <f>SUMIFS('Conciliação Bancária 2016.17.18'!$J:$J,'Conciliação Bancária 2016.17.18'!$K:$K,'Base -Receita-Despesa'!$B18,'Conciliação Bancária 2016.17.18'!$D:$D,'Base -Receita-Despesa'!BR$5)</f>
        <v>-0.02</v>
      </c>
      <c r="BS18" s="130">
        <f>SUMIFS('Conciliação Bancária 2016.17.18'!$J:$J,'Conciliação Bancária 2016.17.18'!$K:$K,'Base -Receita-Despesa'!$B18,'Conciliação Bancária 2016.17.18'!$D:$D,'Base -Receita-Despesa'!BS$5)</f>
        <v>0.02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47"/>
        <v>10806</v>
      </c>
      <c r="BW18" s="138">
        <f t="shared" si="48"/>
        <v>9.7858870375013723E-4</v>
      </c>
    </row>
    <row r="19" spans="2:75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40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41"/>
        <v>0</v>
      </c>
      <c r="AD19" s="138" t="e">
        <f t="shared" si="42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43"/>
        <v>0</v>
      </c>
      <c r="AS19" s="138">
        <f t="shared" si="44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5"/>
        <v>0</v>
      </c>
      <c r="BH19" s="138">
        <f t="shared" si="46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47"/>
        <v>0</v>
      </c>
      <c r="BW19" s="138">
        <f t="shared" si="48"/>
        <v>0</v>
      </c>
    </row>
    <row r="20" spans="2:75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40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41"/>
        <v>0</v>
      </c>
      <c r="AD20" s="138" t="e">
        <f t="shared" si="42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43"/>
        <v>0</v>
      </c>
      <c r="AS20" s="138">
        <f t="shared" si="44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5"/>
        <v>0</v>
      </c>
      <c r="BH20" s="138">
        <f t="shared" si="46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47"/>
        <v>0</v>
      </c>
      <c r="BW20" s="138">
        <f t="shared" si="48"/>
        <v>0</v>
      </c>
    </row>
    <row r="21" spans="2:75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40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41"/>
        <v>0</v>
      </c>
      <c r="AD21" s="138" t="e">
        <f t="shared" si="42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43"/>
        <v>0</v>
      </c>
      <c r="AS21" s="138">
        <f t="shared" si="44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5"/>
        <v>0</v>
      </c>
      <c r="BH21" s="138">
        <f t="shared" si="46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47"/>
        <v>0</v>
      </c>
      <c r="BW21" s="138">
        <f t="shared" si="48"/>
        <v>0</v>
      </c>
    </row>
    <row r="22" spans="2:75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40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41"/>
        <v>0</v>
      </c>
      <c r="AD22" s="138" t="e">
        <f t="shared" si="42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43"/>
        <v>0</v>
      </c>
      <c r="AS22" s="138">
        <f t="shared" si="44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5"/>
        <v>0</v>
      </c>
      <c r="BH22" s="138">
        <f t="shared" si="46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47"/>
        <v>0</v>
      </c>
      <c r="BW22" s="138">
        <f t="shared" si="48"/>
        <v>0</v>
      </c>
    </row>
    <row r="23" spans="2:75" s="116" customFormat="1" x14ac:dyDescent="0.3">
      <c r="B23" s="248" t="s">
        <v>68</v>
      </c>
      <c r="C23" s="140">
        <f>SUM(C17:C22)</f>
        <v>0</v>
      </c>
      <c r="D23" s="140">
        <f t="shared" ref="D23:O23" si="49">SUM(D17:D22)</f>
        <v>0</v>
      </c>
      <c r="E23" s="140">
        <f t="shared" si="49"/>
        <v>0</v>
      </c>
      <c r="F23" s="140">
        <f t="shared" si="49"/>
        <v>0</v>
      </c>
      <c r="G23" s="140">
        <f t="shared" si="49"/>
        <v>0</v>
      </c>
      <c r="H23" s="140">
        <f t="shared" si="49"/>
        <v>0</v>
      </c>
      <c r="I23" s="140">
        <f t="shared" si="49"/>
        <v>0</v>
      </c>
      <c r="J23" s="140">
        <f t="shared" si="49"/>
        <v>0</v>
      </c>
      <c r="K23" s="140">
        <f t="shared" si="49"/>
        <v>0</v>
      </c>
      <c r="L23" s="140">
        <f t="shared" si="49"/>
        <v>0</v>
      </c>
      <c r="M23" s="140">
        <f t="shared" si="49"/>
        <v>0</v>
      </c>
      <c r="N23" s="201">
        <f t="shared" si="49"/>
        <v>0</v>
      </c>
      <c r="O23" s="218">
        <f t="shared" si="49"/>
        <v>0</v>
      </c>
      <c r="P23" s="210"/>
      <c r="Q23" s="140">
        <f t="shared" ref="Q23:AC23" si="50">SUM(Q17:Q22)</f>
        <v>0</v>
      </c>
      <c r="R23" s="140">
        <f t="shared" si="50"/>
        <v>0</v>
      </c>
      <c r="S23" s="140">
        <f t="shared" si="50"/>
        <v>0</v>
      </c>
      <c r="T23" s="140">
        <f t="shared" si="50"/>
        <v>0</v>
      </c>
      <c r="U23" s="140">
        <f t="shared" si="50"/>
        <v>0</v>
      </c>
      <c r="V23" s="140">
        <f t="shared" si="50"/>
        <v>0</v>
      </c>
      <c r="W23" s="140">
        <f t="shared" si="50"/>
        <v>0</v>
      </c>
      <c r="X23" s="140">
        <f t="shared" si="50"/>
        <v>0</v>
      </c>
      <c r="Y23" s="140">
        <f t="shared" si="50"/>
        <v>0</v>
      </c>
      <c r="Z23" s="140">
        <f t="shared" si="50"/>
        <v>0</v>
      </c>
      <c r="AA23" s="140">
        <f t="shared" si="50"/>
        <v>0</v>
      </c>
      <c r="AB23" s="140">
        <f t="shared" si="50"/>
        <v>0</v>
      </c>
      <c r="AC23" s="140">
        <f t="shared" si="50"/>
        <v>0</v>
      </c>
      <c r="AD23" s="138" t="e">
        <f t="shared" si="42"/>
        <v>#DIV/0!</v>
      </c>
      <c r="AE23" s="121"/>
      <c r="AF23" s="140">
        <f t="shared" ref="AF23:AR23" si="51">SUM(AF17:AF22)</f>
        <v>645202.18000000005</v>
      </c>
      <c r="AG23" s="140">
        <f t="shared" ref="AG23" si="52">SUM(AG17:AG22)</f>
        <v>1370962.24</v>
      </c>
      <c r="AH23" s="140">
        <f t="shared" ref="AH23" si="53">SUM(AH17:AH22)</f>
        <v>1079339.19</v>
      </c>
      <c r="AI23" s="140">
        <f t="shared" ref="AI23" si="54">SUM(AI17:AI22)</f>
        <v>1063690.68</v>
      </c>
      <c r="AJ23" s="140">
        <f t="shared" ref="AJ23" si="55">SUM(AJ17:AJ22)</f>
        <v>1413035.1199999999</v>
      </c>
      <c r="AK23" s="140">
        <f t="shared" ref="AK23" si="56">SUM(AK17:AK22)</f>
        <v>622070.81000000006</v>
      </c>
      <c r="AL23" s="140">
        <f t="shared" ref="AL23" si="57">SUM(AL17:AL22)</f>
        <v>885500.15999999992</v>
      </c>
      <c r="AM23" s="140">
        <f t="shared" ref="AM23" si="58">SUM(AM17:AM22)</f>
        <v>687223.33</v>
      </c>
      <c r="AN23" s="140">
        <f t="shared" ref="AN23" si="59">SUM(AN17:AN22)</f>
        <v>503142.33</v>
      </c>
      <c r="AO23" s="140">
        <f t="shared" ref="AO23" si="60">SUM(AO17:AO22)</f>
        <v>1366656.49</v>
      </c>
      <c r="AP23" s="140">
        <f t="shared" ref="AP23" si="61">SUM(AP17:AP22)</f>
        <v>1076085.4500000002</v>
      </c>
      <c r="AQ23" s="140">
        <f t="shared" ref="AQ23" si="62">SUM(AQ17:AQ22)</f>
        <v>329524.82</v>
      </c>
      <c r="AR23" s="140">
        <f t="shared" si="51"/>
        <v>11042432.800000001</v>
      </c>
      <c r="AS23" s="138">
        <f t="shared" si="44"/>
        <v>1</v>
      </c>
      <c r="AT23" s="121"/>
      <c r="AU23" s="140">
        <f t="shared" ref="AU23:BG23" si="63">SUM(AU17:AU22)</f>
        <v>2167740.19</v>
      </c>
      <c r="AV23" s="140">
        <f t="shared" si="63"/>
        <v>1434190.9100000004</v>
      </c>
      <c r="AW23" s="140">
        <f t="shared" si="63"/>
        <v>1376774.8</v>
      </c>
      <c r="AX23" s="140">
        <f t="shared" si="63"/>
        <v>1303632.01</v>
      </c>
      <c r="AY23" s="140">
        <f t="shared" si="63"/>
        <v>1427249.32</v>
      </c>
      <c r="AZ23" s="140">
        <f t="shared" si="63"/>
        <v>2610916.8000000003</v>
      </c>
      <c r="BA23" s="140">
        <f t="shared" si="63"/>
        <v>1411338.79</v>
      </c>
      <c r="BB23" s="140">
        <f t="shared" si="63"/>
        <v>1714767.15</v>
      </c>
      <c r="BC23" s="140">
        <f t="shared" si="63"/>
        <v>2389305.2400000002</v>
      </c>
      <c r="BD23" s="140">
        <f t="shared" si="63"/>
        <v>1375185.3</v>
      </c>
      <c r="BE23" s="140">
        <f t="shared" si="63"/>
        <v>976880.65</v>
      </c>
      <c r="BF23" s="140">
        <f t="shared" si="63"/>
        <v>114578.63</v>
      </c>
      <c r="BG23" s="140">
        <f t="shared" si="63"/>
        <v>18302559.790000003</v>
      </c>
      <c r="BH23" s="138">
        <f t="shared" si="46"/>
        <v>1.6574753155844428</v>
      </c>
      <c r="BI23" s="121"/>
      <c r="BJ23" s="140">
        <f t="shared" ref="BJ23:BV23" si="64">SUM(BJ17:BJ22)</f>
        <v>1352044.67</v>
      </c>
      <c r="BK23" s="140">
        <f t="shared" si="64"/>
        <v>1367338.12</v>
      </c>
      <c r="BL23" s="140">
        <f t="shared" si="64"/>
        <v>3382339.4999999995</v>
      </c>
      <c r="BM23" s="140">
        <f t="shared" si="64"/>
        <v>410346.58999999997</v>
      </c>
      <c r="BN23" s="140">
        <f t="shared" si="64"/>
        <v>1561591.02</v>
      </c>
      <c r="BO23" s="140">
        <f t="shared" si="64"/>
        <v>963642.99</v>
      </c>
      <c r="BP23" s="140">
        <f t="shared" si="64"/>
        <v>1380933.9</v>
      </c>
      <c r="BQ23" s="140">
        <f t="shared" si="64"/>
        <v>1335563.17</v>
      </c>
      <c r="BR23" s="140">
        <f t="shared" si="64"/>
        <v>1482395.68</v>
      </c>
      <c r="BS23" s="140">
        <f t="shared" si="64"/>
        <v>844346.63</v>
      </c>
      <c r="BT23" s="140">
        <f t="shared" si="64"/>
        <v>652367.1</v>
      </c>
      <c r="BU23" s="140">
        <f t="shared" si="64"/>
        <v>0</v>
      </c>
      <c r="BV23" s="140">
        <f t="shared" si="64"/>
        <v>14732909.369999997</v>
      </c>
      <c r="BW23" s="138">
        <f t="shared" si="48"/>
        <v>1.3342086510139319</v>
      </c>
    </row>
    <row r="24" spans="2:75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41"/>
        <v>0</v>
      </c>
      <c r="AD24" s="138" t="e">
        <f t="shared" si="42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43"/>
        <v>0</v>
      </c>
      <c r="AS24" s="138">
        <f t="shared" si="44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65">SUM(AU24:BF24)</f>
        <v>0</v>
      </c>
      <c r="BH24" s="138">
        <f t="shared" si="46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66">SUM(BJ24:BU24)</f>
        <v>0</v>
      </c>
      <c r="BW24" s="138">
        <f t="shared" si="48"/>
        <v>0</v>
      </c>
    </row>
    <row r="25" spans="2:75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41"/>
        <v>0</v>
      </c>
      <c r="AD25" s="138" t="e">
        <f t="shared" si="42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43"/>
        <v>0</v>
      </c>
      <c r="AS25" s="138">
        <f t="shared" si="44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65"/>
        <v>0</v>
      </c>
      <c r="BH25" s="138">
        <f t="shared" si="46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66"/>
        <v>0</v>
      </c>
      <c r="BW25" s="138">
        <f t="shared" si="48"/>
        <v>0</v>
      </c>
    </row>
    <row r="26" spans="2:75" s="116" customFormat="1" x14ac:dyDescent="0.3">
      <c r="B26" s="246" t="s">
        <v>71</v>
      </c>
      <c r="C26" s="140">
        <f t="shared" ref="C26:O26" si="67">SUM(C23:C25)</f>
        <v>0</v>
      </c>
      <c r="D26" s="141">
        <f t="shared" si="67"/>
        <v>0</v>
      </c>
      <c r="E26" s="141">
        <f t="shared" si="67"/>
        <v>0</v>
      </c>
      <c r="F26" s="141">
        <f t="shared" si="67"/>
        <v>0</v>
      </c>
      <c r="G26" s="141">
        <f t="shared" si="67"/>
        <v>0</v>
      </c>
      <c r="H26" s="141">
        <f t="shared" si="67"/>
        <v>0</v>
      </c>
      <c r="I26" s="141">
        <f t="shared" si="67"/>
        <v>0</v>
      </c>
      <c r="J26" s="141">
        <f t="shared" si="67"/>
        <v>0</v>
      </c>
      <c r="K26" s="141">
        <f t="shared" si="67"/>
        <v>0</v>
      </c>
      <c r="L26" s="141">
        <f t="shared" si="67"/>
        <v>0</v>
      </c>
      <c r="M26" s="141">
        <f t="shared" si="67"/>
        <v>0</v>
      </c>
      <c r="N26" s="142">
        <f t="shared" si="67"/>
        <v>0</v>
      </c>
      <c r="O26" s="218">
        <f t="shared" si="67"/>
        <v>0</v>
      </c>
      <c r="P26" s="210"/>
      <c r="Q26" s="140">
        <f t="shared" ref="Q26:AB26" si="68">SUM(Q23:Q25)</f>
        <v>0</v>
      </c>
      <c r="R26" s="141">
        <f t="shared" si="68"/>
        <v>0</v>
      </c>
      <c r="S26" s="141">
        <f t="shared" si="68"/>
        <v>0</v>
      </c>
      <c r="T26" s="141">
        <f t="shared" si="68"/>
        <v>0</v>
      </c>
      <c r="U26" s="141">
        <f t="shared" si="68"/>
        <v>0</v>
      </c>
      <c r="V26" s="141">
        <f t="shared" si="68"/>
        <v>0</v>
      </c>
      <c r="W26" s="141">
        <f t="shared" si="68"/>
        <v>0</v>
      </c>
      <c r="X26" s="141">
        <f t="shared" si="68"/>
        <v>0</v>
      </c>
      <c r="Y26" s="141">
        <f t="shared" si="68"/>
        <v>0</v>
      </c>
      <c r="Z26" s="141">
        <f t="shared" si="68"/>
        <v>0</v>
      </c>
      <c r="AA26" s="141">
        <f t="shared" si="68"/>
        <v>0</v>
      </c>
      <c r="AB26" s="141">
        <f t="shared" si="68"/>
        <v>0</v>
      </c>
      <c r="AC26" s="133">
        <f t="shared" si="41"/>
        <v>0</v>
      </c>
      <c r="AD26" s="138" t="e">
        <f t="shared" si="42"/>
        <v>#DIV/0!</v>
      </c>
      <c r="AE26" s="121"/>
      <c r="AF26" s="143">
        <f t="shared" ref="AF26:AQ26" si="69">SUM(AF23:AF25)</f>
        <v>645202.18000000005</v>
      </c>
      <c r="AG26" s="143">
        <f t="shared" si="69"/>
        <v>1370962.24</v>
      </c>
      <c r="AH26" s="143">
        <f t="shared" si="69"/>
        <v>1079339.19</v>
      </c>
      <c r="AI26" s="143">
        <f t="shared" si="69"/>
        <v>1063690.68</v>
      </c>
      <c r="AJ26" s="143">
        <f t="shared" si="69"/>
        <v>1413035.1199999999</v>
      </c>
      <c r="AK26" s="143">
        <f t="shared" si="69"/>
        <v>622070.81000000006</v>
      </c>
      <c r="AL26" s="144">
        <f t="shared" si="69"/>
        <v>885500.15999999992</v>
      </c>
      <c r="AM26" s="143">
        <f t="shared" si="69"/>
        <v>687223.33</v>
      </c>
      <c r="AN26" s="143">
        <f t="shared" si="69"/>
        <v>503142.33</v>
      </c>
      <c r="AO26" s="143">
        <f t="shared" si="69"/>
        <v>1366656.49</v>
      </c>
      <c r="AP26" s="143">
        <f t="shared" si="69"/>
        <v>1076085.4500000002</v>
      </c>
      <c r="AQ26" s="143">
        <f t="shared" si="69"/>
        <v>329524.82</v>
      </c>
      <c r="AR26" s="133">
        <f t="shared" si="43"/>
        <v>11042432.800000001</v>
      </c>
      <c r="AS26" s="138">
        <f t="shared" si="44"/>
        <v>1</v>
      </c>
      <c r="AT26" s="121"/>
      <c r="AU26" s="143">
        <f t="shared" ref="AU26:BF26" si="70">SUM(AU23:AU25)</f>
        <v>2167740.19</v>
      </c>
      <c r="AV26" s="143">
        <f t="shared" si="70"/>
        <v>1434190.9100000004</v>
      </c>
      <c r="AW26" s="143">
        <f t="shared" si="70"/>
        <v>1376774.8</v>
      </c>
      <c r="AX26" s="143">
        <f t="shared" si="70"/>
        <v>1303632.01</v>
      </c>
      <c r="AY26" s="143">
        <f t="shared" si="70"/>
        <v>1427249.32</v>
      </c>
      <c r="AZ26" s="143">
        <f t="shared" si="70"/>
        <v>2610916.8000000003</v>
      </c>
      <c r="BA26" s="144">
        <f t="shared" si="70"/>
        <v>1411338.79</v>
      </c>
      <c r="BB26" s="143">
        <f t="shared" si="70"/>
        <v>1714767.15</v>
      </c>
      <c r="BC26" s="143">
        <f t="shared" si="70"/>
        <v>2389305.2400000002</v>
      </c>
      <c r="BD26" s="143">
        <f t="shared" si="70"/>
        <v>1375185.3</v>
      </c>
      <c r="BE26" s="143">
        <f t="shared" si="70"/>
        <v>976880.65</v>
      </c>
      <c r="BF26" s="143">
        <f t="shared" si="70"/>
        <v>114578.63</v>
      </c>
      <c r="BG26" s="133">
        <f t="shared" si="65"/>
        <v>18302559.789999999</v>
      </c>
      <c r="BH26" s="138">
        <f t="shared" si="46"/>
        <v>1.6574753155844424</v>
      </c>
      <c r="BI26" s="121"/>
      <c r="BJ26" s="143">
        <f t="shared" ref="BJ26:BU26" si="71">SUM(BJ23:BJ25)</f>
        <v>1352044.67</v>
      </c>
      <c r="BK26" s="143">
        <f t="shared" si="71"/>
        <v>1367338.12</v>
      </c>
      <c r="BL26" s="143">
        <f t="shared" si="71"/>
        <v>3382339.4999999995</v>
      </c>
      <c r="BM26" s="143">
        <f t="shared" si="71"/>
        <v>410346.58999999997</v>
      </c>
      <c r="BN26" s="143">
        <f t="shared" si="71"/>
        <v>1561591.02</v>
      </c>
      <c r="BO26" s="143">
        <f t="shared" si="71"/>
        <v>963642.99</v>
      </c>
      <c r="BP26" s="144">
        <f t="shared" si="71"/>
        <v>1380933.9</v>
      </c>
      <c r="BQ26" s="143">
        <f t="shared" si="71"/>
        <v>1335563.17</v>
      </c>
      <c r="BR26" s="143">
        <f t="shared" si="71"/>
        <v>1482395.68</v>
      </c>
      <c r="BS26" s="143">
        <f t="shared" si="71"/>
        <v>844346.63</v>
      </c>
      <c r="BT26" s="143">
        <f t="shared" si="71"/>
        <v>652367.1</v>
      </c>
      <c r="BU26" s="143">
        <f t="shared" si="71"/>
        <v>0</v>
      </c>
      <c r="BV26" s="133">
        <f t="shared" si="66"/>
        <v>14732909.369999999</v>
      </c>
      <c r="BW26" s="138">
        <f t="shared" si="48"/>
        <v>1.3342086510139322</v>
      </c>
    </row>
    <row r="27" spans="2:75" x14ac:dyDescent="0.3">
      <c r="B27" s="248"/>
      <c r="C27" s="444" t="s">
        <v>72</v>
      </c>
      <c r="D27" s="444"/>
      <c r="E27" s="444"/>
      <c r="F27" s="444"/>
      <c r="G27" s="444"/>
      <c r="H27" s="444"/>
      <c r="I27" s="444"/>
      <c r="J27" s="444"/>
      <c r="K27" s="444"/>
      <c r="L27" s="444"/>
      <c r="M27" s="444"/>
      <c r="N27" s="445"/>
      <c r="O27" s="252"/>
      <c r="Q27" s="430" t="s">
        <v>72</v>
      </c>
      <c r="R27" s="430"/>
      <c r="S27" s="430"/>
      <c r="T27" s="430"/>
      <c r="U27" s="430"/>
      <c r="V27" s="430"/>
      <c r="W27" s="430"/>
      <c r="X27" s="430"/>
      <c r="Y27" s="430"/>
      <c r="Z27" s="430"/>
      <c r="AA27" s="430"/>
      <c r="AB27" s="430"/>
      <c r="AC27" s="430"/>
      <c r="AD27" s="430"/>
      <c r="AE27" s="114"/>
      <c r="AF27" s="430" t="s">
        <v>72</v>
      </c>
      <c r="AG27" s="430"/>
      <c r="AH27" s="430"/>
      <c r="AI27" s="430"/>
      <c r="AJ27" s="430"/>
      <c r="AK27" s="430"/>
      <c r="AL27" s="430"/>
      <c r="AM27" s="430"/>
      <c r="AN27" s="430"/>
      <c r="AO27" s="430"/>
      <c r="AP27" s="430"/>
      <c r="AQ27" s="430"/>
      <c r="AR27" s="430"/>
      <c r="AS27" s="430"/>
      <c r="AT27" s="114"/>
      <c r="AU27" s="430" t="s">
        <v>72</v>
      </c>
      <c r="AV27" s="430"/>
      <c r="AW27" s="430"/>
      <c r="AX27" s="430"/>
      <c r="AY27" s="430"/>
      <c r="AZ27" s="430"/>
      <c r="BA27" s="430"/>
      <c r="BB27" s="430"/>
      <c r="BC27" s="430"/>
      <c r="BD27" s="430"/>
      <c r="BE27" s="430"/>
      <c r="BF27" s="430"/>
      <c r="BG27" s="430"/>
      <c r="BH27" s="430"/>
      <c r="BI27" s="114"/>
      <c r="BJ27" s="430" t="s">
        <v>72</v>
      </c>
      <c r="BK27" s="430"/>
      <c r="BL27" s="430"/>
      <c r="BM27" s="430"/>
      <c r="BN27" s="430"/>
      <c r="BO27" s="430"/>
      <c r="BP27" s="430"/>
      <c r="BQ27" s="430"/>
      <c r="BR27" s="430"/>
      <c r="BS27" s="430"/>
      <c r="BT27" s="430"/>
      <c r="BU27" s="430"/>
      <c r="BV27" s="430"/>
      <c r="BW27" s="430"/>
    </row>
    <row r="28" spans="2:75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3473354.71</v>
      </c>
      <c r="BB28" s="130">
        <f>SUMIFS('Conciliação Bancária 2016.17.18'!$J:$J,'Conciliação Bancária 2016.17.18'!$K:$K,'Base -Receita-Despesa'!$B28,'Conciliação Bancária 2016.17.18'!$D:$D,'Base -Receita-Despesa'!BB$5)</f>
        <v>1184530.8400000001</v>
      </c>
      <c r="BC28" s="130">
        <f>SUMIFS('Conciliação Bancária 2016.17.18'!$J:$J,'Conciliação Bancária 2016.17.18'!$K:$K,'Base -Receita-Despesa'!$B28,'Conciliação Bancária 2016.17.18'!$D:$D,'Base -Receita-Despesa'!BC$5)</f>
        <v>3722836.38</v>
      </c>
      <c r="BD28" s="130">
        <f>SUMIFS('Conciliação Bancária 2016.17.18'!$J:$J,'Conciliação Bancária 2016.17.18'!$K:$K,'Base -Receita-Despesa'!$B28,'Conciliação Bancária 2016.17.18'!$D:$D,'Base -Receita-Despesa'!BD$5)</f>
        <v>2757698.6999999997</v>
      </c>
      <c r="BE28" s="130">
        <f>SUMIFS('Conciliação Bancária 2016.17.18'!$J:$J,'Conciliação Bancária 2016.17.18'!$K:$K,'Base -Receita-Despesa'!$B28,'Conciliação Bancária 2016.17.18'!$D:$D,'Base -Receita-Despesa'!BE$5)</f>
        <v>1694824.1500000001</v>
      </c>
      <c r="BF28" s="130">
        <f>SUMIFS('Conciliação Bancária 2016.17.18'!$J:$J,'Conciliação Bancária 2016.17.18'!$K:$K,'Base -Receita-Despesa'!$B28,'Conciliação Bancária 2016.17.18'!$D:$D,'Base -Receita-Despesa'!BF$5)</f>
        <v>-148.44000000000233</v>
      </c>
      <c r="BG28" s="133">
        <f>SUM(AU28:BF28)</f>
        <v>19827087.749999996</v>
      </c>
      <c r="BH28" s="138">
        <f>BG28/$AR$31</f>
        <v>11.21059433737274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1557497.46</v>
      </c>
      <c r="BK28" s="130">
        <f>SUMIFS('Conciliação Bancária 2016.17.18'!$J:$J,'Conciliação Bancária 2016.17.18'!$K:$K,'Base -Receita-Despesa'!$B28,'Conciliação Bancária 2016.17.18'!$D:$D,'Base -Receita-Despesa'!BK$5)</f>
        <v>2261519.8799999994</v>
      </c>
      <c r="BL28" s="130">
        <f>SUMIFS('Conciliação Bancária 2016.17.18'!$J:$J,'Conciliação Bancária 2016.17.18'!$K:$K,'Base -Receita-Despesa'!$B28,'Conciliação Bancária 2016.17.18'!$D:$D,'Base -Receita-Despesa'!BL$5)</f>
        <v>1858526.57</v>
      </c>
      <c r="BM28" s="130">
        <f>SUMIFS('Conciliação Bancária 2016.17.18'!$J:$J,'Conciliação Bancária 2016.17.18'!$K:$K,'Base -Receita-Despesa'!$B28,'Conciliação Bancária 2016.17.18'!$D:$D,'Base -Receita-Despesa'!BM$5)</f>
        <v>1788499.6099999999</v>
      </c>
      <c r="BN28" s="130">
        <f>SUMIFS('Conciliação Bancária 2016.17.18'!$J:$J,'Conciliação Bancária 2016.17.18'!$K:$K,'Base -Receita-Despesa'!$B28,'Conciliação Bancária 2016.17.18'!$D:$D,'Base -Receita-Despesa'!BN$5)</f>
        <v>1344896.69</v>
      </c>
      <c r="BO28" s="130">
        <f>SUMIFS('Conciliação Bancária 2016.17.18'!$J:$J,'Conciliação Bancária 2016.17.18'!$K:$K,'Base -Receita-Despesa'!$B28,'Conciliação Bancária 2016.17.18'!$D:$D,'Base -Receita-Despesa'!BO$5)</f>
        <v>770703.12</v>
      </c>
      <c r="BP28" s="130">
        <f>SUMIFS('Conciliação Bancária 2016.17.18'!$J:$J,'Conciliação Bancária 2016.17.18'!$K:$K,'Base -Receita-Despesa'!$B28,'Conciliação Bancária 2016.17.18'!$D:$D,'Base -Receita-Despesa'!BP$5)</f>
        <v>1844.43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9583487.7599999979</v>
      </c>
      <c r="BW28" s="138">
        <f>BV28/$AR$31</f>
        <v>5.4186774663635093</v>
      </c>
    </row>
    <row r="29" spans="2:75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-3372113.3499999996</v>
      </c>
      <c r="BB29" s="130">
        <f>SUMIFS('Conciliação Bancária 2016.17.18'!$J:$J,'Conciliação Bancária 2016.17.18'!$K:$K,'Base -Receita-Despesa'!$B29,'Conciliação Bancária 2016.17.18'!$D:$D,'Base -Receita-Despesa'!BB$5)</f>
        <v>-1440435.73</v>
      </c>
      <c r="BC29" s="130">
        <f>SUMIFS('Conciliação Bancária 2016.17.18'!$J:$J,'Conciliação Bancária 2016.17.18'!$K:$K,'Base -Receita-Despesa'!$B29,'Conciliação Bancária 2016.17.18'!$D:$D,'Base -Receita-Despesa'!BC$5)</f>
        <v>-4112136.9</v>
      </c>
      <c r="BD29" s="130">
        <f>SUMIFS('Conciliação Bancária 2016.17.18'!$J:$J,'Conciliação Bancária 2016.17.18'!$K:$K,'Base -Receita-Despesa'!$B29,'Conciliação Bancária 2016.17.18'!$D:$D,'Base -Receita-Despesa'!BD$5)</f>
        <v>-2677317.9299999997</v>
      </c>
      <c r="BE29" s="130">
        <f>SUMIFS('Conciliação Bancária 2016.17.18'!$J:$J,'Conciliação Bancária 2016.17.18'!$K:$K,'Base -Receita-Despesa'!$B29,'Conciliação Bancária 2016.17.18'!$D:$D,'Base -Receita-Despesa'!BE$5)</f>
        <v>-1033829.4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-21930864.59</v>
      </c>
      <c r="BH29" s="138">
        <f>BG29/$AR$31</f>
        <v>-12.400107846718054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-1490928.71</v>
      </c>
      <c r="BK29" s="130">
        <f>SUMIFS('Conciliação Bancária 2016.17.18'!$J:$J,'Conciliação Bancária 2016.17.18'!$K:$K,'Base -Receita-Despesa'!$B29,'Conciliação Bancária 2016.17.18'!$D:$D,'Base -Receita-Despesa'!BK$5)</f>
        <v>-1987116.2100000004</v>
      </c>
      <c r="BL29" s="130">
        <f>SUMIFS('Conciliação Bancária 2016.17.18'!$J:$J,'Conciliação Bancária 2016.17.18'!$K:$K,'Base -Receita-Despesa'!$B29,'Conciliação Bancária 2016.17.18'!$D:$D,'Base -Receita-Despesa'!BL$5)</f>
        <v>-2058703.3299999998</v>
      </c>
      <c r="BM29" s="130">
        <f>SUMIFS('Conciliação Bancária 2016.17.18'!$J:$J,'Conciliação Bancária 2016.17.18'!$K:$K,'Base -Receita-Despesa'!$B29,'Conciliação Bancária 2016.17.18'!$D:$D,'Base -Receita-Despesa'!BM$5)</f>
        <v>-1074000</v>
      </c>
      <c r="BN29" s="130">
        <f>SUMIFS('Conciliação Bancária 2016.17.18'!$J:$J,'Conciliação Bancária 2016.17.18'!$K:$K,'Base -Receita-Despesa'!$B29,'Conciliação Bancária 2016.17.18'!$D:$D,'Base -Receita-Despesa'!BN$5)</f>
        <v>-1117526.3799999999</v>
      </c>
      <c r="BO29" s="130">
        <f>SUMIFS('Conciliação Bancária 2016.17.18'!$J:$J,'Conciliação Bancária 2016.17.18'!$K:$K,'Base -Receita-Despesa'!$B29,'Conciliação Bancária 2016.17.18'!$D:$D,'Base -Receita-Despesa'!BO$5)</f>
        <v>-141315.01999999999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-7869589.6499999994</v>
      </c>
      <c r="BW29" s="138">
        <f>BV29/$AR$31</f>
        <v>-4.449608448812012</v>
      </c>
    </row>
    <row r="30" spans="2:75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</row>
    <row r="31" spans="2:75" s="116" customFormat="1" x14ac:dyDescent="0.3">
      <c r="B31" s="246" t="s">
        <v>76</v>
      </c>
      <c r="C31" s="140">
        <f>SUM(C28:C30)</f>
        <v>0</v>
      </c>
      <c r="D31" s="140">
        <f t="shared" ref="D31:O31" si="72">SUM(D28:D30)</f>
        <v>0</v>
      </c>
      <c r="E31" s="140">
        <f t="shared" si="72"/>
        <v>0</v>
      </c>
      <c r="F31" s="140">
        <f t="shared" si="72"/>
        <v>0</v>
      </c>
      <c r="G31" s="140">
        <f t="shared" si="72"/>
        <v>0</v>
      </c>
      <c r="H31" s="140">
        <f t="shared" si="72"/>
        <v>0</v>
      </c>
      <c r="I31" s="140">
        <f t="shared" si="72"/>
        <v>0</v>
      </c>
      <c r="J31" s="140">
        <f t="shared" si="72"/>
        <v>0</v>
      </c>
      <c r="K31" s="140">
        <f t="shared" si="72"/>
        <v>0</v>
      </c>
      <c r="L31" s="140">
        <f t="shared" si="72"/>
        <v>0</v>
      </c>
      <c r="M31" s="140">
        <f t="shared" si="72"/>
        <v>0</v>
      </c>
      <c r="N31" s="201">
        <f>SUM(N28:N30)</f>
        <v>0</v>
      </c>
      <c r="O31" s="218">
        <f t="shared" si="72"/>
        <v>0</v>
      </c>
      <c r="P31" s="210"/>
      <c r="Q31" s="140">
        <f t="shared" ref="Q31" si="73">SUM(Q28:Q30)</f>
        <v>0</v>
      </c>
      <c r="R31" s="140">
        <f t="shared" ref="R31" si="74">SUM(R28:R30)</f>
        <v>0</v>
      </c>
      <c r="S31" s="140">
        <f t="shared" ref="S31" si="75">SUM(S28:S30)</f>
        <v>0</v>
      </c>
      <c r="T31" s="140">
        <f t="shared" ref="T31" si="76">SUM(T28:T30)</f>
        <v>0</v>
      </c>
      <c r="U31" s="140">
        <f t="shared" ref="U31" si="77">SUM(U28:U30)</f>
        <v>0</v>
      </c>
      <c r="V31" s="140">
        <f t="shared" ref="V31" si="78">SUM(V28:V30)</f>
        <v>0</v>
      </c>
      <c r="W31" s="140">
        <f t="shared" ref="W31" si="79">SUM(W28:W30)</f>
        <v>0</v>
      </c>
      <c r="X31" s="140">
        <f t="shared" ref="X31" si="80">SUM(X28:X30)</f>
        <v>0</v>
      </c>
      <c r="Y31" s="140">
        <f t="shared" ref="Y31" si="81">SUM(Y28:Y30)</f>
        <v>0</v>
      </c>
      <c r="Z31" s="140">
        <f t="shared" ref="Z31" si="82">SUM(Z28:Z30)</f>
        <v>0</v>
      </c>
      <c r="AA31" s="140">
        <f t="shared" ref="AA31" si="83">SUM(AA28:AA30)</f>
        <v>0</v>
      </c>
      <c r="AB31" s="140">
        <f t="shared" ref="AB31" si="84">SUM(AB28:AB30)</f>
        <v>0</v>
      </c>
      <c r="AC31" s="140">
        <f t="shared" ref="AC31" si="85">SUM(AC28:AC30)</f>
        <v>0</v>
      </c>
      <c r="AD31" s="138" t="e">
        <f>AC31/$AC$31</f>
        <v>#DIV/0!</v>
      </c>
      <c r="AE31" s="121"/>
      <c r="AF31" s="140">
        <f t="shared" ref="AF31" si="86">SUM(AF28:AF30)</f>
        <v>-191211.56000000011</v>
      </c>
      <c r="AG31" s="140">
        <f t="shared" ref="AG31" si="87">SUM(AG28:AG30)</f>
        <v>-812940.71</v>
      </c>
      <c r="AH31" s="140">
        <f t="shared" ref="AH31" si="88">SUM(AH28:AH30)</f>
        <v>-487598.69999999984</v>
      </c>
      <c r="AI31" s="140">
        <f t="shared" ref="AI31" si="89">SUM(AI28:AI30)</f>
        <v>38980.939999999944</v>
      </c>
      <c r="AJ31" s="140">
        <f t="shared" ref="AJ31" si="90">SUM(AJ28:AJ30)</f>
        <v>-1105758.8099999991</v>
      </c>
      <c r="AK31" s="140">
        <f t="shared" ref="AK31" si="91">SUM(AK28:AK30)</f>
        <v>851415.3199999996</v>
      </c>
      <c r="AL31" s="140">
        <f t="shared" ref="AL31" si="92">SUM(AL28:AL30)</f>
        <v>458309.24000000022</v>
      </c>
      <c r="AM31" s="140">
        <f t="shared" ref="AM31" si="93">SUM(AM28:AM30)</f>
        <v>856447.90999999992</v>
      </c>
      <c r="AN31" s="140">
        <f t="shared" ref="AN31" si="94">SUM(AN28:AN30)</f>
        <v>767378.14000000013</v>
      </c>
      <c r="AO31" s="140">
        <f t="shared" ref="AO31" si="95">SUM(AO28:AO30)</f>
        <v>-193819.10999999975</v>
      </c>
      <c r="AP31" s="140">
        <f t="shared" ref="AP31" si="96">SUM(AP28:AP30)</f>
        <v>1435991.7200000002</v>
      </c>
      <c r="AQ31" s="140">
        <f t="shared" ref="AQ31" si="97">SUM(AQ28:AQ30)</f>
        <v>151408.35000000009</v>
      </c>
      <c r="AR31" s="140">
        <f t="shared" ref="AR31" si="98">SUM(AR28:AR30)</f>
        <v>1768602.7300000023</v>
      </c>
      <c r="AS31" s="138">
        <f>AR31/$AR$31</f>
        <v>1</v>
      </c>
      <c r="AT31" s="121"/>
      <c r="AU31" s="140">
        <f t="shared" ref="AU31:BG31" si="99">SUM(AU28:AU30)</f>
        <v>-495677.68000000005</v>
      </c>
      <c r="AV31" s="140">
        <f t="shared" si="99"/>
        <v>-524852.73</v>
      </c>
      <c r="AW31" s="140">
        <f t="shared" si="99"/>
        <v>-155275.73999999987</v>
      </c>
      <c r="AX31" s="140">
        <f t="shared" si="99"/>
        <v>569260.52999999991</v>
      </c>
      <c r="AY31" s="140">
        <f t="shared" si="99"/>
        <v>-272133.57000000007</v>
      </c>
      <c r="AZ31" s="140">
        <f t="shared" si="99"/>
        <v>-1422360.6800000002</v>
      </c>
      <c r="BA31" s="140">
        <f t="shared" si="99"/>
        <v>101241.36000000034</v>
      </c>
      <c r="BB31" s="140">
        <f t="shared" si="99"/>
        <v>-255904.8899999999</v>
      </c>
      <c r="BC31" s="140">
        <f t="shared" si="99"/>
        <v>-389300.52</v>
      </c>
      <c r="BD31" s="140">
        <f t="shared" si="99"/>
        <v>80380.770000000019</v>
      </c>
      <c r="BE31" s="140">
        <f t="shared" si="99"/>
        <v>660994.75000000012</v>
      </c>
      <c r="BF31" s="140">
        <f t="shared" si="99"/>
        <v>-148.44000000000233</v>
      </c>
      <c r="BG31" s="140">
        <f t="shared" si="99"/>
        <v>-2103776.8400000036</v>
      </c>
      <c r="BH31" s="138">
        <f>BG31/$AR$31</f>
        <v>-1.1895135093453129</v>
      </c>
      <c r="BI31" s="121"/>
      <c r="BJ31" s="140">
        <f t="shared" ref="BJ31:BV31" si="100">SUM(BJ28:BJ30)</f>
        <v>66568.75</v>
      </c>
      <c r="BK31" s="140">
        <f t="shared" si="100"/>
        <v>274403.66999999899</v>
      </c>
      <c r="BL31" s="140">
        <f t="shared" si="100"/>
        <v>-200176.75999999978</v>
      </c>
      <c r="BM31" s="140">
        <f t="shared" si="100"/>
        <v>714499.60999999987</v>
      </c>
      <c r="BN31" s="140">
        <f t="shared" si="100"/>
        <v>227370.31000000006</v>
      </c>
      <c r="BO31" s="140">
        <f t="shared" si="100"/>
        <v>629388.1</v>
      </c>
      <c r="BP31" s="140">
        <f t="shared" si="100"/>
        <v>1844.43</v>
      </c>
      <c r="BQ31" s="140">
        <f t="shared" si="100"/>
        <v>0</v>
      </c>
      <c r="BR31" s="140">
        <f t="shared" si="100"/>
        <v>0</v>
      </c>
      <c r="BS31" s="140">
        <f t="shared" si="100"/>
        <v>0</v>
      </c>
      <c r="BT31" s="140">
        <f t="shared" si="100"/>
        <v>0</v>
      </c>
      <c r="BU31" s="140">
        <f t="shared" si="100"/>
        <v>0</v>
      </c>
      <c r="BV31" s="140">
        <f t="shared" si="100"/>
        <v>1713898.1099999985</v>
      </c>
      <c r="BW31" s="138">
        <f>BV31/$AR$31</f>
        <v>0.96906901755149744</v>
      </c>
    </row>
    <row r="32" spans="2:75" x14ac:dyDescent="0.3">
      <c r="B32" s="245"/>
      <c r="C32" s="444" t="s">
        <v>77</v>
      </c>
      <c r="D32" s="444"/>
      <c r="E32" s="444"/>
      <c r="F32" s="444"/>
      <c r="G32" s="444"/>
      <c r="H32" s="444"/>
      <c r="I32" s="444"/>
      <c r="J32" s="444"/>
      <c r="K32" s="444"/>
      <c r="L32" s="444"/>
      <c r="M32" s="444"/>
      <c r="N32" s="445"/>
      <c r="O32" s="252"/>
      <c r="Q32" s="430" t="s">
        <v>77</v>
      </c>
      <c r="R32" s="430"/>
      <c r="S32" s="430"/>
      <c r="T32" s="430"/>
      <c r="U32" s="430"/>
      <c r="V32" s="430"/>
      <c r="W32" s="430"/>
      <c r="X32" s="430"/>
      <c r="Y32" s="430"/>
      <c r="Z32" s="430"/>
      <c r="AA32" s="430"/>
      <c r="AB32" s="430"/>
      <c r="AC32" s="430"/>
      <c r="AD32" s="430"/>
      <c r="AE32" s="114"/>
      <c r="AF32" s="430" t="s">
        <v>77</v>
      </c>
      <c r="AG32" s="430"/>
      <c r="AH32" s="430"/>
      <c r="AI32" s="430"/>
      <c r="AJ32" s="430"/>
      <c r="AK32" s="430"/>
      <c r="AL32" s="430"/>
      <c r="AM32" s="430"/>
      <c r="AN32" s="430"/>
      <c r="AO32" s="430"/>
      <c r="AP32" s="430"/>
      <c r="AQ32" s="430"/>
      <c r="AR32" s="430"/>
      <c r="AS32" s="430"/>
      <c r="AT32" s="114"/>
      <c r="AU32" s="430" t="s">
        <v>77</v>
      </c>
      <c r="AV32" s="430"/>
      <c r="AW32" s="430"/>
      <c r="AX32" s="430"/>
      <c r="AY32" s="430"/>
      <c r="AZ32" s="430"/>
      <c r="BA32" s="430"/>
      <c r="BB32" s="430"/>
      <c r="BC32" s="430"/>
      <c r="BD32" s="430"/>
      <c r="BE32" s="430"/>
      <c r="BF32" s="430"/>
      <c r="BG32" s="430"/>
      <c r="BH32" s="430"/>
      <c r="BI32" s="114"/>
      <c r="BJ32" s="430" t="s">
        <v>77</v>
      </c>
      <c r="BK32" s="430"/>
      <c r="BL32" s="430"/>
      <c r="BM32" s="430"/>
      <c r="BN32" s="430"/>
      <c r="BO32" s="430"/>
      <c r="BP32" s="430"/>
      <c r="BQ32" s="430"/>
      <c r="BR32" s="430"/>
      <c r="BS32" s="430"/>
      <c r="BT32" s="430"/>
      <c r="BU32" s="430"/>
      <c r="BV32" s="430"/>
      <c r="BW32" s="430"/>
    </row>
    <row r="33" spans="2:75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0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02">SUM(Q33:AB33)</f>
        <v>0</v>
      </c>
      <c r="AD33" s="138" t="e">
        <f t="shared" ref="AD33:AD53" si="10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104">SUM(AF33:AQ33)</f>
        <v>-751639.42</v>
      </c>
      <c r="AS33" s="138">
        <f t="shared" ref="AS33:AS53" si="10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-2442.9</v>
      </c>
      <c r="BB33" s="145">
        <f>SUMIFS('Conciliação Bancária 2016.17.18'!$J:$J,'Conciliação Bancária 2016.17.18'!$K:$K,'Base -Receita-Despesa'!$B33,'Conciliação Bancária 2016.17.18'!$D:$D,'Base -Receita-Despesa'!BB$5)</f>
        <v>-9890.85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-3651.11</v>
      </c>
      <c r="BE33" s="145">
        <f>SUMIFS('Conciliação Bancária 2016.17.18'!$J:$J,'Conciliação Bancária 2016.17.18'!$K:$K,'Base -Receita-Despesa'!$B33,'Conciliação Bancária 2016.17.18'!$D:$D,'Base -Receita-Despesa'!BE$5)</f>
        <v>-10426.290000000001</v>
      </c>
      <c r="BF33" s="145">
        <f>SUMIFS('Conciliação Bancária 2016.17.18'!$J:$J,'Conciliação Bancária 2016.17.18'!$K:$K,'Base -Receita-Despesa'!$B33,'Conciliação Bancária 2016.17.18'!$D:$D,'Base -Receita-Despesa'!BF$5)</f>
        <v>-870</v>
      </c>
      <c r="BG33" s="147">
        <f t="shared" ref="BG33:BG49" si="106">SUM(AU33:BF33)</f>
        <v>-74426.75</v>
      </c>
      <c r="BH33" s="138">
        <f t="shared" ref="BH33:BH53" si="107">BG33/$AR$53</f>
        <v>5.85399983501901E-3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-1505.6</v>
      </c>
      <c r="BK33" s="145">
        <f>SUMIFS('Conciliação Bancária 2016.17.18'!$J:$J,'Conciliação Bancária 2016.17.18'!$K:$K,'Base -Receita-Despesa'!$B33,'Conciliação Bancária 2016.17.18'!$D:$D,'Base -Receita-Despesa'!BK$5)</f>
        <v>-26503.53</v>
      </c>
      <c r="BL33" s="145">
        <f>SUMIFS('Conciliação Bancária 2016.17.18'!$J:$J,'Conciliação Bancária 2016.17.18'!$K:$K,'Base -Receita-Despesa'!$B33,'Conciliação Bancária 2016.17.18'!$D:$D,'Base -Receita-Despesa'!BL$5)</f>
        <v>-14052.07</v>
      </c>
      <c r="BM33" s="145">
        <f>SUMIFS('Conciliação Bancária 2016.17.18'!$J:$J,'Conciliação Bancária 2016.17.18'!$K:$K,'Base -Receita-Despesa'!$B33,'Conciliação Bancária 2016.17.18'!$D:$D,'Base -Receita-Despesa'!BM$5)</f>
        <v>-121652.34</v>
      </c>
      <c r="BN33" s="145">
        <f>SUMIFS('Conciliação Bancária 2016.17.18'!$J:$J,'Conciliação Bancária 2016.17.18'!$K:$K,'Base -Receita-Despesa'!$B33,'Conciliação Bancária 2016.17.18'!$D:$D,'Base -Receita-Despesa'!BN$5)</f>
        <v>-19798.77</v>
      </c>
      <c r="BO33" s="145">
        <f>SUMIFS('Conciliação Bancária 2016.17.18'!$J:$J,'Conciliação Bancária 2016.17.18'!$K:$K,'Base -Receita-Despesa'!$B33,'Conciliação Bancária 2016.17.18'!$D:$D,'Base -Receita-Despesa'!BO$5)</f>
        <v>-2880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-6176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08">SUM(BJ33:BU33)</f>
        <v>-192568.30999999997</v>
      </c>
      <c r="BW33" s="138">
        <f t="shared" ref="BW33:BW53" si="109">BV33/$AR$53</f>
        <v>1.5146366796479618E-2</v>
      </c>
    </row>
    <row r="34" spans="2:75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0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02"/>
        <v>0</v>
      </c>
      <c r="AD34" s="197" t="e">
        <f t="shared" si="10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104"/>
        <v>-4936053.4000000004</v>
      </c>
      <c r="AS34" s="197">
        <f t="shared" si="10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-589979.26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-728424.05</v>
      </c>
      <c r="BB34" s="192">
        <f>SUMIFS('Conciliação Bancária 2016.17.18'!$J:$J,'Conciliação Bancária 2016.17.18'!$K:$K,'Base -Receita-Despesa'!$B34,'Conciliação Bancária 2016.17.18'!$D:$D,'Base -Receita-Despesa'!BB$5)</f>
        <v>-705770.11000000022</v>
      </c>
      <c r="BC34" s="192">
        <f>SUMIFS('Conciliação Bancária 2016.17.18'!$J:$J,'Conciliação Bancária 2016.17.18'!$K:$K,'Base -Receita-Despesa'!$B34,'Conciliação Bancária 2016.17.18'!$D:$D,'Base -Receita-Despesa'!BC$5)</f>
        <v>-706546.09000000008</v>
      </c>
      <c r="BD34" s="192">
        <f>SUMIFS('Conciliação Bancária 2016.17.18'!$J:$J,'Conciliação Bancária 2016.17.18'!$K:$K,'Base -Receita-Despesa'!$B34,'Conciliação Bancária 2016.17.18'!$D:$D,'Base -Receita-Despesa'!BD$5)</f>
        <v>-743881.90000000014</v>
      </c>
      <c r="BE34" s="192">
        <f>SUMIFS('Conciliação Bancária 2016.17.18'!$J:$J,'Conciliação Bancária 2016.17.18'!$K:$K,'Base -Receita-Despesa'!$B34,'Conciliação Bancária 2016.17.18'!$D:$D,'Base -Receita-Despesa'!BE$5)</f>
        <v>-868911.6799999997</v>
      </c>
      <c r="BF34" s="192">
        <f>SUMIFS('Conciliação Bancária 2016.17.18'!$J:$J,'Conciliação Bancária 2016.17.18'!$K:$K,'Base -Receita-Despesa'!$B34,'Conciliação Bancária 2016.17.18'!$D:$D,'Base -Receita-Despesa'!BF$5)</f>
        <v>-881920.65999999968</v>
      </c>
      <c r="BG34" s="193">
        <f t="shared" si="106"/>
        <v>-8180723.5199999996</v>
      </c>
      <c r="BH34" s="197">
        <f t="shared" si="107"/>
        <v>0.64345083100385458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-773291.39000000013</v>
      </c>
      <c r="BK34" s="192">
        <f>SUMIFS('Conciliação Bancária 2016.17.18'!$J:$J,'Conciliação Bancária 2016.17.18'!$K:$K,'Base -Receita-Despesa'!$B34,'Conciliação Bancária 2016.17.18'!$D:$D,'Base -Receita-Despesa'!BK$5)</f>
        <v>-550036.81000000006</v>
      </c>
      <c r="BL34" s="192">
        <f>SUMIFS('Conciliação Bancária 2016.17.18'!$J:$J,'Conciliação Bancária 2016.17.18'!$K:$K,'Base -Receita-Despesa'!$B34,'Conciliação Bancária 2016.17.18'!$D:$D,'Base -Receita-Despesa'!BL$5)</f>
        <v>-850768.48999999941</v>
      </c>
      <c r="BM34" s="192">
        <f>SUMIFS('Conciliação Bancária 2016.17.18'!$J:$J,'Conciliação Bancária 2016.17.18'!$K:$K,'Base -Receita-Despesa'!$B34,'Conciliação Bancária 2016.17.18'!$D:$D,'Base -Receita-Despesa'!BM$5)</f>
        <v>-878515.20000000019</v>
      </c>
      <c r="BN34" s="192">
        <f>SUMIFS('Conciliação Bancária 2016.17.18'!$J:$J,'Conciliação Bancária 2016.17.18'!$K:$K,'Base -Receita-Despesa'!$B34,'Conciliação Bancária 2016.17.18'!$D:$D,'Base -Receita-Despesa'!BN$5)</f>
        <v>-1303392.45</v>
      </c>
      <c r="BO34" s="192">
        <f>SUMIFS('Conciliação Bancária 2016.17.18'!$J:$J,'Conciliação Bancária 2016.17.18'!$K:$K,'Base -Receita-Despesa'!$B34,'Conciliação Bancária 2016.17.18'!$D:$D,'Base -Receita-Despesa'!BO$5)</f>
        <v>-607972.96000000043</v>
      </c>
      <c r="BP34" s="192">
        <f>SUMIFS('Conciliação Bancária 2016.17.18'!$J:$J,'Conciliação Bancária 2016.17.18'!$K:$K,'Base -Receita-Despesa'!$B34,'Conciliação Bancária 2016.17.18'!$D:$D,'Base -Receita-Despesa'!BP$5)</f>
        <v>-1120154.6199999999</v>
      </c>
      <c r="BQ34" s="192">
        <f>SUMIFS('Conciliação Bancária 2016.17.18'!$J:$J,'Conciliação Bancária 2016.17.18'!$K:$K,'Base -Receita-Despesa'!$B34,'Conciliação Bancária 2016.17.18'!$D:$D,'Base -Receita-Despesa'!BQ$5)</f>
        <v>-867215.10000000021</v>
      </c>
      <c r="BR34" s="192">
        <f>SUMIFS('Conciliação Bancária 2016.17.18'!$J:$J,'Conciliação Bancária 2016.17.18'!$K:$K,'Base -Receita-Despesa'!$B34,'Conciliação Bancária 2016.17.18'!$D:$D,'Base -Receita-Despesa'!BR$5)</f>
        <v>-961791.17999999993</v>
      </c>
      <c r="BS34" s="192">
        <f>SUMIFS('Conciliação Bancária 2016.17.18'!$J:$J,'Conciliação Bancária 2016.17.18'!$K:$K,'Base -Receita-Despesa'!$B34,'Conciliação Bancária 2016.17.18'!$D:$D,'Base -Receita-Despesa'!BS$5)</f>
        <v>-1094548.4000000004</v>
      </c>
      <c r="BT34" s="192">
        <f>SUMIFS('Conciliação Bancária 2016.17.18'!$J:$J,'Conciliação Bancária 2016.17.18'!$K:$K,'Base -Receita-Despesa'!$B34,'Conciliação Bancária 2016.17.18'!$D:$D,'Base -Receita-Despesa'!BT$5)</f>
        <v>-423671.16000000003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08"/>
        <v>-9431357.7600000016</v>
      </c>
      <c r="BW34" s="197">
        <f t="shared" si="109"/>
        <v>0.74181885909360912</v>
      </c>
    </row>
    <row r="35" spans="2:75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0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02"/>
        <v>0</v>
      </c>
      <c r="AD35" s="197" t="e">
        <f t="shared" si="10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104"/>
        <v>-4677723.5399999982</v>
      </c>
      <c r="AS35" s="197">
        <f t="shared" si="10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-455645.31000000017</v>
      </c>
      <c r="BB35" s="192">
        <f>SUMIFS('Conciliação Bancária 2016.17.18'!$J:$J,'Conciliação Bancária 2016.17.18'!$K:$K,'Base -Receita-Despesa'!$B35,'Conciliação Bancária 2016.17.18'!$D:$D,'Base -Receita-Despesa'!BB$5)</f>
        <v>-379675.88000000012</v>
      </c>
      <c r="BC35" s="192">
        <f>SUMIFS('Conciliação Bancária 2016.17.18'!$J:$J,'Conciliação Bancária 2016.17.18'!$K:$K,'Base -Receita-Despesa'!$B35,'Conciliação Bancária 2016.17.18'!$D:$D,'Base -Receita-Despesa'!BC$5)</f>
        <v>-342675.9</v>
      </c>
      <c r="BD35" s="192">
        <f>SUMIFS('Conciliação Bancária 2016.17.18'!$J:$J,'Conciliação Bancária 2016.17.18'!$K:$K,'Base -Receita-Despesa'!$B35,'Conciliação Bancária 2016.17.18'!$D:$D,'Base -Receita-Despesa'!BD$5)</f>
        <v>-347669.49</v>
      </c>
      <c r="BE35" s="192">
        <f>SUMIFS('Conciliação Bancária 2016.17.18'!$J:$J,'Conciliação Bancária 2016.17.18'!$K:$K,'Base -Receita-Despesa'!$B35,'Conciliação Bancária 2016.17.18'!$D:$D,'Base -Receita-Despesa'!BE$5)</f>
        <v>-308848.45</v>
      </c>
      <c r="BF35" s="192">
        <f>SUMIFS('Conciliação Bancária 2016.17.18'!$J:$J,'Conciliação Bancária 2016.17.18'!$K:$K,'Base -Receita-Despesa'!$B35,'Conciliação Bancária 2016.17.18'!$D:$D,'Base -Receita-Despesa'!BF$5)</f>
        <v>-493478.62</v>
      </c>
      <c r="BG35" s="193">
        <f t="shared" si="106"/>
        <v>-4907259.58</v>
      </c>
      <c r="BH35" s="197">
        <f t="shared" si="107"/>
        <v>0.38597811635890938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-241730.90000000002</v>
      </c>
      <c r="BK35" s="192">
        <f>SUMIFS('Conciliação Bancária 2016.17.18'!$J:$J,'Conciliação Bancária 2016.17.18'!$K:$K,'Base -Receita-Despesa'!$B35,'Conciliação Bancária 2016.17.18'!$D:$D,'Base -Receita-Despesa'!BK$5)</f>
        <v>-233960.17000000004</v>
      </c>
      <c r="BL35" s="192">
        <f>SUMIFS('Conciliação Bancária 2016.17.18'!$J:$J,'Conciliação Bancária 2016.17.18'!$K:$K,'Base -Receita-Despesa'!$B35,'Conciliação Bancária 2016.17.18'!$D:$D,'Base -Receita-Despesa'!BL$5)</f>
        <v>-243379.78999999995</v>
      </c>
      <c r="BM35" s="192">
        <f>SUMIFS('Conciliação Bancária 2016.17.18'!$J:$J,'Conciliação Bancária 2016.17.18'!$K:$K,'Base -Receita-Despesa'!$B35,'Conciliação Bancária 2016.17.18'!$D:$D,'Base -Receita-Despesa'!BM$5)</f>
        <v>-353742.21000000008</v>
      </c>
      <c r="BN35" s="192">
        <f>SUMIFS('Conciliação Bancária 2016.17.18'!$J:$J,'Conciliação Bancária 2016.17.18'!$K:$K,'Base -Receita-Despesa'!$B35,'Conciliação Bancária 2016.17.18'!$D:$D,'Base -Receita-Despesa'!BN$5)</f>
        <v>-211647.21999999994</v>
      </c>
      <c r="BO35" s="192">
        <f>SUMIFS('Conciliação Bancária 2016.17.18'!$J:$J,'Conciliação Bancária 2016.17.18'!$K:$K,'Base -Receita-Despesa'!$B35,'Conciliação Bancária 2016.17.18'!$D:$D,'Base -Receita-Despesa'!BO$5)</f>
        <v>-278059.23000000004</v>
      </c>
      <c r="BP35" s="192">
        <f>SUMIFS('Conciliação Bancária 2016.17.18'!$J:$J,'Conciliação Bancária 2016.17.18'!$K:$K,'Base -Receita-Despesa'!$B35,'Conciliação Bancária 2016.17.18'!$D:$D,'Base -Receita-Despesa'!BP$5)</f>
        <v>-222564.18</v>
      </c>
      <c r="BQ35" s="192">
        <f>SUMIFS('Conciliação Bancária 2016.17.18'!$J:$J,'Conciliação Bancária 2016.17.18'!$K:$K,'Base -Receita-Despesa'!$B35,'Conciliação Bancária 2016.17.18'!$D:$D,'Base -Receita-Despesa'!BQ$5)</f>
        <v>-225123.77000000008</v>
      </c>
      <c r="BR35" s="192">
        <f>SUMIFS('Conciliação Bancária 2016.17.18'!$J:$J,'Conciliação Bancária 2016.17.18'!$K:$K,'Base -Receita-Despesa'!$B35,'Conciliação Bancária 2016.17.18'!$D:$D,'Base -Receita-Despesa'!BR$5)</f>
        <v>-142449.69</v>
      </c>
      <c r="BS35" s="192">
        <f>SUMIFS('Conciliação Bancária 2016.17.18'!$J:$J,'Conciliação Bancária 2016.17.18'!$K:$K,'Base -Receita-Despesa'!$B35,'Conciliação Bancária 2016.17.18'!$D:$D,'Base -Receita-Despesa'!BS$5)</f>
        <v>-327189.82</v>
      </c>
      <c r="BT35" s="192">
        <f>SUMIFS('Conciliação Bancária 2016.17.18'!$J:$J,'Conciliação Bancária 2016.17.18'!$K:$K,'Base -Receita-Despesa'!$B35,'Conciliação Bancária 2016.17.18'!$D:$D,'Base -Receita-Despesa'!BT$5)</f>
        <v>-105911.04000000001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08"/>
        <v>-2585758.02</v>
      </c>
      <c r="BW35" s="197">
        <f t="shared" si="109"/>
        <v>0.20338153986945665</v>
      </c>
    </row>
    <row r="36" spans="2:75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0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02"/>
        <v>0</v>
      </c>
      <c r="AD36" s="197" t="e">
        <f t="shared" si="10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104"/>
        <v>-679313.64000000013</v>
      </c>
      <c r="AS36" s="197">
        <f t="shared" si="10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-110375.66999999998</v>
      </c>
      <c r="BB36" s="192">
        <f>SUMIFS('Conciliação Bancária 2016.17.18'!$J:$J,'Conciliação Bancária 2016.17.18'!$K:$K,'Base -Receita-Despesa'!$B36,'Conciliação Bancária 2016.17.18'!$D:$D,'Base -Receita-Despesa'!BB$5)</f>
        <v>-154517.32999999999</v>
      </c>
      <c r="BC36" s="192">
        <f>SUMIFS('Conciliação Bancária 2016.17.18'!$J:$J,'Conciliação Bancária 2016.17.18'!$K:$K,'Base -Receita-Despesa'!$B36,'Conciliação Bancária 2016.17.18'!$D:$D,'Base -Receita-Despesa'!BC$5)</f>
        <v>-99531.960000000021</v>
      </c>
      <c r="BD36" s="192">
        <f>SUMIFS('Conciliação Bancária 2016.17.18'!$J:$J,'Conciliação Bancária 2016.17.18'!$K:$K,'Base -Receita-Despesa'!$B36,'Conciliação Bancária 2016.17.18'!$D:$D,'Base -Receita-Despesa'!BD$5)</f>
        <v>-98004.4</v>
      </c>
      <c r="BE36" s="192">
        <f>SUMIFS('Conciliação Bancária 2016.17.18'!$J:$J,'Conciliação Bancária 2016.17.18'!$K:$K,'Base -Receita-Despesa'!$B36,'Conciliação Bancária 2016.17.18'!$D:$D,'Base -Receita-Despesa'!BE$5)</f>
        <v>-91764.73</v>
      </c>
      <c r="BF36" s="192">
        <f>SUMIFS('Conciliação Bancária 2016.17.18'!$J:$J,'Conciliação Bancária 2016.17.18'!$K:$K,'Base -Receita-Despesa'!$B36,'Conciliação Bancária 2016.17.18'!$D:$D,'Base -Receita-Despesa'!BF$5)</f>
        <v>-88262.999999999985</v>
      </c>
      <c r="BG36" s="193">
        <f t="shared" si="106"/>
        <v>-1360052.22</v>
      </c>
      <c r="BH36" s="197">
        <f t="shared" si="107"/>
        <v>0.10697424610771314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-85532.849999999962</v>
      </c>
      <c r="BK36" s="192">
        <f>SUMIFS('Conciliação Bancária 2016.17.18'!$J:$J,'Conciliação Bancária 2016.17.18'!$K:$K,'Base -Receita-Despesa'!$B36,'Conciliação Bancária 2016.17.18'!$D:$D,'Base -Receita-Despesa'!BK$5)</f>
        <v>-180146.54</v>
      </c>
      <c r="BL36" s="192">
        <f>SUMIFS('Conciliação Bancária 2016.17.18'!$J:$J,'Conciliação Bancária 2016.17.18'!$K:$K,'Base -Receita-Despesa'!$B36,'Conciliação Bancária 2016.17.18'!$D:$D,'Base -Receita-Despesa'!BL$5)</f>
        <v>-264218.11</v>
      </c>
      <c r="BM36" s="192">
        <f>SUMIFS('Conciliação Bancária 2016.17.18'!$J:$J,'Conciliação Bancária 2016.17.18'!$K:$K,'Base -Receita-Despesa'!$B36,'Conciliação Bancária 2016.17.18'!$D:$D,'Base -Receita-Despesa'!BM$5)</f>
        <v>-494466.61000000004</v>
      </c>
      <c r="BN36" s="192">
        <f>SUMIFS('Conciliação Bancária 2016.17.18'!$J:$J,'Conciliação Bancária 2016.17.18'!$K:$K,'Base -Receita-Despesa'!$B36,'Conciliação Bancária 2016.17.18'!$D:$D,'Base -Receita-Despesa'!BN$5)</f>
        <v>-309245.29000000004</v>
      </c>
      <c r="BO36" s="192">
        <f>SUMIFS('Conciliação Bancária 2016.17.18'!$J:$J,'Conciliação Bancária 2016.17.18'!$K:$K,'Base -Receita-Despesa'!$B36,'Conciliação Bancária 2016.17.18'!$D:$D,'Base -Receita-Despesa'!BO$5)</f>
        <v>-71036.450000000012</v>
      </c>
      <c r="BP36" s="192">
        <f>SUMIFS('Conciliação Bancária 2016.17.18'!$J:$J,'Conciliação Bancária 2016.17.18'!$K:$K,'Base -Receita-Despesa'!$B36,'Conciliação Bancária 2016.17.18'!$D:$D,'Base -Receita-Despesa'!BP$5)</f>
        <v>-95937.209999999977</v>
      </c>
      <c r="BQ36" s="192">
        <f>SUMIFS('Conciliação Bancária 2016.17.18'!$J:$J,'Conciliação Bancária 2016.17.18'!$K:$K,'Base -Receita-Despesa'!$B36,'Conciliação Bancária 2016.17.18'!$D:$D,'Base -Receita-Despesa'!BQ$5)</f>
        <v>-114981.89000000007</v>
      </c>
      <c r="BR36" s="192">
        <f>SUMIFS('Conciliação Bancária 2016.17.18'!$J:$J,'Conciliação Bancária 2016.17.18'!$K:$K,'Base -Receita-Despesa'!$B36,'Conciliação Bancária 2016.17.18'!$D:$D,'Base -Receita-Despesa'!BR$5)</f>
        <v>-114016.89000000001</v>
      </c>
      <c r="BS36" s="192">
        <f>SUMIFS('Conciliação Bancária 2016.17.18'!$J:$J,'Conciliação Bancária 2016.17.18'!$K:$K,'Base -Receita-Despesa'!$B36,'Conciliação Bancária 2016.17.18'!$D:$D,'Base -Receita-Despesa'!BS$5)</f>
        <v>-77750.240000000063</v>
      </c>
      <c r="BT36" s="192">
        <f>SUMIFS('Conciliação Bancária 2016.17.18'!$J:$J,'Conciliação Bancária 2016.17.18'!$K:$K,'Base -Receita-Despesa'!$B36,'Conciliação Bancária 2016.17.18'!$D:$D,'Base -Receita-Despesa'!BT$5)</f>
        <v>-60003.08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08"/>
        <v>-1867335.1600000004</v>
      </c>
      <c r="BW36" s="197">
        <f t="shared" si="109"/>
        <v>0.14687433911282166</v>
      </c>
    </row>
    <row r="37" spans="2:75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0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02"/>
        <v>0</v>
      </c>
      <c r="AD37" s="197" t="e">
        <f t="shared" si="10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04"/>
        <v>-71890.420000000013</v>
      </c>
      <c r="AS37" s="197">
        <f t="shared" si="10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-8617.2199999999993</v>
      </c>
      <c r="BB37" s="192">
        <f>SUMIFS('Conciliação Bancária 2016.17.18'!$J:$J,'Conciliação Bancária 2016.17.18'!$K:$K,'Base -Receita-Despesa'!$B37,'Conciliação Bancária 2016.17.18'!$D:$D,'Base -Receita-Despesa'!BB$5)</f>
        <v>-8078.4</v>
      </c>
      <c r="BC37" s="192">
        <f>SUMIFS('Conciliação Bancária 2016.17.18'!$J:$J,'Conciliação Bancária 2016.17.18'!$K:$K,'Base -Receita-Despesa'!$B37,'Conciliação Bancária 2016.17.18'!$D:$D,'Base -Receita-Despesa'!BC$5)</f>
        <v>-12018.130000000001</v>
      </c>
      <c r="BD37" s="192">
        <f>SUMIFS('Conciliação Bancária 2016.17.18'!$J:$J,'Conciliação Bancária 2016.17.18'!$K:$K,'Base -Receita-Despesa'!$B37,'Conciliação Bancária 2016.17.18'!$D:$D,'Base -Receita-Despesa'!BD$5)</f>
        <v>-6550.4</v>
      </c>
      <c r="BE37" s="192">
        <f>SUMIFS('Conciliação Bancária 2016.17.18'!$J:$J,'Conciliação Bancária 2016.17.18'!$K:$K,'Base -Receita-Despesa'!$B37,'Conciliação Bancária 2016.17.18'!$D:$D,'Base -Receita-Despesa'!BE$5)</f>
        <v>-6906.4</v>
      </c>
      <c r="BF37" s="192">
        <f>SUMIFS('Conciliação Bancária 2016.17.18'!$J:$J,'Conciliação Bancária 2016.17.18'!$K:$K,'Base -Receita-Despesa'!$B37,'Conciliação Bancária 2016.17.18'!$D:$D,'Base -Receita-Despesa'!BF$5)</f>
        <v>-5626.2099999999991</v>
      </c>
      <c r="BG37" s="193">
        <f t="shared" si="106"/>
        <v>-78902.75</v>
      </c>
      <c r="BH37" s="197">
        <f t="shared" si="107"/>
        <v>6.2060574387911094E-3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-6138.3099999999995</v>
      </c>
      <c r="BK37" s="192">
        <f>SUMIFS('Conciliação Bancária 2016.17.18'!$J:$J,'Conciliação Bancária 2016.17.18'!$K:$K,'Base -Receita-Despesa'!$B37,'Conciliação Bancária 2016.17.18'!$D:$D,'Base -Receita-Despesa'!BK$5)</f>
        <v>-6772.2699999999995</v>
      </c>
      <c r="BL37" s="192">
        <f>SUMIFS('Conciliação Bancária 2016.17.18'!$J:$J,'Conciliação Bancária 2016.17.18'!$K:$K,'Base -Receita-Despesa'!$B37,'Conciliação Bancária 2016.17.18'!$D:$D,'Base -Receita-Despesa'!BL$5)</f>
        <v>-9830.9699999999993</v>
      </c>
      <c r="BM37" s="192">
        <f>SUMIFS('Conciliação Bancária 2016.17.18'!$J:$J,'Conciliação Bancária 2016.17.18'!$K:$K,'Base -Receita-Despesa'!$B37,'Conciliação Bancária 2016.17.18'!$D:$D,'Base -Receita-Despesa'!BM$5)</f>
        <v>-11282.51</v>
      </c>
      <c r="BN37" s="192">
        <f>SUMIFS('Conciliação Bancária 2016.17.18'!$J:$J,'Conciliação Bancária 2016.17.18'!$K:$K,'Base -Receita-Despesa'!$B37,'Conciliação Bancária 2016.17.18'!$D:$D,'Base -Receita-Despesa'!BN$5)</f>
        <v>-10655.86</v>
      </c>
      <c r="BO37" s="192">
        <f>SUMIFS('Conciliação Bancária 2016.17.18'!$J:$J,'Conciliação Bancária 2016.17.18'!$K:$K,'Base -Receita-Despesa'!$B37,'Conciliação Bancária 2016.17.18'!$D:$D,'Base -Receita-Despesa'!BO$5)</f>
        <v>-469.71000000000004</v>
      </c>
      <c r="BP37" s="192">
        <f>SUMIFS('Conciliação Bancária 2016.17.18'!$J:$J,'Conciliação Bancária 2016.17.18'!$K:$K,'Base -Receita-Despesa'!$B37,'Conciliação Bancária 2016.17.18'!$D:$D,'Base -Receita-Despesa'!BP$5)</f>
        <v>-10116.719999999999</v>
      </c>
      <c r="BQ37" s="192">
        <f>SUMIFS('Conciliação Bancária 2016.17.18'!$J:$J,'Conciliação Bancária 2016.17.18'!$K:$K,'Base -Receita-Despesa'!$B37,'Conciliação Bancária 2016.17.18'!$D:$D,'Base -Receita-Despesa'!BQ$5)</f>
        <v>-10377.69</v>
      </c>
      <c r="BR37" s="192">
        <f>SUMIFS('Conciliação Bancária 2016.17.18'!$J:$J,'Conciliação Bancária 2016.17.18'!$K:$K,'Base -Receita-Despesa'!$B37,'Conciliação Bancária 2016.17.18'!$D:$D,'Base -Receita-Despesa'!BR$5)</f>
        <v>-14352.720000000001</v>
      </c>
      <c r="BS37" s="192">
        <f>SUMIFS('Conciliação Bancária 2016.17.18'!$J:$J,'Conciliação Bancária 2016.17.18'!$K:$K,'Base -Receita-Despesa'!$B37,'Conciliação Bancária 2016.17.18'!$D:$D,'Base -Receita-Despesa'!BS$5)</f>
        <v>-20190.560000000001</v>
      </c>
      <c r="BT37" s="192">
        <f>SUMIFS('Conciliação Bancária 2016.17.18'!$J:$J,'Conciliação Bancária 2016.17.18'!$K:$K,'Base -Receita-Despesa'!$B37,'Conciliação Bancária 2016.17.18'!$D:$D,'Base -Receita-Despesa'!BT$5)</f>
        <v>-7958.4800000000005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08"/>
        <v>-108145.79999999999</v>
      </c>
      <c r="BW37" s="197">
        <f t="shared" si="109"/>
        <v>8.5061553185917533E-3</v>
      </c>
    </row>
    <row r="38" spans="2:75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0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02"/>
        <v>0</v>
      </c>
      <c r="AD38" s="197" t="e">
        <f t="shared" si="10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104"/>
        <v>-29089.88</v>
      </c>
      <c r="AS38" s="197">
        <f t="shared" si="10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-930.53</v>
      </c>
      <c r="BC38" s="192">
        <f>SUMIFS('Conciliação Bancária 2016.17.18'!$J:$J,'Conciliação Bancária 2016.17.18'!$K:$K,'Base -Receita-Despesa'!$B38,'Conciliação Bancária 2016.17.18'!$D:$D,'Base -Receita-Despesa'!BC$5)</f>
        <v>-8645.6</v>
      </c>
      <c r="BD38" s="192">
        <f>SUMIFS('Conciliação Bancária 2016.17.18'!$J:$J,'Conciliação Bancária 2016.17.18'!$K:$K,'Base -Receita-Despesa'!$B38,'Conciliação Bancária 2016.17.18'!$D:$D,'Base -Receita-Despesa'!BD$5)</f>
        <v>-904.68999999999994</v>
      </c>
      <c r="BE38" s="192">
        <f>SUMIFS('Conciliação Bancária 2016.17.18'!$J:$J,'Conciliação Bancária 2016.17.18'!$K:$K,'Base -Receita-Despesa'!$B38,'Conciliação Bancária 2016.17.18'!$D:$D,'Base -Receita-Despesa'!BE$5)</f>
        <v>-3075.87</v>
      </c>
      <c r="BF38" s="192">
        <f>SUMIFS('Conciliação Bancária 2016.17.18'!$J:$J,'Conciliação Bancária 2016.17.18'!$K:$K,'Base -Receita-Despesa'!$B38,'Conciliação Bancária 2016.17.18'!$D:$D,'Base -Receita-Despesa'!BF$5)</f>
        <v>-6052.2900000000009</v>
      </c>
      <c r="BG38" s="193">
        <f t="shared" si="106"/>
        <v>-54176.760000000009</v>
      </c>
      <c r="BH38" s="197">
        <f t="shared" si="107"/>
        <v>4.2612467170992227E-3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-316.56</v>
      </c>
      <c r="BK38" s="192">
        <f>SUMIFS('Conciliação Bancária 2016.17.18'!$J:$J,'Conciliação Bancária 2016.17.18'!$K:$K,'Base -Receita-Despesa'!$B38,'Conciliação Bancária 2016.17.18'!$D:$D,'Base -Receita-Despesa'!BK$5)</f>
        <v>-1197.3399999999999</v>
      </c>
      <c r="BL38" s="192">
        <f>SUMIFS('Conciliação Bancária 2016.17.18'!$J:$J,'Conciliação Bancária 2016.17.18'!$K:$K,'Base -Receita-Despesa'!$B38,'Conciliação Bancária 2016.17.18'!$D:$D,'Base -Receita-Despesa'!BL$5)</f>
        <v>-3385.4500000000003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-35504.320000000007</v>
      </c>
      <c r="BO38" s="192">
        <f>SUMIFS('Conciliação Bancária 2016.17.18'!$J:$J,'Conciliação Bancária 2016.17.18'!$K:$K,'Base -Receita-Despesa'!$B38,'Conciliação Bancária 2016.17.18'!$D:$D,'Base -Receita-Despesa'!BO$5)</f>
        <v>-200</v>
      </c>
      <c r="BP38" s="192">
        <f>SUMIFS('Conciliação Bancária 2016.17.18'!$J:$J,'Conciliação Bancária 2016.17.18'!$K:$K,'Base -Receita-Despesa'!$B38,'Conciliação Bancária 2016.17.18'!$D:$D,'Base -Receita-Despesa'!BP$5)</f>
        <v>-506.5</v>
      </c>
      <c r="BQ38" s="192">
        <f>SUMIFS('Conciliação Bancária 2016.17.18'!$J:$J,'Conciliação Bancária 2016.17.18'!$K:$K,'Base -Receita-Despesa'!$B38,'Conciliação Bancária 2016.17.18'!$D:$D,'Base -Receita-Despesa'!BQ$5)</f>
        <v>-993.38</v>
      </c>
      <c r="BR38" s="192">
        <f>SUMIFS('Conciliação Bancária 2016.17.18'!$J:$J,'Conciliação Bancária 2016.17.18'!$K:$K,'Base -Receita-Despesa'!$B38,'Conciliação Bancária 2016.17.18'!$D:$D,'Base -Receita-Despesa'!BR$5)</f>
        <v>-461.44</v>
      </c>
      <c r="BS38" s="192">
        <f>SUMIFS('Conciliação Bancária 2016.17.18'!$J:$J,'Conciliação Bancária 2016.17.18'!$K:$K,'Base -Receita-Despesa'!$B38,'Conciliação Bancária 2016.17.18'!$D:$D,'Base -Receita-Despesa'!BS$5)</f>
        <v>-205</v>
      </c>
      <c r="BT38" s="192">
        <f>SUMIFS('Conciliação Bancária 2016.17.18'!$J:$J,'Conciliação Bancária 2016.17.18'!$K:$K,'Base -Receita-Despesa'!$B38,'Conciliação Bancária 2016.17.18'!$D:$D,'Base -Receita-Despesa'!BT$5)</f>
        <v>-242.38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08"/>
        <v>-43012.37</v>
      </c>
      <c r="BW38" s="197">
        <f t="shared" si="109"/>
        <v>3.3831170497674108E-3</v>
      </c>
    </row>
    <row r="39" spans="2:75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0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02"/>
        <v>0</v>
      </c>
      <c r="AD39" s="197" t="e">
        <f t="shared" si="10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104"/>
        <v>-18843.320000000007</v>
      </c>
      <c r="AS39" s="197">
        <f t="shared" si="10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-1627.52</v>
      </c>
      <c r="BB39" s="192">
        <f>SUMIFS('Conciliação Bancária 2016.17.18'!$J:$J,'Conciliação Bancária 2016.17.18'!$K:$K,'Base -Receita-Despesa'!$B39,'Conciliação Bancária 2016.17.18'!$D:$D,'Base -Receita-Despesa'!BB$5)</f>
        <v>-1951.28</v>
      </c>
      <c r="BC39" s="192">
        <f>SUMIFS('Conciliação Bancária 2016.17.18'!$J:$J,'Conciliação Bancária 2016.17.18'!$K:$K,'Base -Receita-Despesa'!$B39,'Conciliação Bancária 2016.17.18'!$D:$D,'Base -Receita-Despesa'!BC$5)</f>
        <v>-1999.7800000000002</v>
      </c>
      <c r="BD39" s="192">
        <f>SUMIFS('Conciliação Bancária 2016.17.18'!$J:$J,'Conciliação Bancária 2016.17.18'!$K:$K,'Base -Receita-Despesa'!$B39,'Conciliação Bancária 2016.17.18'!$D:$D,'Base -Receita-Despesa'!BD$5)</f>
        <v>-1683.8</v>
      </c>
      <c r="BE39" s="192">
        <f>SUMIFS('Conciliação Bancária 2016.17.18'!$J:$J,'Conciliação Bancária 2016.17.18'!$K:$K,'Base -Receita-Despesa'!$B39,'Conciliação Bancária 2016.17.18'!$D:$D,'Base -Receita-Despesa'!BE$5)</f>
        <v>-1896.3899999999999</v>
      </c>
      <c r="BF39" s="192">
        <f>SUMIFS('Conciliação Bancária 2016.17.18'!$J:$J,'Conciliação Bancária 2016.17.18'!$K:$K,'Base -Receita-Despesa'!$B39,'Conciliação Bancária 2016.17.18'!$D:$D,'Base -Receita-Despesa'!BF$5)</f>
        <v>-2029.5100000000002</v>
      </c>
      <c r="BG39" s="193">
        <f t="shared" si="106"/>
        <v>-29834.159999999996</v>
      </c>
      <c r="BH39" s="197">
        <f t="shared" si="107"/>
        <v>2.3465913494533988E-3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-1980.35</v>
      </c>
      <c r="BK39" s="192">
        <f>SUMIFS('Conciliação Bancária 2016.17.18'!$J:$J,'Conciliação Bancária 2016.17.18'!$K:$K,'Base -Receita-Despesa'!$B39,'Conciliação Bancária 2016.17.18'!$D:$D,'Base -Receita-Despesa'!BK$5)</f>
        <v>-3912.25</v>
      </c>
      <c r="BL39" s="192">
        <f>SUMIFS('Conciliação Bancária 2016.17.18'!$J:$J,'Conciliação Bancária 2016.17.18'!$K:$K,'Base -Receita-Despesa'!$B39,'Conciliação Bancária 2016.17.18'!$D:$D,'Base -Receita-Despesa'!BL$5)</f>
        <v>-4104.6499999999996</v>
      </c>
      <c r="BM39" s="192">
        <f>SUMIFS('Conciliação Bancária 2016.17.18'!$J:$J,'Conciliação Bancária 2016.17.18'!$K:$K,'Base -Receita-Despesa'!$B39,'Conciliação Bancária 2016.17.18'!$D:$D,'Base -Receita-Despesa'!BM$5)</f>
        <v>-3701.8</v>
      </c>
      <c r="BN39" s="192">
        <f>SUMIFS('Conciliação Bancária 2016.17.18'!$J:$J,'Conciliação Bancária 2016.17.18'!$K:$K,'Base -Receita-Despesa'!$B39,'Conciliação Bancária 2016.17.18'!$D:$D,'Base -Receita-Despesa'!BN$5)</f>
        <v>-3413.0599999999995</v>
      </c>
      <c r="BO39" s="192">
        <f>SUMIFS('Conciliação Bancária 2016.17.18'!$J:$J,'Conciliação Bancária 2016.17.18'!$K:$K,'Base -Receita-Despesa'!$B39,'Conciliação Bancária 2016.17.18'!$D:$D,'Base -Receita-Despesa'!BO$5)</f>
        <v>-2520.9799999999996</v>
      </c>
      <c r="BP39" s="192">
        <f>SUMIFS('Conciliação Bancária 2016.17.18'!$J:$J,'Conciliação Bancária 2016.17.18'!$K:$K,'Base -Receita-Despesa'!$B39,'Conciliação Bancária 2016.17.18'!$D:$D,'Base -Receita-Despesa'!BP$5)</f>
        <v>-2104.04</v>
      </c>
      <c r="BQ39" s="192">
        <f>SUMIFS('Conciliação Bancária 2016.17.18'!$J:$J,'Conciliação Bancária 2016.17.18'!$K:$K,'Base -Receita-Despesa'!$B39,'Conciliação Bancária 2016.17.18'!$D:$D,'Base -Receita-Despesa'!BQ$5)</f>
        <v>-7107.7500000000018</v>
      </c>
      <c r="BR39" s="192">
        <f>SUMIFS('Conciliação Bancária 2016.17.18'!$J:$J,'Conciliação Bancária 2016.17.18'!$K:$K,'Base -Receita-Despesa'!$B39,'Conciliação Bancária 2016.17.18'!$D:$D,'Base -Receita-Despesa'!BR$5)</f>
        <v>-2683.1499999999996</v>
      </c>
      <c r="BS39" s="192">
        <f>SUMIFS('Conciliação Bancária 2016.17.18'!$J:$J,'Conciliação Bancária 2016.17.18'!$K:$K,'Base -Receita-Despesa'!$B39,'Conciliação Bancária 2016.17.18'!$D:$D,'Base -Receita-Despesa'!BS$5)</f>
        <v>-4029.05</v>
      </c>
      <c r="BT39" s="192">
        <f>SUMIFS('Conciliação Bancária 2016.17.18'!$J:$J,'Conciliação Bancária 2016.17.18'!$K:$K,'Base -Receita-Despesa'!$B39,'Conciliação Bancária 2016.17.18'!$D:$D,'Base -Receita-Despesa'!BT$5)</f>
        <v>-6192.03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08"/>
        <v>-41749.110000000008</v>
      </c>
      <c r="BW39" s="197">
        <f t="shared" si="109"/>
        <v>3.2837559486634921E-3</v>
      </c>
    </row>
    <row r="40" spans="2:75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0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02"/>
        <v>0</v>
      </c>
      <c r="AD40" s="197" t="e">
        <f t="shared" si="10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04"/>
        <v>0</v>
      </c>
      <c r="AS40" s="197">
        <f t="shared" si="10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06"/>
        <v>0</v>
      </c>
      <c r="BH40" s="197">
        <f t="shared" si="10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08"/>
        <v>0</v>
      </c>
      <c r="BW40" s="197">
        <f t="shared" si="109"/>
        <v>0</v>
      </c>
    </row>
    <row r="41" spans="2:75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0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02"/>
        <v>0</v>
      </c>
      <c r="AD41" s="197" t="e">
        <f t="shared" si="10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104"/>
        <v>-33137.06</v>
      </c>
      <c r="AS41" s="197">
        <f t="shared" si="10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-22123.34</v>
      </c>
      <c r="BB41" s="192">
        <f>SUMIFS('Conciliação Bancária 2016.17.18'!$J:$J,'Conciliação Bancária 2016.17.18'!$K:$K,'Base -Receita-Despesa'!$B41,'Conciliação Bancária 2016.17.18'!$D:$D,'Base -Receita-Despesa'!BB$5)</f>
        <v>-2031.85</v>
      </c>
      <c r="BC41" s="192">
        <f>SUMIFS('Conciliação Bancária 2016.17.18'!$J:$J,'Conciliação Bancária 2016.17.18'!$K:$K,'Base -Receita-Despesa'!$B41,'Conciliação Bancária 2016.17.18'!$D:$D,'Base -Receita-Despesa'!BC$5)</f>
        <v>-12786.35</v>
      </c>
      <c r="BD41" s="192">
        <f>SUMIFS('Conciliação Bancária 2016.17.18'!$J:$J,'Conciliação Bancária 2016.17.18'!$K:$K,'Base -Receita-Despesa'!$B41,'Conciliação Bancária 2016.17.18'!$D:$D,'Base -Receita-Despesa'!BD$5)</f>
        <v>-21825.51</v>
      </c>
      <c r="BE41" s="192">
        <f>SUMIFS('Conciliação Bancária 2016.17.18'!$J:$J,'Conciliação Bancária 2016.17.18'!$K:$K,'Base -Receita-Despesa'!$B41,'Conciliação Bancária 2016.17.18'!$D:$D,'Base -Receita-Despesa'!BE$5)</f>
        <v>-8988.69</v>
      </c>
      <c r="BF41" s="192">
        <f>SUMIFS('Conciliação Bancária 2016.17.18'!$J:$J,'Conciliação Bancária 2016.17.18'!$K:$K,'Base -Receita-Despesa'!$B41,'Conciliação Bancária 2016.17.18'!$D:$D,'Base -Receita-Despesa'!BF$5)</f>
        <v>-32443.759999999998</v>
      </c>
      <c r="BG41" s="193">
        <f t="shared" si="106"/>
        <v>-175908.48000000001</v>
      </c>
      <c r="BH41" s="197">
        <f t="shared" si="107"/>
        <v>1.3835995967826687E-2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-47667.26</v>
      </c>
      <c r="BK41" s="192">
        <f>SUMIFS('Conciliação Bancária 2016.17.18'!$J:$J,'Conciliação Bancária 2016.17.18'!$K:$K,'Base -Receita-Despesa'!$B41,'Conciliação Bancária 2016.17.18'!$D:$D,'Base -Receita-Despesa'!BK$5)</f>
        <v>-11095.49</v>
      </c>
      <c r="BL41" s="192">
        <f>SUMIFS('Conciliação Bancária 2016.17.18'!$J:$J,'Conciliação Bancária 2016.17.18'!$K:$K,'Base -Receita-Despesa'!$B41,'Conciliação Bancária 2016.17.18'!$D:$D,'Base -Receita-Despesa'!BL$5)</f>
        <v>-96259.680000000008</v>
      </c>
      <c r="BM41" s="192">
        <f>SUMIFS('Conciliação Bancária 2016.17.18'!$J:$J,'Conciliação Bancária 2016.17.18'!$K:$K,'Base -Receita-Despesa'!$B41,'Conciliação Bancária 2016.17.18'!$D:$D,'Base -Receita-Despesa'!BM$5)</f>
        <v>-22114.65</v>
      </c>
      <c r="BN41" s="192">
        <f>SUMIFS('Conciliação Bancária 2016.17.18'!$J:$J,'Conciliação Bancária 2016.17.18'!$K:$K,'Base -Receita-Despesa'!$B41,'Conciliação Bancária 2016.17.18'!$D:$D,'Base -Receita-Despesa'!BN$5)</f>
        <v>-25767.439999999999</v>
      </c>
      <c r="BO41" s="192">
        <f>SUMIFS('Conciliação Bancária 2016.17.18'!$J:$J,'Conciliação Bancária 2016.17.18'!$K:$K,'Base -Receita-Despesa'!$B41,'Conciliação Bancária 2016.17.18'!$D:$D,'Base -Receita-Despesa'!BO$5)</f>
        <v>-35538.6</v>
      </c>
      <c r="BP41" s="192">
        <f>SUMIFS('Conciliação Bancária 2016.17.18'!$J:$J,'Conciliação Bancária 2016.17.18'!$K:$K,'Base -Receita-Despesa'!$B41,'Conciliação Bancária 2016.17.18'!$D:$D,'Base -Receita-Despesa'!BP$5)</f>
        <v>-33007.599999999999</v>
      </c>
      <c r="BQ41" s="192">
        <f>SUMIFS('Conciliação Bancária 2016.17.18'!$J:$J,'Conciliação Bancária 2016.17.18'!$K:$K,'Base -Receita-Despesa'!$B41,'Conciliação Bancária 2016.17.18'!$D:$D,'Base -Receita-Despesa'!BQ$5)</f>
        <v>-12604.519999999999</v>
      </c>
      <c r="BR41" s="192">
        <f>SUMIFS('Conciliação Bancária 2016.17.18'!$J:$J,'Conciliação Bancária 2016.17.18'!$K:$K,'Base -Receita-Despesa'!$B41,'Conciliação Bancária 2016.17.18'!$D:$D,'Base -Receita-Despesa'!BR$5)</f>
        <v>-239.43</v>
      </c>
      <c r="BS41" s="192">
        <f>SUMIFS('Conciliação Bancária 2016.17.18'!$J:$J,'Conciliação Bancária 2016.17.18'!$K:$K,'Base -Receita-Despesa'!$B41,'Conciliação Bancária 2016.17.18'!$D:$D,'Base -Receita-Despesa'!BS$5)</f>
        <v>-49449.13</v>
      </c>
      <c r="BT41" s="192">
        <f>SUMIFS('Conciliação Bancária 2016.17.18'!$J:$J,'Conciliação Bancária 2016.17.18'!$K:$K,'Base -Receita-Despesa'!$B41,'Conciliação Bancária 2016.17.18'!$D:$D,'Base -Receita-Despesa'!BT$5)</f>
        <v>-16136.289999999999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08"/>
        <v>-349880.08999999997</v>
      </c>
      <c r="BW41" s="197">
        <f t="shared" si="109"/>
        <v>2.7519648367508139E-2</v>
      </c>
    </row>
    <row r="42" spans="2:75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0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02"/>
        <v>0</v>
      </c>
      <c r="AD42" s="197" t="e">
        <f t="shared" si="10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104"/>
        <v>-491074.19</v>
      </c>
      <c r="AS42" s="197">
        <f t="shared" si="10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-31081.72</v>
      </c>
      <c r="BB42" s="192">
        <f>SUMIFS('Conciliação Bancária 2016.17.18'!$J:$J,'Conciliação Bancária 2016.17.18'!$K:$K,'Base -Receita-Despesa'!$B42,'Conciliação Bancária 2016.17.18'!$D:$D,'Base -Receita-Despesa'!BB$5)</f>
        <v>-41906.75</v>
      </c>
      <c r="BC42" s="192">
        <f>SUMIFS('Conciliação Bancária 2016.17.18'!$J:$J,'Conciliação Bancária 2016.17.18'!$K:$K,'Base -Receita-Despesa'!$B42,'Conciliação Bancária 2016.17.18'!$D:$D,'Base -Receita-Despesa'!BC$5)</f>
        <v>-32536.080000000002</v>
      </c>
      <c r="BD42" s="192">
        <f>SUMIFS('Conciliação Bancária 2016.17.18'!$J:$J,'Conciliação Bancária 2016.17.18'!$K:$K,'Base -Receita-Despesa'!$B42,'Conciliação Bancária 2016.17.18'!$D:$D,'Base -Receita-Despesa'!BD$5)</f>
        <v>-32024.45</v>
      </c>
      <c r="BE42" s="192">
        <f>SUMIFS('Conciliação Bancária 2016.17.18'!$J:$J,'Conciliação Bancária 2016.17.18'!$K:$K,'Base -Receita-Despesa'!$B42,'Conciliação Bancária 2016.17.18'!$D:$D,'Base -Receita-Despesa'!BE$5)</f>
        <v>-32645.52</v>
      </c>
      <c r="BF42" s="192">
        <f>SUMIFS('Conciliação Bancária 2016.17.18'!$J:$J,'Conciliação Bancária 2016.17.18'!$K:$K,'Base -Receita-Despesa'!$B42,'Conciliação Bancária 2016.17.18'!$D:$D,'Base -Receita-Despesa'!BF$5)</f>
        <v>-45377.98</v>
      </c>
      <c r="BG42" s="193">
        <f t="shared" si="106"/>
        <v>-440196.76</v>
      </c>
      <c r="BH42" s="197">
        <f t="shared" si="107"/>
        <v>3.4623462134459763E-2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-34248.42</v>
      </c>
      <c r="BK42" s="192">
        <f>SUMIFS('Conciliação Bancária 2016.17.18'!$J:$J,'Conciliação Bancária 2016.17.18'!$K:$K,'Base -Receita-Despesa'!$B42,'Conciliação Bancária 2016.17.18'!$D:$D,'Base -Receita-Despesa'!BK$5)</f>
        <v>-45917.320000000007</v>
      </c>
      <c r="BL42" s="192">
        <f>SUMIFS('Conciliação Bancária 2016.17.18'!$J:$J,'Conciliação Bancária 2016.17.18'!$K:$K,'Base -Receita-Despesa'!$B42,'Conciliação Bancária 2016.17.18'!$D:$D,'Base -Receita-Despesa'!BL$5)</f>
        <v>-47597.119999999995</v>
      </c>
      <c r="BM42" s="192">
        <f>SUMIFS('Conciliação Bancária 2016.17.18'!$J:$J,'Conciliação Bancária 2016.17.18'!$K:$K,'Base -Receita-Despesa'!$B42,'Conciliação Bancária 2016.17.18'!$D:$D,'Base -Receita-Despesa'!BM$5)</f>
        <v>-46186.37</v>
      </c>
      <c r="BN42" s="192">
        <f>SUMIFS('Conciliação Bancária 2016.17.18'!$J:$J,'Conciliação Bancária 2016.17.18'!$K:$K,'Base -Receita-Despesa'!$B42,'Conciliação Bancária 2016.17.18'!$D:$D,'Base -Receita-Despesa'!BN$5)</f>
        <v>-54166.570000000007</v>
      </c>
      <c r="BO42" s="192">
        <f>SUMIFS('Conciliação Bancária 2016.17.18'!$J:$J,'Conciliação Bancária 2016.17.18'!$K:$K,'Base -Receita-Despesa'!$B42,'Conciliação Bancária 2016.17.18'!$D:$D,'Base -Receita-Despesa'!BO$5)</f>
        <v>-48038.009999999995</v>
      </c>
      <c r="BP42" s="192">
        <f>SUMIFS('Conciliação Bancária 2016.17.18'!$J:$J,'Conciliação Bancária 2016.17.18'!$K:$K,'Base -Receita-Despesa'!$B42,'Conciliação Bancária 2016.17.18'!$D:$D,'Base -Receita-Despesa'!BP$5)</f>
        <v>-46173</v>
      </c>
      <c r="BQ42" s="192">
        <f>SUMIFS('Conciliação Bancária 2016.17.18'!$J:$J,'Conciliação Bancária 2016.17.18'!$K:$K,'Base -Receita-Despesa'!$B42,'Conciliação Bancária 2016.17.18'!$D:$D,'Base -Receita-Despesa'!BQ$5)</f>
        <v>-46114.68</v>
      </c>
      <c r="BR42" s="192">
        <f>SUMIFS('Conciliação Bancária 2016.17.18'!$J:$J,'Conciliação Bancária 2016.17.18'!$K:$K,'Base -Receita-Despesa'!$B42,'Conciliação Bancária 2016.17.18'!$D:$D,'Base -Receita-Despesa'!BR$5)</f>
        <v>-43033.850000000006</v>
      </c>
      <c r="BS42" s="192">
        <f>SUMIFS('Conciliação Bancária 2016.17.18'!$J:$J,'Conciliação Bancária 2016.17.18'!$K:$K,'Base -Receita-Despesa'!$B42,'Conciliação Bancária 2016.17.18'!$D:$D,'Base -Receita-Despesa'!BS$5)</f>
        <v>-44888.65</v>
      </c>
      <c r="BT42" s="192">
        <f>SUMIFS('Conciliação Bancária 2016.17.18'!$J:$J,'Conciliação Bancária 2016.17.18'!$K:$K,'Base -Receita-Despesa'!$B42,'Conciliação Bancária 2016.17.18'!$D:$D,'Base -Receita-Despesa'!BT$5)</f>
        <v>-66643.61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08"/>
        <v>-523007.6</v>
      </c>
      <c r="BW42" s="197">
        <f t="shared" si="109"/>
        <v>4.1136908492090389E-2</v>
      </c>
    </row>
    <row r="43" spans="2:75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0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02"/>
        <v>0</v>
      </c>
      <c r="AD43" s="197" t="e">
        <f t="shared" si="10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104"/>
        <v>-50549.509999999995</v>
      </c>
      <c r="AS43" s="197">
        <f t="shared" si="10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-9590.119999999999</v>
      </c>
      <c r="BB43" s="192">
        <f>SUMIFS('Conciliação Bancária 2016.17.18'!$J:$J,'Conciliação Bancária 2016.17.18'!$K:$K,'Base -Receita-Despesa'!$B43,'Conciliação Bancária 2016.17.18'!$D:$D,'Base -Receita-Despesa'!BB$5)</f>
        <v>-4484.6099999999997</v>
      </c>
      <c r="BC43" s="192">
        <f>SUMIFS('Conciliação Bancária 2016.17.18'!$J:$J,'Conciliação Bancária 2016.17.18'!$K:$K,'Base -Receita-Despesa'!$B43,'Conciliação Bancária 2016.17.18'!$D:$D,'Base -Receita-Despesa'!BC$5)</f>
        <v>-2569.75</v>
      </c>
      <c r="BD43" s="192">
        <f>SUMIFS('Conciliação Bancária 2016.17.18'!$J:$J,'Conciliação Bancária 2016.17.18'!$K:$K,'Base -Receita-Despesa'!$B43,'Conciliação Bancária 2016.17.18'!$D:$D,'Base -Receita-Despesa'!BD$5)</f>
        <v>-2605.6100000000006</v>
      </c>
      <c r="BE43" s="192">
        <f>SUMIFS('Conciliação Bancária 2016.17.18'!$J:$J,'Conciliação Bancária 2016.17.18'!$K:$K,'Base -Receita-Despesa'!$B43,'Conciliação Bancária 2016.17.18'!$D:$D,'Base -Receita-Despesa'!BE$5)</f>
        <v>-2825.0199999999995</v>
      </c>
      <c r="BF43" s="192">
        <f>SUMIFS('Conciliação Bancária 2016.17.18'!$J:$J,'Conciliação Bancária 2016.17.18'!$K:$K,'Base -Receita-Despesa'!$B43,'Conciliação Bancária 2016.17.18'!$D:$D,'Base -Receita-Despesa'!BF$5)</f>
        <v>-7815.4100000000008</v>
      </c>
      <c r="BG43" s="193">
        <f t="shared" si="106"/>
        <v>-60600.94</v>
      </c>
      <c r="BH43" s="197">
        <f t="shared" si="107"/>
        <v>4.7665374715676412E-3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-5345.6</v>
      </c>
      <c r="BK43" s="192">
        <f>SUMIFS('Conciliação Bancária 2016.17.18'!$J:$J,'Conciliação Bancária 2016.17.18'!$K:$K,'Base -Receita-Despesa'!$B43,'Conciliação Bancária 2016.17.18'!$D:$D,'Base -Receita-Despesa'!BK$5)</f>
        <v>-364.46</v>
      </c>
      <c r="BL43" s="192">
        <f>SUMIFS('Conciliação Bancária 2016.17.18'!$J:$J,'Conciliação Bancária 2016.17.18'!$K:$K,'Base -Receita-Despesa'!$B43,'Conciliação Bancária 2016.17.18'!$D:$D,'Base -Receita-Despesa'!BL$5)</f>
        <v>-3699.3200000000006</v>
      </c>
      <c r="BM43" s="192">
        <f>SUMIFS('Conciliação Bancária 2016.17.18'!$J:$J,'Conciliação Bancária 2016.17.18'!$K:$K,'Base -Receita-Despesa'!$B43,'Conciliação Bancária 2016.17.18'!$D:$D,'Base -Receita-Despesa'!BM$5)</f>
        <v>-418.02999999999992</v>
      </c>
      <c r="BN43" s="192">
        <f>SUMIFS('Conciliação Bancária 2016.17.18'!$J:$J,'Conciliação Bancária 2016.17.18'!$K:$K,'Base -Receita-Despesa'!$B43,'Conciliação Bancária 2016.17.18'!$D:$D,'Base -Receita-Despesa'!BN$5)</f>
        <v>-1484</v>
      </c>
      <c r="BO43" s="192">
        <f>SUMIFS('Conciliação Bancária 2016.17.18'!$J:$J,'Conciliação Bancária 2016.17.18'!$K:$K,'Base -Receita-Despesa'!$B43,'Conciliação Bancária 2016.17.18'!$D:$D,'Base -Receita-Despesa'!BO$5)</f>
        <v>-764.61999999999989</v>
      </c>
      <c r="BP43" s="192">
        <f>SUMIFS('Conciliação Bancária 2016.17.18'!$J:$J,'Conciliação Bancária 2016.17.18'!$K:$K,'Base -Receita-Despesa'!$B43,'Conciliação Bancária 2016.17.18'!$D:$D,'Base -Receita-Despesa'!BP$5)</f>
        <v>-949.78</v>
      </c>
      <c r="BQ43" s="192">
        <f>SUMIFS('Conciliação Bancária 2016.17.18'!$J:$J,'Conciliação Bancária 2016.17.18'!$K:$K,'Base -Receita-Despesa'!$B43,'Conciliação Bancária 2016.17.18'!$D:$D,'Base -Receita-Despesa'!BQ$5)</f>
        <v>-321.02999999999997</v>
      </c>
      <c r="BR43" s="192">
        <f>SUMIFS('Conciliação Bancária 2016.17.18'!$J:$J,'Conciliação Bancária 2016.17.18'!$K:$K,'Base -Receita-Despesa'!$B43,'Conciliação Bancária 2016.17.18'!$D:$D,'Base -Receita-Despesa'!BR$5)</f>
        <v>-867.64</v>
      </c>
      <c r="BS43" s="192">
        <f>SUMIFS('Conciliação Bancária 2016.17.18'!$J:$J,'Conciliação Bancária 2016.17.18'!$K:$K,'Base -Receita-Despesa'!$B43,'Conciliação Bancária 2016.17.18'!$D:$D,'Base -Receita-Despesa'!BS$5)</f>
        <v>-530.54999999999995</v>
      </c>
      <c r="BT43" s="192">
        <f>SUMIFS('Conciliação Bancária 2016.17.18'!$J:$J,'Conciliação Bancária 2016.17.18'!$K:$K,'Base -Receita-Despesa'!$B43,'Conciliação Bancária 2016.17.18'!$D:$D,'Base -Receita-Despesa'!BT$5)</f>
        <v>-297.66000000000003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08"/>
        <v>-15042.690000000002</v>
      </c>
      <c r="BW43" s="197">
        <f t="shared" si="109"/>
        <v>1.1831754682052101E-3</v>
      </c>
    </row>
    <row r="44" spans="2:75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0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02"/>
        <v>0</v>
      </c>
      <c r="AD44" s="197" t="e">
        <f t="shared" si="10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04"/>
        <v>0</v>
      </c>
      <c r="AS44" s="197">
        <f t="shared" si="10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06"/>
        <v>0</v>
      </c>
      <c r="BH44" s="197">
        <f t="shared" si="10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08"/>
        <v>0</v>
      </c>
      <c r="BW44" s="197">
        <f t="shared" si="109"/>
        <v>0</v>
      </c>
    </row>
    <row r="45" spans="2:75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0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02"/>
        <v>0</v>
      </c>
      <c r="AD45" s="197" t="e">
        <f t="shared" si="10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04"/>
        <v>-5000</v>
      </c>
      <c r="AS45" s="197">
        <f t="shared" si="10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-1800</v>
      </c>
      <c r="BB45" s="192">
        <f>SUMIFS('Conciliação Bancária 2016.17.18'!$J:$J,'Conciliação Bancária 2016.17.18'!$K:$K,'Base -Receita-Despesa'!$B45,'Conciliação Bancária 2016.17.18'!$D:$D,'Base -Receita-Despesa'!BB$5)</f>
        <v>-1300</v>
      </c>
      <c r="BC45" s="192">
        <f>SUMIFS('Conciliação Bancária 2016.17.18'!$J:$J,'Conciliação Bancária 2016.17.18'!$K:$K,'Base -Receita-Despesa'!$B45,'Conciliação Bancária 2016.17.18'!$D:$D,'Base -Receita-Despesa'!BC$5)</f>
        <v>-1300</v>
      </c>
      <c r="BD45" s="192">
        <f>SUMIFS('Conciliação Bancária 2016.17.18'!$J:$J,'Conciliação Bancária 2016.17.18'!$K:$K,'Base -Receita-Despesa'!$B45,'Conciliação Bancária 2016.17.18'!$D:$D,'Base -Receita-Despesa'!BD$5)</f>
        <v>-1300</v>
      </c>
      <c r="BE45" s="192">
        <f>SUMIFS('Conciliação Bancária 2016.17.18'!$J:$J,'Conciliação Bancária 2016.17.18'!$K:$K,'Base -Receita-Despesa'!$B45,'Conciliação Bancária 2016.17.18'!$D:$D,'Base -Receita-Despesa'!BE$5)</f>
        <v>-1300</v>
      </c>
      <c r="BF45" s="192">
        <f>SUMIFS('Conciliação Bancária 2016.17.18'!$J:$J,'Conciliação Bancária 2016.17.18'!$K:$K,'Base -Receita-Despesa'!$B45,'Conciliação Bancária 2016.17.18'!$D:$D,'Base -Receita-Despesa'!BF$5)</f>
        <v>-1300</v>
      </c>
      <c r="BG45" s="193">
        <f t="shared" si="106"/>
        <v>-11300</v>
      </c>
      <c r="BH45" s="197">
        <f t="shared" si="107"/>
        <v>8.8879600594832925E-4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-1116.6600000000001</v>
      </c>
      <c r="BK45" s="192">
        <f>SUMIFS('Conciliação Bancária 2016.17.18'!$J:$J,'Conciliação Bancária 2016.17.18'!$K:$K,'Base -Receita-Despesa'!$B45,'Conciliação Bancária 2016.17.18'!$D:$D,'Base -Receita-Despesa'!BK$5)</f>
        <v>-800</v>
      </c>
      <c r="BL45" s="192">
        <f>SUMIFS('Conciliação Bancária 2016.17.18'!$J:$J,'Conciliação Bancária 2016.17.18'!$K:$K,'Base -Receita-Despesa'!$B45,'Conciliação Bancária 2016.17.18'!$D:$D,'Base -Receita-Despesa'!BL$5)</f>
        <v>-800</v>
      </c>
      <c r="BM45" s="192">
        <f>SUMIFS('Conciliação Bancária 2016.17.18'!$J:$J,'Conciliação Bancária 2016.17.18'!$K:$K,'Base -Receita-Despesa'!$B45,'Conciliação Bancária 2016.17.18'!$D:$D,'Base -Receita-Despesa'!BM$5)</f>
        <v>-800</v>
      </c>
      <c r="BN45" s="192">
        <f>SUMIFS('Conciliação Bancária 2016.17.18'!$J:$J,'Conciliação Bancária 2016.17.18'!$K:$K,'Base -Receita-Despesa'!$B45,'Conciliação Bancária 2016.17.18'!$D:$D,'Base -Receita-Despesa'!BN$5)</f>
        <v>-800</v>
      </c>
      <c r="BO45" s="192">
        <f>SUMIFS('Conciliação Bancária 2016.17.18'!$J:$J,'Conciliação Bancária 2016.17.18'!$K:$K,'Base -Receita-Despesa'!$B45,'Conciliação Bancária 2016.17.18'!$D:$D,'Base -Receita-Despesa'!BO$5)</f>
        <v>-800</v>
      </c>
      <c r="BP45" s="192">
        <f>SUMIFS('Conciliação Bancária 2016.17.18'!$J:$J,'Conciliação Bancária 2016.17.18'!$K:$K,'Base -Receita-Despesa'!$B45,'Conciliação Bancária 2016.17.18'!$D:$D,'Base -Receita-Despesa'!BP$5)</f>
        <v>-800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-854.64</v>
      </c>
      <c r="BS45" s="192">
        <f>SUMIFS('Conciliação Bancária 2016.17.18'!$J:$J,'Conciliação Bancária 2016.17.18'!$K:$K,'Base -Receita-Despesa'!$B45,'Conciliação Bancária 2016.17.18'!$D:$D,'Base -Receita-Despesa'!BS$5)</f>
        <v>-854.64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08"/>
        <v>-7625.9400000000005</v>
      </c>
      <c r="BW45" s="197">
        <f t="shared" si="109"/>
        <v>5.998146029735932E-4</v>
      </c>
    </row>
    <row r="46" spans="2:75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0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02"/>
        <v>0</v>
      </c>
      <c r="AD46" s="197" t="e">
        <f t="shared" si="10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04"/>
        <v>0</v>
      </c>
      <c r="AS46" s="197">
        <f t="shared" si="10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06"/>
        <v>0</v>
      </c>
      <c r="BH46" s="197">
        <f t="shared" si="10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08"/>
        <v>0</v>
      </c>
      <c r="BW46" s="197">
        <f t="shared" si="109"/>
        <v>0</v>
      </c>
    </row>
    <row r="47" spans="2:75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0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02"/>
        <v>0</v>
      </c>
      <c r="AD47" s="197" t="e">
        <f t="shared" si="10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104"/>
        <v>-969514.13</v>
      </c>
      <c r="AS47" s="197">
        <f t="shared" si="10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-134531.32</v>
      </c>
      <c r="BB47" s="192">
        <f>SUMIFS('Conciliação Bancária 2016.17.18'!$J:$J,'Conciliação Bancária 2016.17.18'!$K:$K,'Base -Receita-Despesa'!$B47,'Conciliação Bancária 2016.17.18'!$D:$D,'Base -Receita-Despesa'!BB$5)</f>
        <v>-141404.40999999997</v>
      </c>
      <c r="BC47" s="192">
        <f>SUMIFS('Conciliação Bancária 2016.17.18'!$J:$J,'Conciliação Bancária 2016.17.18'!$K:$K,'Base -Receita-Despesa'!$B47,'Conciliação Bancária 2016.17.18'!$D:$D,'Base -Receita-Despesa'!BC$5)</f>
        <v>-299847.76</v>
      </c>
      <c r="BD47" s="192">
        <f>SUMIFS('Conciliação Bancária 2016.17.18'!$J:$J,'Conciliação Bancária 2016.17.18'!$K:$K,'Base -Receita-Despesa'!$B47,'Conciliação Bancária 2016.17.18'!$D:$D,'Base -Receita-Despesa'!BD$5)</f>
        <v>-158994.07999999999</v>
      </c>
      <c r="BE47" s="192">
        <f>SUMIFS('Conciliação Bancária 2016.17.18'!$J:$J,'Conciliação Bancária 2016.17.18'!$K:$K,'Base -Receita-Despesa'!$B47,'Conciliação Bancária 2016.17.18'!$D:$D,'Base -Receita-Despesa'!BE$5)</f>
        <v>-153196.6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06"/>
        <v>-1590561.54</v>
      </c>
      <c r="BH47" s="197">
        <f t="shared" si="107"/>
        <v>0.12510484459885166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-218882.04999999996</v>
      </c>
      <c r="BK47" s="192">
        <f>SUMIFS('Conciliação Bancária 2016.17.18'!$J:$J,'Conciliação Bancária 2016.17.18'!$K:$K,'Base -Receita-Despesa'!$B47,'Conciliação Bancária 2016.17.18'!$D:$D,'Base -Receita-Despesa'!BK$5)</f>
        <v>-213775.83</v>
      </c>
      <c r="BL47" s="192">
        <f>SUMIFS('Conciliação Bancária 2016.17.18'!$J:$J,'Conciliação Bancária 2016.17.18'!$K:$K,'Base -Receita-Despesa'!$B47,'Conciliação Bancária 2016.17.18'!$D:$D,'Base -Receita-Despesa'!BL$5)</f>
        <v>-216174.2</v>
      </c>
      <c r="BM47" s="192">
        <f>SUMIFS('Conciliação Bancária 2016.17.18'!$J:$J,'Conciliação Bancária 2016.17.18'!$K:$K,'Base -Receita-Despesa'!$B47,'Conciliação Bancária 2016.17.18'!$D:$D,'Base -Receita-Despesa'!BM$5)</f>
        <v>-206088.9</v>
      </c>
      <c r="BN47" s="192">
        <f>SUMIFS('Conciliação Bancária 2016.17.18'!$J:$J,'Conciliação Bancária 2016.17.18'!$K:$K,'Base -Receita-Despesa'!$B47,'Conciliação Bancária 2016.17.18'!$D:$D,'Base -Receita-Despesa'!BN$5)</f>
        <v>-220440.44</v>
      </c>
      <c r="BO47" s="192">
        <f>SUMIFS('Conciliação Bancária 2016.17.18'!$J:$J,'Conciliação Bancária 2016.17.18'!$K:$K,'Base -Receita-Despesa'!$B47,'Conciliação Bancária 2016.17.18'!$D:$D,'Base -Receita-Despesa'!BO$5)</f>
        <v>-211126.7</v>
      </c>
      <c r="BP47" s="192">
        <f>SUMIFS('Conciliação Bancária 2016.17.18'!$J:$J,'Conciliação Bancária 2016.17.18'!$K:$K,'Base -Receita-Despesa'!$B47,'Conciliação Bancária 2016.17.18'!$D:$D,'Base -Receita-Despesa'!BP$5)</f>
        <v>-36946.39</v>
      </c>
      <c r="BQ47" s="192">
        <f>SUMIFS('Conciliação Bancária 2016.17.18'!$J:$J,'Conciliação Bancária 2016.17.18'!$K:$K,'Base -Receita-Despesa'!$B47,'Conciliação Bancária 2016.17.18'!$D:$D,'Base -Receita-Despesa'!BQ$5)</f>
        <v>-48160.41</v>
      </c>
      <c r="BR47" s="192">
        <f>SUMIFS('Conciliação Bancária 2016.17.18'!$J:$J,'Conciliação Bancária 2016.17.18'!$K:$K,'Base -Receita-Despesa'!$B47,'Conciliação Bancária 2016.17.18'!$D:$D,'Base -Receita-Despesa'!BR$5)</f>
        <v>-35115.519999999997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08"/>
        <v>-1406710.4399999997</v>
      </c>
      <c r="BW47" s="197">
        <f t="shared" si="109"/>
        <v>0.11064412571662094</v>
      </c>
    </row>
    <row r="48" spans="2:75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0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02"/>
        <v>0</v>
      </c>
      <c r="AD48" s="138" t="e">
        <f t="shared" si="10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04"/>
        <v>0</v>
      </c>
      <c r="AS48" s="138">
        <f t="shared" si="10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06"/>
        <v>0</v>
      </c>
      <c r="BH48" s="138">
        <f t="shared" si="10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08"/>
        <v>0</v>
      </c>
      <c r="BW48" s="138">
        <f t="shared" si="109"/>
        <v>0</v>
      </c>
    </row>
    <row r="49" spans="2:75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0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02"/>
        <v>0</v>
      </c>
      <c r="AD49" s="138" t="e">
        <f t="shared" si="10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04"/>
        <v>0</v>
      </c>
      <c r="AS49" s="138">
        <f t="shared" si="10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06"/>
        <v>0</v>
      </c>
      <c r="BH49" s="138">
        <f t="shared" si="10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08"/>
        <v>0</v>
      </c>
      <c r="BW49" s="138">
        <f t="shared" si="109"/>
        <v>0</v>
      </c>
    </row>
    <row r="50" spans="2:75" s="116" customFormat="1" x14ac:dyDescent="0.3">
      <c r="B50" s="248" t="s">
        <v>93</v>
      </c>
      <c r="C50" s="148">
        <f>SUM(C33:C49)</f>
        <v>0</v>
      </c>
      <c r="D50" s="148">
        <f t="shared" ref="D50:O50" si="110">SUM(D33:D49)</f>
        <v>0</v>
      </c>
      <c r="E50" s="148">
        <f t="shared" si="110"/>
        <v>0</v>
      </c>
      <c r="F50" s="148">
        <f t="shared" si="110"/>
        <v>0</v>
      </c>
      <c r="G50" s="148">
        <f t="shared" si="110"/>
        <v>0</v>
      </c>
      <c r="H50" s="148">
        <f t="shared" si="110"/>
        <v>0</v>
      </c>
      <c r="I50" s="148">
        <f t="shared" si="110"/>
        <v>0</v>
      </c>
      <c r="J50" s="148">
        <f t="shared" si="110"/>
        <v>0</v>
      </c>
      <c r="K50" s="148">
        <f t="shared" si="110"/>
        <v>0</v>
      </c>
      <c r="L50" s="148">
        <f t="shared" si="110"/>
        <v>0</v>
      </c>
      <c r="M50" s="148">
        <f t="shared" si="110"/>
        <v>0</v>
      </c>
      <c r="N50" s="202">
        <f t="shared" si="110"/>
        <v>0</v>
      </c>
      <c r="O50" s="219">
        <f t="shared" si="110"/>
        <v>0</v>
      </c>
      <c r="P50" s="211"/>
      <c r="Q50" s="148">
        <f t="shared" ref="Q50" si="111">SUM(Q33:Q49)</f>
        <v>0</v>
      </c>
      <c r="R50" s="148">
        <f t="shared" ref="R50" si="112">SUM(R33:R49)</f>
        <v>0</v>
      </c>
      <c r="S50" s="148">
        <f t="shared" ref="S50" si="113">SUM(S33:S49)</f>
        <v>0</v>
      </c>
      <c r="T50" s="148">
        <f t="shared" ref="T50" si="114">SUM(T33:T49)</f>
        <v>0</v>
      </c>
      <c r="U50" s="148">
        <f t="shared" ref="U50" si="115">SUM(U33:U49)</f>
        <v>0</v>
      </c>
      <c r="V50" s="148">
        <f t="shared" ref="V50" si="116">SUM(V33:V49)</f>
        <v>0</v>
      </c>
      <c r="W50" s="148">
        <f t="shared" ref="W50" si="117">SUM(W33:W49)</f>
        <v>0</v>
      </c>
      <c r="X50" s="148">
        <f t="shared" ref="X50" si="118">SUM(X33:X49)</f>
        <v>0</v>
      </c>
      <c r="Y50" s="148">
        <f t="shared" ref="Y50" si="119">SUM(Y33:Y49)</f>
        <v>0</v>
      </c>
      <c r="Z50" s="148">
        <f t="shared" ref="Z50" si="120">SUM(Z33:Z49)</f>
        <v>0</v>
      </c>
      <c r="AA50" s="148">
        <f t="shared" ref="AA50" si="121">SUM(AA33:AA49)</f>
        <v>0</v>
      </c>
      <c r="AB50" s="148">
        <f t="shared" ref="AB50" si="122">SUM(AB33:AB49)</f>
        <v>0</v>
      </c>
      <c r="AC50" s="148">
        <f t="shared" ref="AC50" si="123">SUM(AC33:AC49)</f>
        <v>0</v>
      </c>
      <c r="AD50" s="138" t="e">
        <f t="shared" si="103"/>
        <v>#DIV/0!</v>
      </c>
      <c r="AE50" s="121"/>
      <c r="AF50" s="148">
        <f t="shared" ref="AF50" si="124">SUM(AF33:AF49)</f>
        <v>-445534.24000000011</v>
      </c>
      <c r="AG50" s="148">
        <f t="shared" ref="AG50" si="125">SUM(AG33:AG49)</f>
        <v>-550582.7300000001</v>
      </c>
      <c r="AH50" s="148">
        <f t="shared" ref="AH50" si="126">SUM(AH33:AH49)</f>
        <v>-579005.1</v>
      </c>
      <c r="AI50" s="148">
        <f t="shared" ref="AI50" si="127">SUM(AI33:AI49)</f>
        <v>-594939.98</v>
      </c>
      <c r="AJ50" s="148">
        <f t="shared" ref="AJ50" si="128">SUM(AJ33:AJ49)</f>
        <v>-795920.81000000017</v>
      </c>
      <c r="AK50" s="148">
        <f t="shared" ref="AK50" si="129">SUM(AK33:AK49)</f>
        <v>-1456739.2200000004</v>
      </c>
      <c r="AL50" s="148">
        <f t="shared" ref="AL50" si="130">SUM(AL33:AL49)</f>
        <v>-1329979.07</v>
      </c>
      <c r="AM50" s="148">
        <f t="shared" ref="AM50" si="131">SUM(AM33:AM49)</f>
        <v>-1333867.2299999997</v>
      </c>
      <c r="AN50" s="148">
        <f t="shared" ref="AN50" si="132">SUM(AN33:AN49)</f>
        <v>-1264366.5399999996</v>
      </c>
      <c r="AO50" s="148">
        <f t="shared" ref="AO50" si="133">SUM(AO33:AO49)</f>
        <v>-1373118.13</v>
      </c>
      <c r="AP50" s="148">
        <f t="shared" ref="AP50" si="134">SUM(AP33:AP49)</f>
        <v>-1522575.9699999997</v>
      </c>
      <c r="AQ50" s="148">
        <f t="shared" ref="AQ50" si="135">SUM(AQ33:AQ49)</f>
        <v>-1467199.49</v>
      </c>
      <c r="AR50" s="148">
        <f t="shared" ref="AR50" si="136">SUM(AR33:AR49)</f>
        <v>-12713828.510000002</v>
      </c>
      <c r="AS50" s="138">
        <f t="shared" si="105"/>
        <v>1</v>
      </c>
      <c r="AT50" s="121"/>
      <c r="AU50" s="148">
        <f t="shared" ref="AU50:BG50" si="137">SUM(AU33:AU49)</f>
        <v>-1670443.09</v>
      </c>
      <c r="AV50" s="148">
        <f t="shared" si="137"/>
        <v>-909536.89999999991</v>
      </c>
      <c r="AW50" s="148">
        <f t="shared" si="137"/>
        <v>-1219506.6099999999</v>
      </c>
      <c r="AX50" s="148">
        <f t="shared" si="137"/>
        <v>-1498967.2000000007</v>
      </c>
      <c r="AY50" s="148">
        <f t="shared" si="137"/>
        <v>-1360764.0799999998</v>
      </c>
      <c r="AZ50" s="148">
        <f t="shared" si="137"/>
        <v>-1351008.49</v>
      </c>
      <c r="BA50" s="148">
        <f t="shared" si="137"/>
        <v>-1506259.1700000004</v>
      </c>
      <c r="BB50" s="148">
        <f t="shared" si="137"/>
        <v>-1451942.0000000005</v>
      </c>
      <c r="BC50" s="148">
        <f t="shared" si="137"/>
        <v>-1520457.4000000004</v>
      </c>
      <c r="BD50" s="148">
        <f t="shared" si="137"/>
        <v>-1419095.44</v>
      </c>
      <c r="BE50" s="148">
        <f t="shared" si="137"/>
        <v>-1490785.6399999997</v>
      </c>
      <c r="BF50" s="148">
        <f t="shared" si="137"/>
        <v>-1565177.4399999997</v>
      </c>
      <c r="BG50" s="148">
        <f t="shared" si="137"/>
        <v>-16963943.460000001</v>
      </c>
      <c r="BH50" s="138">
        <f t="shared" si="107"/>
        <v>1.334290724989494</v>
      </c>
      <c r="BI50" s="121"/>
      <c r="BJ50" s="148">
        <f t="shared" ref="BJ50:BV50" si="138">SUM(BJ33:BJ49)</f>
        <v>-1417755.9500000002</v>
      </c>
      <c r="BK50" s="148">
        <f t="shared" si="138"/>
        <v>-1274482.0100000002</v>
      </c>
      <c r="BL50" s="148">
        <f t="shared" si="138"/>
        <v>-1754269.8499999992</v>
      </c>
      <c r="BM50" s="148">
        <f t="shared" si="138"/>
        <v>-2138968.6200000006</v>
      </c>
      <c r="BN50" s="148">
        <f t="shared" si="138"/>
        <v>-2196315.4200000004</v>
      </c>
      <c r="BO50" s="148">
        <f t="shared" si="138"/>
        <v>-1259407.2600000002</v>
      </c>
      <c r="BP50" s="148">
        <f t="shared" si="138"/>
        <v>-1569260.0399999998</v>
      </c>
      <c r="BQ50" s="148">
        <f t="shared" si="138"/>
        <v>-1333000.2200000002</v>
      </c>
      <c r="BR50" s="148">
        <f t="shared" si="138"/>
        <v>-1315866.1499999994</v>
      </c>
      <c r="BS50" s="148">
        <f t="shared" si="138"/>
        <v>-1625812.0400000003</v>
      </c>
      <c r="BT50" s="148">
        <f t="shared" si="138"/>
        <v>-687055.7300000001</v>
      </c>
      <c r="BU50" s="148">
        <f t="shared" si="138"/>
        <v>0</v>
      </c>
      <c r="BV50" s="148">
        <f t="shared" si="138"/>
        <v>-16572193.289999999</v>
      </c>
      <c r="BW50" s="138">
        <f t="shared" si="109"/>
        <v>1.3034778058367877</v>
      </c>
    </row>
    <row r="51" spans="2:75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02"/>
        <v>0</v>
      </c>
      <c r="AD51" s="138" t="e">
        <f t="shared" si="10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0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0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09"/>
        <v>0</v>
      </c>
    </row>
    <row r="52" spans="2:75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02"/>
        <v>0</v>
      </c>
      <c r="AD52" s="138" t="e">
        <f t="shared" si="10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0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0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09"/>
        <v>0</v>
      </c>
    </row>
    <row r="53" spans="2:75" s="116" customFormat="1" x14ac:dyDescent="0.3">
      <c r="B53" s="246" t="s">
        <v>94</v>
      </c>
      <c r="C53" s="148">
        <f t="shared" ref="C53:O53" si="139">SUM(C50:C52)</f>
        <v>0</v>
      </c>
      <c r="D53" s="147">
        <f t="shared" si="139"/>
        <v>0</v>
      </c>
      <c r="E53" s="147">
        <f t="shared" si="139"/>
        <v>0</v>
      </c>
      <c r="F53" s="147">
        <f t="shared" si="139"/>
        <v>0</v>
      </c>
      <c r="G53" s="147">
        <f t="shared" si="139"/>
        <v>0</v>
      </c>
      <c r="H53" s="147">
        <f t="shared" si="139"/>
        <v>0</v>
      </c>
      <c r="I53" s="147">
        <f t="shared" si="139"/>
        <v>0</v>
      </c>
      <c r="J53" s="147">
        <f t="shared" si="139"/>
        <v>0</v>
      </c>
      <c r="K53" s="147">
        <f t="shared" si="139"/>
        <v>0</v>
      </c>
      <c r="L53" s="147">
        <f t="shared" si="139"/>
        <v>0</v>
      </c>
      <c r="M53" s="147">
        <f t="shared" si="139"/>
        <v>0</v>
      </c>
      <c r="N53" s="146">
        <f t="shared" si="139"/>
        <v>0</v>
      </c>
      <c r="O53" s="219">
        <f t="shared" si="139"/>
        <v>0</v>
      </c>
      <c r="P53" s="211"/>
      <c r="Q53" s="148">
        <f t="shared" ref="Q53:AB53" si="140">SUM(Q50:Q52)</f>
        <v>0</v>
      </c>
      <c r="R53" s="147">
        <f t="shared" si="140"/>
        <v>0</v>
      </c>
      <c r="S53" s="147">
        <f t="shared" si="140"/>
        <v>0</v>
      </c>
      <c r="T53" s="147">
        <f t="shared" si="140"/>
        <v>0</v>
      </c>
      <c r="U53" s="147">
        <f t="shared" si="140"/>
        <v>0</v>
      </c>
      <c r="V53" s="147">
        <f t="shared" si="140"/>
        <v>0</v>
      </c>
      <c r="W53" s="147">
        <f t="shared" si="140"/>
        <v>0</v>
      </c>
      <c r="X53" s="147">
        <f t="shared" si="140"/>
        <v>0</v>
      </c>
      <c r="Y53" s="147">
        <f t="shared" si="140"/>
        <v>0</v>
      </c>
      <c r="Z53" s="147">
        <f t="shared" si="140"/>
        <v>0</v>
      </c>
      <c r="AA53" s="147">
        <f t="shared" si="140"/>
        <v>0</v>
      </c>
      <c r="AB53" s="147">
        <f t="shared" si="140"/>
        <v>0</v>
      </c>
      <c r="AC53" s="147">
        <f t="shared" si="102"/>
        <v>0</v>
      </c>
      <c r="AD53" s="138" t="e">
        <f t="shared" si="103"/>
        <v>#DIV/0!</v>
      </c>
      <c r="AE53" s="121"/>
      <c r="AF53" s="148">
        <f t="shared" ref="AF53:AR53" si="141">SUM(AF33:AF49)</f>
        <v>-445534.24000000011</v>
      </c>
      <c r="AG53" s="147">
        <f t="shared" si="141"/>
        <v>-550582.7300000001</v>
      </c>
      <c r="AH53" s="147">
        <f t="shared" si="141"/>
        <v>-579005.1</v>
      </c>
      <c r="AI53" s="147">
        <f t="shared" si="141"/>
        <v>-594939.98</v>
      </c>
      <c r="AJ53" s="147">
        <f t="shared" si="141"/>
        <v>-795920.81000000017</v>
      </c>
      <c r="AK53" s="147">
        <f t="shared" si="141"/>
        <v>-1456739.2200000004</v>
      </c>
      <c r="AL53" s="151">
        <f t="shared" si="141"/>
        <v>-1329979.07</v>
      </c>
      <c r="AM53" s="147">
        <f t="shared" si="141"/>
        <v>-1333867.2299999997</v>
      </c>
      <c r="AN53" s="147">
        <f t="shared" si="141"/>
        <v>-1264366.5399999996</v>
      </c>
      <c r="AO53" s="147">
        <f t="shared" si="141"/>
        <v>-1373118.13</v>
      </c>
      <c r="AP53" s="147">
        <f t="shared" si="141"/>
        <v>-1522575.9699999997</v>
      </c>
      <c r="AQ53" s="147">
        <f t="shared" si="141"/>
        <v>-1467199.49</v>
      </c>
      <c r="AR53" s="147">
        <f t="shared" si="141"/>
        <v>-12713828.510000002</v>
      </c>
      <c r="AS53" s="138">
        <f t="shared" si="105"/>
        <v>1</v>
      </c>
      <c r="AT53" s="121"/>
      <c r="AU53" s="148">
        <f t="shared" ref="AU53:BG53" si="142">SUM(AU33:AU49)</f>
        <v>-1670443.09</v>
      </c>
      <c r="AV53" s="147">
        <f t="shared" si="142"/>
        <v>-909536.89999999991</v>
      </c>
      <c r="AW53" s="147">
        <f t="shared" si="142"/>
        <v>-1219506.6099999999</v>
      </c>
      <c r="AX53" s="147">
        <f t="shared" si="142"/>
        <v>-1498967.2000000007</v>
      </c>
      <c r="AY53" s="147">
        <f t="shared" si="142"/>
        <v>-1360764.0799999998</v>
      </c>
      <c r="AZ53" s="147">
        <f t="shared" si="142"/>
        <v>-1351008.49</v>
      </c>
      <c r="BA53" s="151">
        <f t="shared" si="142"/>
        <v>-1506259.1700000004</v>
      </c>
      <c r="BB53" s="147">
        <f t="shared" si="142"/>
        <v>-1451942.0000000005</v>
      </c>
      <c r="BC53" s="147">
        <f t="shared" si="142"/>
        <v>-1520457.4000000004</v>
      </c>
      <c r="BD53" s="147">
        <f t="shared" si="142"/>
        <v>-1419095.44</v>
      </c>
      <c r="BE53" s="147">
        <f t="shared" si="142"/>
        <v>-1490785.6399999997</v>
      </c>
      <c r="BF53" s="147">
        <f t="shared" si="142"/>
        <v>-1565177.4399999997</v>
      </c>
      <c r="BG53" s="147">
        <f t="shared" si="142"/>
        <v>-16963943.460000001</v>
      </c>
      <c r="BH53" s="138">
        <f t="shared" si="107"/>
        <v>1.334290724989494</v>
      </c>
      <c r="BI53" s="121"/>
      <c r="BJ53" s="148">
        <f t="shared" ref="BJ53:BV53" si="143">SUM(BJ33:BJ49)</f>
        <v>-1417755.9500000002</v>
      </c>
      <c r="BK53" s="147">
        <f t="shared" si="143"/>
        <v>-1274482.0100000002</v>
      </c>
      <c r="BL53" s="147">
        <f t="shared" si="143"/>
        <v>-1754269.8499999992</v>
      </c>
      <c r="BM53" s="147">
        <f t="shared" si="143"/>
        <v>-2138968.6200000006</v>
      </c>
      <c r="BN53" s="147">
        <f t="shared" si="143"/>
        <v>-2196315.4200000004</v>
      </c>
      <c r="BO53" s="147">
        <f t="shared" si="143"/>
        <v>-1259407.2600000002</v>
      </c>
      <c r="BP53" s="151">
        <f t="shared" si="143"/>
        <v>-1569260.0399999998</v>
      </c>
      <c r="BQ53" s="147">
        <f t="shared" si="143"/>
        <v>-1333000.2200000002</v>
      </c>
      <c r="BR53" s="147">
        <f t="shared" si="143"/>
        <v>-1315866.1499999994</v>
      </c>
      <c r="BS53" s="147">
        <f t="shared" si="143"/>
        <v>-1625812.0400000003</v>
      </c>
      <c r="BT53" s="147">
        <f t="shared" si="143"/>
        <v>-687055.7300000001</v>
      </c>
      <c r="BU53" s="147">
        <f t="shared" si="143"/>
        <v>0</v>
      </c>
      <c r="BV53" s="147">
        <f t="shared" si="143"/>
        <v>-16572193.289999999</v>
      </c>
      <c r="BW53" s="138">
        <f t="shared" si="109"/>
        <v>1.3034778058367877</v>
      </c>
    </row>
    <row r="54" spans="2:75" x14ac:dyDescent="0.3">
      <c r="B54" s="250"/>
      <c r="C54" s="444" t="s">
        <v>95</v>
      </c>
      <c r="D54" s="444"/>
      <c r="E54" s="444"/>
      <c r="F54" s="444"/>
      <c r="G54" s="444"/>
      <c r="H54" s="444"/>
      <c r="I54" s="444"/>
      <c r="J54" s="444"/>
      <c r="K54" s="444"/>
      <c r="L54" s="444"/>
      <c r="M54" s="444"/>
      <c r="N54" s="445"/>
      <c r="O54" s="252"/>
      <c r="Q54" s="430" t="s">
        <v>96</v>
      </c>
      <c r="R54" s="430"/>
      <c r="S54" s="430"/>
      <c r="T54" s="430"/>
      <c r="U54" s="430"/>
      <c r="V54" s="430"/>
      <c r="W54" s="430"/>
      <c r="X54" s="430"/>
      <c r="Y54" s="430"/>
      <c r="Z54" s="430"/>
      <c r="AA54" s="430"/>
      <c r="AB54" s="430"/>
      <c r="AC54" s="430"/>
      <c r="AD54" s="430"/>
      <c r="AE54" s="114"/>
      <c r="AF54" s="430" t="s">
        <v>97</v>
      </c>
      <c r="AG54" s="430"/>
      <c r="AH54" s="430"/>
      <c r="AI54" s="430"/>
      <c r="AJ54" s="430"/>
      <c r="AK54" s="430"/>
      <c r="AL54" s="430"/>
      <c r="AM54" s="430"/>
      <c r="AN54" s="430"/>
      <c r="AO54" s="430"/>
      <c r="AP54" s="430"/>
      <c r="AQ54" s="430"/>
      <c r="AR54" s="430"/>
      <c r="AS54" s="430"/>
      <c r="AT54" s="114"/>
      <c r="AU54" s="430" t="s">
        <v>97</v>
      </c>
      <c r="AV54" s="430"/>
      <c r="AW54" s="430"/>
      <c r="AX54" s="430"/>
      <c r="AY54" s="430"/>
      <c r="AZ54" s="430"/>
      <c r="BA54" s="430"/>
      <c r="BB54" s="430"/>
      <c r="BC54" s="430"/>
      <c r="BD54" s="430"/>
      <c r="BE54" s="430"/>
      <c r="BF54" s="430"/>
      <c r="BG54" s="430"/>
      <c r="BH54" s="430"/>
      <c r="BI54" s="114"/>
      <c r="BJ54" s="430" t="s">
        <v>97</v>
      </c>
      <c r="BK54" s="430"/>
      <c r="BL54" s="430"/>
      <c r="BM54" s="430"/>
      <c r="BN54" s="430"/>
      <c r="BO54" s="430"/>
      <c r="BP54" s="430"/>
      <c r="BQ54" s="430"/>
      <c r="BR54" s="430"/>
      <c r="BS54" s="430"/>
      <c r="BT54" s="430"/>
      <c r="BU54" s="430"/>
      <c r="BV54" s="430"/>
      <c r="BW54" s="430"/>
    </row>
    <row r="55" spans="2:75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44">SUM(Q55:AB55)</f>
        <v>0</v>
      </c>
      <c r="AD55" s="138" t="e">
        <f t="shared" ref="AD55:AD60" si="145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46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47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48">SUM(BJ55:BU55)</f>
        <v>0</v>
      </c>
      <c r="BW55" s="138">
        <f>IFERROR(BV55/$AR$59,0)</f>
        <v>0</v>
      </c>
    </row>
    <row r="56" spans="2:75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44"/>
        <v>0</v>
      </c>
      <c r="AD56" s="138" t="e">
        <f t="shared" si="145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46"/>
        <v>0</v>
      </c>
      <c r="AS56" s="138">
        <f t="shared" ref="AS56:AS59" si="149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47"/>
        <v>0</v>
      </c>
      <c r="BH56" s="138">
        <f t="shared" ref="BH56:BH59" si="150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48"/>
        <v>0</v>
      </c>
      <c r="BW56" s="138">
        <f t="shared" ref="BW56:BW59" si="151">IFERROR(BV56/$AR$59,0)</f>
        <v>0</v>
      </c>
    </row>
    <row r="57" spans="2:75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44"/>
        <v>0</v>
      </c>
      <c r="AD57" s="138" t="e">
        <f t="shared" si="145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46"/>
        <v>0</v>
      </c>
      <c r="AS57" s="138">
        <f t="shared" si="149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47"/>
        <v>0</v>
      </c>
      <c r="BH57" s="138">
        <f t="shared" si="150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48"/>
        <v>0</v>
      </c>
      <c r="BW57" s="138">
        <f t="shared" si="151"/>
        <v>0</v>
      </c>
    </row>
    <row r="58" spans="2:75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44"/>
        <v>0</v>
      </c>
      <c r="AD58" s="138" t="e">
        <f t="shared" si="145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46"/>
        <v>0</v>
      </c>
      <c r="AS58" s="138">
        <f t="shared" si="149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47"/>
        <v>0</v>
      </c>
      <c r="BH58" s="138">
        <f t="shared" si="150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48"/>
        <v>0</v>
      </c>
      <c r="BW58" s="138">
        <f t="shared" si="151"/>
        <v>0</v>
      </c>
    </row>
    <row r="59" spans="2:75" s="116" customFormat="1" x14ac:dyDescent="0.3">
      <c r="B59" s="248" t="s">
        <v>102</v>
      </c>
      <c r="C59" s="143">
        <f t="shared" ref="C59:O59" si="152">SUM(C55:C58)</f>
        <v>0</v>
      </c>
      <c r="D59" s="133">
        <f t="shared" si="152"/>
        <v>0</v>
      </c>
      <c r="E59" s="133">
        <f t="shared" si="152"/>
        <v>0</v>
      </c>
      <c r="F59" s="133">
        <f t="shared" si="152"/>
        <v>0</v>
      </c>
      <c r="G59" s="133">
        <f t="shared" si="152"/>
        <v>0</v>
      </c>
      <c r="H59" s="133">
        <f t="shared" si="152"/>
        <v>0</v>
      </c>
      <c r="I59" s="133">
        <f t="shared" si="152"/>
        <v>0</v>
      </c>
      <c r="J59" s="133">
        <f t="shared" si="152"/>
        <v>0</v>
      </c>
      <c r="K59" s="133">
        <f t="shared" si="152"/>
        <v>0</v>
      </c>
      <c r="L59" s="133">
        <f t="shared" si="152"/>
        <v>0</v>
      </c>
      <c r="M59" s="133">
        <f t="shared" si="152"/>
        <v>0</v>
      </c>
      <c r="N59" s="152">
        <f t="shared" si="152"/>
        <v>0</v>
      </c>
      <c r="O59" s="240">
        <f t="shared" si="152"/>
        <v>0</v>
      </c>
      <c r="P59" s="211"/>
      <c r="Q59" s="143">
        <f t="shared" ref="Q59:AB59" si="153">SUM(Q55:Q58)</f>
        <v>0</v>
      </c>
      <c r="R59" s="133">
        <f t="shared" si="153"/>
        <v>0</v>
      </c>
      <c r="S59" s="133">
        <f t="shared" si="153"/>
        <v>0</v>
      </c>
      <c r="T59" s="133">
        <f t="shared" si="153"/>
        <v>0</v>
      </c>
      <c r="U59" s="133">
        <f t="shared" si="153"/>
        <v>0</v>
      </c>
      <c r="V59" s="133">
        <f t="shared" si="153"/>
        <v>0</v>
      </c>
      <c r="W59" s="133">
        <f t="shared" si="153"/>
        <v>0</v>
      </c>
      <c r="X59" s="133">
        <f t="shared" si="153"/>
        <v>0</v>
      </c>
      <c r="Y59" s="133">
        <f t="shared" si="153"/>
        <v>0</v>
      </c>
      <c r="Z59" s="133">
        <f t="shared" si="153"/>
        <v>0</v>
      </c>
      <c r="AA59" s="133">
        <f t="shared" si="153"/>
        <v>0</v>
      </c>
      <c r="AB59" s="133">
        <f t="shared" si="153"/>
        <v>0</v>
      </c>
      <c r="AC59" s="133">
        <f t="shared" si="144"/>
        <v>0</v>
      </c>
      <c r="AD59" s="138" t="e">
        <f t="shared" si="145"/>
        <v>#DIV/0!</v>
      </c>
      <c r="AE59" s="121"/>
      <c r="AF59" s="143">
        <f t="shared" ref="AF59:AQ59" si="154">SUM(AF55:AF58)</f>
        <v>0</v>
      </c>
      <c r="AG59" s="133">
        <f t="shared" si="154"/>
        <v>0</v>
      </c>
      <c r="AH59" s="133">
        <f t="shared" si="154"/>
        <v>0</v>
      </c>
      <c r="AI59" s="133">
        <f t="shared" si="154"/>
        <v>0</v>
      </c>
      <c r="AJ59" s="133">
        <f t="shared" si="154"/>
        <v>0</v>
      </c>
      <c r="AK59" s="133">
        <f t="shared" si="154"/>
        <v>0</v>
      </c>
      <c r="AL59" s="153">
        <f t="shared" si="154"/>
        <v>0</v>
      </c>
      <c r="AM59" s="133">
        <f t="shared" si="154"/>
        <v>0</v>
      </c>
      <c r="AN59" s="133">
        <f t="shared" si="154"/>
        <v>0</v>
      </c>
      <c r="AO59" s="133">
        <f t="shared" si="154"/>
        <v>0</v>
      </c>
      <c r="AP59" s="133">
        <f t="shared" si="154"/>
        <v>0</v>
      </c>
      <c r="AQ59" s="133">
        <f t="shared" si="154"/>
        <v>0</v>
      </c>
      <c r="AR59" s="133">
        <f t="shared" si="146"/>
        <v>0</v>
      </c>
      <c r="AS59" s="138">
        <f t="shared" si="149"/>
        <v>0</v>
      </c>
      <c r="AT59" s="121"/>
      <c r="AU59" s="143">
        <f t="shared" ref="AU59:BF59" si="155">SUM(AU55:AU58)</f>
        <v>0</v>
      </c>
      <c r="AV59" s="133">
        <f t="shared" si="155"/>
        <v>0</v>
      </c>
      <c r="AW59" s="133">
        <f t="shared" si="155"/>
        <v>0</v>
      </c>
      <c r="AX59" s="133">
        <f t="shared" si="155"/>
        <v>0</v>
      </c>
      <c r="AY59" s="133">
        <f t="shared" si="155"/>
        <v>0</v>
      </c>
      <c r="AZ59" s="133">
        <f t="shared" si="155"/>
        <v>0</v>
      </c>
      <c r="BA59" s="153">
        <f t="shared" si="155"/>
        <v>0</v>
      </c>
      <c r="BB59" s="133">
        <f t="shared" si="155"/>
        <v>0</v>
      </c>
      <c r="BC59" s="133">
        <f t="shared" si="155"/>
        <v>0</v>
      </c>
      <c r="BD59" s="133">
        <f t="shared" si="155"/>
        <v>0</v>
      </c>
      <c r="BE59" s="133">
        <f t="shared" si="155"/>
        <v>0</v>
      </c>
      <c r="BF59" s="133">
        <f t="shared" si="155"/>
        <v>0</v>
      </c>
      <c r="BG59" s="133">
        <f t="shared" si="147"/>
        <v>0</v>
      </c>
      <c r="BH59" s="138">
        <f t="shared" si="150"/>
        <v>0</v>
      </c>
      <c r="BI59" s="121"/>
      <c r="BJ59" s="143">
        <f t="shared" ref="BJ59:BU59" si="156">SUM(BJ55:BJ58)</f>
        <v>0</v>
      </c>
      <c r="BK59" s="133">
        <f t="shared" si="156"/>
        <v>0</v>
      </c>
      <c r="BL59" s="133">
        <f t="shared" si="156"/>
        <v>0</v>
      </c>
      <c r="BM59" s="133">
        <f t="shared" si="156"/>
        <v>0</v>
      </c>
      <c r="BN59" s="133">
        <f t="shared" si="156"/>
        <v>0</v>
      </c>
      <c r="BO59" s="133">
        <f t="shared" si="156"/>
        <v>0</v>
      </c>
      <c r="BP59" s="153">
        <f t="shared" si="156"/>
        <v>0</v>
      </c>
      <c r="BQ59" s="133">
        <f t="shared" si="156"/>
        <v>0</v>
      </c>
      <c r="BR59" s="133">
        <f t="shared" si="156"/>
        <v>0</v>
      </c>
      <c r="BS59" s="133">
        <f t="shared" si="156"/>
        <v>0</v>
      </c>
      <c r="BT59" s="133">
        <f t="shared" si="156"/>
        <v>0</v>
      </c>
      <c r="BU59" s="133">
        <f t="shared" si="156"/>
        <v>0</v>
      </c>
      <c r="BV59" s="133">
        <f t="shared" si="148"/>
        <v>0</v>
      </c>
      <c r="BW59" s="138">
        <f t="shared" si="151"/>
        <v>0</v>
      </c>
    </row>
    <row r="60" spans="2:75" s="156" customFormat="1" x14ac:dyDescent="0.3">
      <c r="B60" s="246" t="s">
        <v>103</v>
      </c>
      <c r="C60" s="144">
        <f t="shared" ref="C60:M60" si="157">C14+C26+C53+C59</f>
        <v>0</v>
      </c>
      <c r="D60" s="144">
        <f t="shared" si="157"/>
        <v>0</v>
      </c>
      <c r="E60" s="144">
        <f t="shared" si="157"/>
        <v>0</v>
      </c>
      <c r="F60" s="144">
        <f t="shared" si="157"/>
        <v>0</v>
      </c>
      <c r="G60" s="144">
        <f t="shared" si="157"/>
        <v>0</v>
      </c>
      <c r="H60" s="144">
        <f t="shared" si="157"/>
        <v>0</v>
      </c>
      <c r="I60" s="144">
        <f t="shared" si="157"/>
        <v>0</v>
      </c>
      <c r="J60" s="144">
        <f t="shared" si="157"/>
        <v>0</v>
      </c>
      <c r="K60" s="144">
        <f t="shared" si="157"/>
        <v>0</v>
      </c>
      <c r="L60" s="144">
        <f t="shared" si="157"/>
        <v>0</v>
      </c>
      <c r="M60" s="144">
        <f t="shared" si="157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58">Q14+Q26+Q53+Q59</f>
        <v>0</v>
      </c>
      <c r="R60" s="144">
        <f t="shared" si="158"/>
        <v>0</v>
      </c>
      <c r="S60" s="144">
        <f t="shared" si="158"/>
        <v>0</v>
      </c>
      <c r="T60" s="144">
        <f t="shared" si="158"/>
        <v>0</v>
      </c>
      <c r="U60" s="144">
        <f t="shared" si="158"/>
        <v>0</v>
      </c>
      <c r="V60" s="144">
        <f t="shared" si="158"/>
        <v>0</v>
      </c>
      <c r="W60" s="144">
        <f t="shared" si="158"/>
        <v>0</v>
      </c>
      <c r="X60" s="144">
        <f t="shared" si="158"/>
        <v>0</v>
      </c>
      <c r="Y60" s="144">
        <f t="shared" si="158"/>
        <v>0</v>
      </c>
      <c r="Z60" s="144">
        <f t="shared" si="158"/>
        <v>0</v>
      </c>
      <c r="AA60" s="144">
        <f t="shared" si="158"/>
        <v>0</v>
      </c>
      <c r="AB60" s="144">
        <f t="shared" si="158"/>
        <v>0</v>
      </c>
      <c r="AC60" s="144">
        <f t="shared" ref="AC60" si="159">AC14+AC26+AC31+AC53+AC59</f>
        <v>0</v>
      </c>
      <c r="AD60" s="138" t="e">
        <f t="shared" si="145"/>
        <v>#DIV/0!</v>
      </c>
      <c r="AE60" s="154"/>
      <c r="AF60" s="144">
        <f t="shared" ref="AF60" si="160">AF14+AF26+AF53+AF59</f>
        <v>1871854.8399999999</v>
      </c>
      <c r="AG60" s="144">
        <f t="shared" ref="AG60" si="161">AG14+AG26+AG53+AG59</f>
        <v>2692234.35</v>
      </c>
      <c r="AH60" s="144">
        <f t="shared" ref="AH60" si="162">AH14+AH26+AH53+AH59</f>
        <v>3192568.44</v>
      </c>
      <c r="AI60" s="144">
        <f t="shared" ref="AI60" si="163">AI14+AI26+AI53+AI59</f>
        <v>3661319.14</v>
      </c>
      <c r="AJ60" s="144">
        <f t="shared" ref="AJ60" si="164">AJ14+AJ26+AJ53+AJ59</f>
        <v>4278433.4499999993</v>
      </c>
      <c r="AK60" s="144">
        <f t="shared" ref="AK60" si="165">AK14+AK26+AK53+AK59</f>
        <v>3443765.0399999991</v>
      </c>
      <c r="AL60" s="144">
        <f t="shared" ref="AL60" si="166">AL14+AL26+AL53+AL59</f>
        <v>2999286.129999999</v>
      </c>
      <c r="AM60" s="144">
        <f t="shared" ref="AM60" si="167">AM14+AM26+AM53+AM59</f>
        <v>2352642.2300000004</v>
      </c>
      <c r="AN60" s="144">
        <f t="shared" ref="AN60" si="168">AN14+AN26+AN53+AN59</f>
        <v>1591418.0200000005</v>
      </c>
      <c r="AO60" s="144">
        <f t="shared" ref="AO60" si="169">AO14+AO26+AO53+AO59</f>
        <v>1584956.38</v>
      </c>
      <c r="AP60" s="144">
        <f t="shared" ref="AP60" si="170">AP14+AP26+AP53+AP59</f>
        <v>1138465.8600000003</v>
      </c>
      <c r="AQ60" s="144">
        <f t="shared" ref="AQ60" si="171">AQ14+AQ26+AQ53+AQ59</f>
        <v>791.18999999994412</v>
      </c>
      <c r="AR60" s="144">
        <f t="shared" ref="AR60" si="172">AR14+AR26+AR31+AR53+AR59</f>
        <v>1235672.8800000008</v>
      </c>
      <c r="AS60" s="155"/>
      <c r="AT60" s="154"/>
      <c r="AU60" s="144">
        <f>AU14+AU26+AU53+AU59</f>
        <v>498088.2899999998</v>
      </c>
      <c r="AV60" s="144">
        <f t="shared" ref="AV60:BF60" si="173">AV14+AV26+AV53+AV59</f>
        <v>1022742.3000000005</v>
      </c>
      <c r="AW60" s="144">
        <f t="shared" si="173"/>
        <v>1180010.4900000002</v>
      </c>
      <c r="AX60" s="144">
        <f t="shared" si="173"/>
        <v>984675.29999999935</v>
      </c>
      <c r="AY60" s="144">
        <f t="shared" si="173"/>
        <v>1051160.5400000003</v>
      </c>
      <c r="AZ60" s="144">
        <f t="shared" si="173"/>
        <v>2311068.8500000006</v>
      </c>
      <c r="BA60" s="144">
        <f t="shared" si="173"/>
        <v>2216148.4699999997</v>
      </c>
      <c r="BB60" s="144">
        <f t="shared" si="173"/>
        <v>2478973.6199999992</v>
      </c>
      <c r="BC60" s="144">
        <f t="shared" si="173"/>
        <v>3347821.46</v>
      </c>
      <c r="BD60" s="144">
        <f t="shared" si="173"/>
        <v>3303911.32</v>
      </c>
      <c r="BE60" s="144">
        <f t="shared" si="173"/>
        <v>2790006.33</v>
      </c>
      <c r="BF60" s="144">
        <f t="shared" si="173"/>
        <v>1339407.5200000003</v>
      </c>
      <c r="BG60" s="144">
        <f t="shared" ref="BG60" si="174">BG14+BG26+BG31+BG53+BG59</f>
        <v>2024845.8199999928</v>
      </c>
      <c r="BH60" s="155"/>
      <c r="BI60" s="154"/>
      <c r="BJ60" s="144">
        <f t="shared" ref="BJ60:BU60" si="175">BJ14+BJ26+BJ53+BJ59</f>
        <v>1273696.2399999998</v>
      </c>
      <c r="BK60" s="144">
        <f t="shared" si="175"/>
        <v>1366552.35</v>
      </c>
      <c r="BL60" s="144">
        <f t="shared" si="175"/>
        <v>2994622.0000000005</v>
      </c>
      <c r="BM60" s="144">
        <f t="shared" si="175"/>
        <v>1265999.9699999993</v>
      </c>
      <c r="BN60" s="144">
        <f t="shared" si="175"/>
        <v>631275.56999999983</v>
      </c>
      <c r="BO60" s="144">
        <f t="shared" si="175"/>
        <v>335511.29999999981</v>
      </c>
      <c r="BP60" s="144">
        <f t="shared" si="175"/>
        <v>147185.16000000015</v>
      </c>
      <c r="BQ60" s="144">
        <f t="shared" si="175"/>
        <v>149748.10999999987</v>
      </c>
      <c r="BR60" s="144">
        <f>BR14+BR26+BR53+BR59</f>
        <v>316277.6400000006</v>
      </c>
      <c r="BS60" s="144">
        <f t="shared" si="175"/>
        <v>-465187.77000000025</v>
      </c>
      <c r="BT60" s="144">
        <f t="shared" si="175"/>
        <v>123.5999999998603</v>
      </c>
      <c r="BU60" s="144">
        <f t="shared" si="175"/>
        <v>0</v>
      </c>
      <c r="BV60" s="144">
        <f t="shared" ref="BV60" si="176">BV14+BV26+BV31+BV53+BV59</f>
        <v>-125385.81000000238</v>
      </c>
      <c r="BW60" s="155"/>
    </row>
    <row r="61" spans="2:75" ht="14.25" thickBot="1" x14ac:dyDescent="0.35">
      <c r="B61" s="245"/>
      <c r="C61" s="444" t="s">
        <v>104</v>
      </c>
      <c r="D61" s="444"/>
      <c r="E61" s="444"/>
      <c r="F61" s="444"/>
      <c r="G61" s="444"/>
      <c r="H61" s="444"/>
      <c r="I61" s="444"/>
      <c r="J61" s="444"/>
      <c r="K61" s="444"/>
      <c r="L61" s="444"/>
      <c r="M61" s="444"/>
      <c r="N61" s="445"/>
      <c r="O61" s="252"/>
      <c r="Q61" s="430" t="s">
        <v>104</v>
      </c>
      <c r="R61" s="430"/>
      <c r="S61" s="430"/>
      <c r="T61" s="430"/>
      <c r="U61" s="430"/>
      <c r="V61" s="430"/>
      <c r="W61" s="430"/>
      <c r="X61" s="430"/>
      <c r="Y61" s="430"/>
      <c r="Z61" s="430"/>
      <c r="AA61" s="430"/>
      <c r="AB61" s="430"/>
      <c r="AC61" s="430"/>
      <c r="AD61" s="430"/>
      <c r="AE61" s="114"/>
      <c r="AF61" s="430" t="s">
        <v>104</v>
      </c>
      <c r="AG61" s="430"/>
      <c r="AH61" s="430"/>
      <c r="AI61" s="430"/>
      <c r="AJ61" s="430"/>
      <c r="AK61" s="430"/>
      <c r="AL61" s="430"/>
      <c r="AM61" s="430"/>
      <c r="AN61" s="430"/>
      <c r="AO61" s="430"/>
      <c r="AP61" s="430"/>
      <c r="AQ61" s="430"/>
      <c r="AR61" s="430"/>
      <c r="AS61" s="430"/>
      <c r="AT61" s="114"/>
      <c r="AU61" s="430" t="s">
        <v>104</v>
      </c>
      <c r="AV61" s="430"/>
      <c r="AW61" s="430"/>
      <c r="AX61" s="430"/>
      <c r="AY61" s="430"/>
      <c r="AZ61" s="430"/>
      <c r="BA61" s="430"/>
      <c r="BB61" s="430"/>
      <c r="BC61" s="430"/>
      <c r="BD61" s="430"/>
      <c r="BE61" s="430"/>
      <c r="BF61" s="430"/>
      <c r="BG61" s="430"/>
      <c r="BH61" s="430"/>
      <c r="BI61" s="114"/>
      <c r="BJ61" s="435" t="s">
        <v>104</v>
      </c>
      <c r="BK61" s="435"/>
      <c r="BL61" s="435"/>
      <c r="BM61" s="435"/>
      <c r="BN61" s="435"/>
      <c r="BO61" s="435"/>
      <c r="BP61" s="435"/>
      <c r="BQ61" s="435"/>
      <c r="BR61" s="435"/>
      <c r="BS61" s="435"/>
      <c r="BT61" s="435"/>
      <c r="BU61" s="435"/>
      <c r="BV61" s="435"/>
      <c r="BW61" s="435"/>
    </row>
    <row r="62" spans="2:75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77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78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9">
        <f t="shared" ref="AR62:AR68" si="179">SUM(AF62:AQ62)</f>
        <v>10817239.26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2728220.53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1183341.58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2044672.35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2158683.59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1040572.0800000001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107680.1</v>
      </c>
      <c r="BG62" s="240">
        <f t="shared" ref="BG62:BG63" si="180">SUM(AU62:BF62)</f>
        <v>18250446.600000001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850764.17999999993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1000000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3378921.3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1968846.11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898451.49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1315833.75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1400464.15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1882296.7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1344211.1099999999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652268.1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181">SUM(BJ62:BU62)</f>
        <v>14692056.889999999</v>
      </c>
      <c r="BW62" s="340"/>
    </row>
    <row r="63" spans="2:75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77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78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9">
        <f t="shared" si="179"/>
        <v>-10817239.26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-2728220.53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-1183341.58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-2044672.35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-2158683.59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-1040572.0800000001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-107680.1</v>
      </c>
      <c r="BG63" s="240">
        <f t="shared" si="180"/>
        <v>-18250446.600000001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-1850764.18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-1364024.52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-3378921.3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-1968846.11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-1028693.09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-1315833.75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-1400464.15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-1882296.7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-844211.11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-652268.1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181"/>
        <v>-15686323.009999998</v>
      </c>
      <c r="BW63" s="340"/>
    </row>
    <row r="64" spans="2:75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82">SUM(D65:D67)</f>
        <v>0</v>
      </c>
      <c r="E64" s="130">
        <f t="shared" si="182"/>
        <v>0</v>
      </c>
      <c r="F64" s="130">
        <f t="shared" si="182"/>
        <v>0</v>
      </c>
      <c r="G64" s="130">
        <f t="shared" si="182"/>
        <v>0</v>
      </c>
      <c r="H64" s="130">
        <f t="shared" si="182"/>
        <v>0</v>
      </c>
      <c r="I64" s="130">
        <f t="shared" si="182"/>
        <v>0</v>
      </c>
      <c r="J64" s="130">
        <f t="shared" si="182"/>
        <v>0</v>
      </c>
      <c r="K64" s="130">
        <f t="shared" si="182"/>
        <v>0</v>
      </c>
      <c r="L64" s="130">
        <f t="shared" si="182"/>
        <v>0</v>
      </c>
      <c r="M64" s="130">
        <f t="shared" si="182"/>
        <v>0</v>
      </c>
      <c r="N64" s="229">
        <f t="shared" si="182"/>
        <v>0</v>
      </c>
      <c r="O64" s="240">
        <f>N64</f>
        <v>0</v>
      </c>
      <c r="P64" s="207"/>
      <c r="Q64" s="229">
        <f t="shared" ref="Q64:AB64" si="183">SUM(Q65:Q67)</f>
        <v>0</v>
      </c>
      <c r="R64" s="229">
        <f t="shared" si="183"/>
        <v>0</v>
      </c>
      <c r="S64" s="229">
        <f t="shared" si="183"/>
        <v>0</v>
      </c>
      <c r="T64" s="229">
        <f t="shared" si="183"/>
        <v>0</v>
      </c>
      <c r="U64" s="229">
        <f t="shared" si="183"/>
        <v>0</v>
      </c>
      <c r="V64" s="229">
        <f t="shared" si="183"/>
        <v>0</v>
      </c>
      <c r="W64" s="229">
        <f t="shared" si="183"/>
        <v>0</v>
      </c>
      <c r="X64" s="229">
        <f t="shared" si="183"/>
        <v>0</v>
      </c>
      <c r="Y64" s="229">
        <f t="shared" si="183"/>
        <v>0</v>
      </c>
      <c r="Z64" s="229">
        <f t="shared" si="183"/>
        <v>0</v>
      </c>
      <c r="AA64" s="229">
        <f t="shared" si="183"/>
        <v>0</v>
      </c>
      <c r="AB64" s="229">
        <f t="shared" si="18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84">AG60+AG62+AG63</f>
        <v>2692234.35</v>
      </c>
      <c r="AH64" s="143">
        <f t="shared" si="184"/>
        <v>3192568.44</v>
      </c>
      <c r="AI64" s="143">
        <f t="shared" si="184"/>
        <v>3661319.1400000006</v>
      </c>
      <c r="AJ64" s="143">
        <f t="shared" si="184"/>
        <v>4278433.4499999993</v>
      </c>
      <c r="AK64" s="143">
        <f t="shared" si="184"/>
        <v>3443765.0399999991</v>
      </c>
      <c r="AL64" s="143">
        <f t="shared" si="184"/>
        <v>2999286.129999999</v>
      </c>
      <c r="AM64" s="143">
        <f t="shared" si="184"/>
        <v>2352642.2300000004</v>
      </c>
      <c r="AN64" s="143">
        <f t="shared" si="184"/>
        <v>1591418.0200000005</v>
      </c>
      <c r="AO64" s="143">
        <f t="shared" si="184"/>
        <v>1584956.38</v>
      </c>
      <c r="AP64" s="143">
        <f t="shared" si="184"/>
        <v>1138465.8600000003</v>
      </c>
      <c r="AQ64" s="143">
        <f t="shared" si="18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498088.2899999998</v>
      </c>
      <c r="AV64" s="144">
        <f t="shared" ref="AV64:BF64" si="185">AV60+AV62+AV63</f>
        <v>1022742.3000000005</v>
      </c>
      <c r="AW64" s="144">
        <f t="shared" si="185"/>
        <v>1180010.4900000002</v>
      </c>
      <c r="AX64" s="144">
        <f t="shared" si="185"/>
        <v>984675.29999999935</v>
      </c>
      <c r="AY64" s="144">
        <f t="shared" si="185"/>
        <v>1051160.5400000003</v>
      </c>
      <c r="AZ64" s="144">
        <f t="shared" si="185"/>
        <v>2311068.8500000006</v>
      </c>
      <c r="BA64" s="144">
        <f t="shared" si="185"/>
        <v>2216148.4700000002</v>
      </c>
      <c r="BB64" s="144">
        <f t="shared" si="185"/>
        <v>2478973.6199999992</v>
      </c>
      <c r="BC64" s="144">
        <f t="shared" si="185"/>
        <v>3347821.4600000004</v>
      </c>
      <c r="BD64" s="144">
        <f t="shared" si="185"/>
        <v>3303911.3200000003</v>
      </c>
      <c r="BE64" s="144">
        <f t="shared" si="185"/>
        <v>2790006.33</v>
      </c>
      <c r="BF64" s="144">
        <f t="shared" si="185"/>
        <v>1339407.5200000003</v>
      </c>
      <c r="BG64" s="240"/>
      <c r="BH64" s="217"/>
      <c r="BI64" s="121"/>
      <c r="BJ64" s="143">
        <f>BJ60+BJ62+BJ63</f>
        <v>273696.24</v>
      </c>
      <c r="BK64" s="133">
        <f t="shared" ref="BK64:BU64" si="186">BK60+BK62+BK63</f>
        <v>1002527.8300000001</v>
      </c>
      <c r="BL64" s="133">
        <f t="shared" si="186"/>
        <v>2994622.0000000009</v>
      </c>
      <c r="BM64" s="133">
        <f t="shared" si="186"/>
        <v>1265999.9699999993</v>
      </c>
      <c r="BN64" s="133">
        <f t="shared" si="186"/>
        <v>631275.5699999996</v>
      </c>
      <c r="BO64" s="133">
        <f t="shared" si="186"/>
        <v>205269.69999999984</v>
      </c>
      <c r="BP64" s="133">
        <f t="shared" si="186"/>
        <v>147185.16000000015</v>
      </c>
      <c r="BQ64" s="133">
        <f t="shared" si="186"/>
        <v>149748.10999999987</v>
      </c>
      <c r="BR64" s="133">
        <f t="shared" si="186"/>
        <v>316277.64000000083</v>
      </c>
      <c r="BS64" s="133">
        <f t="shared" si="186"/>
        <v>34812.229999999632</v>
      </c>
      <c r="BT64" s="133">
        <f t="shared" si="186"/>
        <v>123.5999999998603</v>
      </c>
      <c r="BU64" s="133">
        <f t="shared" si="186"/>
        <v>0</v>
      </c>
      <c r="BV64" s="133">
        <f>BU64</f>
        <v>0</v>
      </c>
      <c r="BW64" s="340"/>
    </row>
    <row r="65" spans="2:75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87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88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89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474680.07</v>
      </c>
      <c r="BD65" s="132">
        <f>'HEJA - Saldos Bancários'!AX10</f>
        <v>500060.36</v>
      </c>
      <c r="BE65" s="132">
        <f>'HEJA - Saldos Bancários'!AY10</f>
        <v>641509.24</v>
      </c>
      <c r="BF65" s="132">
        <f>'HEJA - Saldos Bancários'!AZ10</f>
        <v>324.02</v>
      </c>
      <c r="BG65" s="306">
        <f t="shared" ref="BG65:BG67" si="190">BF65</f>
        <v>324.02</v>
      </c>
      <c r="BH65" s="138">
        <f>BG65/$AR$69</f>
        <v>0.40953500423412831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1424370.01</v>
      </c>
      <c r="BM65" s="132">
        <f>'HEJA - Saldos Bancários'!BD10</f>
        <v>408153.59999999998</v>
      </c>
      <c r="BN65" s="132">
        <f>'HEJA - Saldos Bancários'!BE10</f>
        <v>0</v>
      </c>
      <c r="BO65" s="132">
        <f>'HEJA - Saldos Bancários'!BF10</f>
        <v>333652.13</v>
      </c>
      <c r="BP65" s="132">
        <f>'HEJA - Saldos Bancários'!BG10</f>
        <v>147169.27000000002</v>
      </c>
      <c r="BQ65" s="132">
        <f>'HEJA - Saldos Bancários'!BH10</f>
        <v>149732.20000000001</v>
      </c>
      <c r="BR65" s="132">
        <f>'HEJA - Saldos Bancários'!BI10</f>
        <v>316261.75</v>
      </c>
      <c r="BS65" s="132">
        <f>'HEJA - Saldos Bancários'!BJ10</f>
        <v>34796.32</v>
      </c>
      <c r="BT65" s="132">
        <f>'HEJA - Saldos Bancários'!BK10</f>
        <v>107.69</v>
      </c>
      <c r="BU65" s="132">
        <f>'HEJA - Saldos Bancários'!BL10</f>
        <v>0</v>
      </c>
      <c r="BV65" s="133">
        <f t="shared" ref="BV65:BV67" si="191">BU65</f>
        <v>0</v>
      </c>
      <c r="BW65" s="138">
        <f>BV65/$AR$69</f>
        <v>0</v>
      </c>
    </row>
    <row r="66" spans="2:75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87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88"/>
        <v>0</v>
      </c>
      <c r="AD66" s="138">
        <f t="shared" ref="AD66:AD69" si="192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89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2216148.4699999997</v>
      </c>
      <c r="BB66" s="132">
        <f>'HEJA - Saldos Bancários'!AV20</f>
        <v>2478973.62</v>
      </c>
      <c r="BC66" s="132">
        <f>'HEJA - Saldos Bancários'!AW20</f>
        <v>2873141.39</v>
      </c>
      <c r="BD66" s="132">
        <f>'HEJA - Saldos Bancários'!AX20</f>
        <v>2803850.96</v>
      </c>
      <c r="BE66" s="132">
        <f>'HEJA - Saldos Bancários'!AY20</f>
        <v>2148497.09</v>
      </c>
      <c r="BF66" s="132">
        <f>'HEJA - Saldos Bancários'!AZ20</f>
        <v>1339083.5</v>
      </c>
      <c r="BG66" s="306">
        <f t="shared" si="190"/>
        <v>1339083.5</v>
      </c>
      <c r="BH66" s="138">
        <f>BG66/$AR$69</f>
        <v>1692.4929536520935</v>
      </c>
      <c r="BI66" s="114"/>
      <c r="BJ66" s="149">
        <f>'HEJA - Saldos Bancários'!BA20</f>
        <v>1273696.24</v>
      </c>
      <c r="BK66" s="132">
        <f>'HEJA - Saldos Bancários'!BB20</f>
        <v>1366552.35</v>
      </c>
      <c r="BL66" s="132">
        <f>'HEJA - Saldos Bancários'!BC20</f>
        <v>1570251.99</v>
      </c>
      <c r="BM66" s="132">
        <f>'HEJA - Saldos Bancários'!BD20</f>
        <v>857846.37</v>
      </c>
      <c r="BN66" s="132">
        <f>'HEJA - Saldos Bancários'!BE20</f>
        <v>631275.56999999995</v>
      </c>
      <c r="BO66" s="132">
        <f>'HEJA - Saldos Bancários'!BF20</f>
        <v>1859.17</v>
      </c>
      <c r="BP66" s="132">
        <f>'HEJA - Saldos Bancários'!BG20</f>
        <v>15.89</v>
      </c>
      <c r="BQ66" s="132">
        <f>'HEJA - Saldos Bancários'!BH20</f>
        <v>15.91</v>
      </c>
      <c r="BR66" s="132">
        <f>'HEJA - Saldos Bancários'!BI20</f>
        <v>15.89</v>
      </c>
      <c r="BS66" s="132">
        <f>'HEJA - Saldos Bancários'!BJ20</f>
        <v>15.91</v>
      </c>
      <c r="BT66" s="132">
        <f>'HEJA - Saldos Bancários'!BK20</f>
        <v>15.91</v>
      </c>
      <c r="BU66" s="132">
        <f>'HEJA - Saldos Bancários'!BL20</f>
        <v>0</v>
      </c>
      <c r="BV66" s="133">
        <f t="shared" si="191"/>
        <v>0</v>
      </c>
      <c r="BW66" s="138">
        <f>BV66/$AR$69</f>
        <v>0</v>
      </c>
    </row>
    <row r="67" spans="2:75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87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88"/>
        <v>0</v>
      </c>
      <c r="AD67" s="138">
        <f t="shared" si="192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89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90"/>
        <v>0</v>
      </c>
      <c r="BH67" s="138">
        <f>BG67/$AR$69</f>
        <v>0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191"/>
        <v>0</v>
      </c>
      <c r="BW67" s="138">
        <f>BV67/$AR$69</f>
        <v>0</v>
      </c>
    </row>
    <row r="68" spans="2:75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77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78"/>
        <v>0</v>
      </c>
      <c r="AD68" s="138">
        <f t="shared" si="192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79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93">SUM(AU68:BF68)</f>
        <v>0</v>
      </c>
      <c r="BH68" s="138">
        <f>BG68/$AR$69</f>
        <v>0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194">SUM(BJ68:BU68)</f>
        <v>0</v>
      </c>
      <c r="BW68" s="138">
        <f>BV68/$AR$69</f>
        <v>0</v>
      </c>
    </row>
    <row r="69" spans="2:75" s="116" customFormat="1" x14ac:dyDescent="0.3">
      <c r="B69" s="248" t="s">
        <v>110</v>
      </c>
      <c r="C69" s="143">
        <f t="shared" ref="C69:O69" si="195">SUM(C65:C68)</f>
        <v>0</v>
      </c>
      <c r="D69" s="133">
        <f t="shared" si="195"/>
        <v>0</v>
      </c>
      <c r="E69" s="133">
        <f t="shared" si="195"/>
        <v>0</v>
      </c>
      <c r="F69" s="133">
        <f t="shared" si="195"/>
        <v>0</v>
      </c>
      <c r="G69" s="133">
        <f t="shared" si="195"/>
        <v>0</v>
      </c>
      <c r="H69" s="133">
        <f t="shared" si="195"/>
        <v>0</v>
      </c>
      <c r="I69" s="133">
        <f t="shared" si="195"/>
        <v>0</v>
      </c>
      <c r="J69" s="133">
        <f t="shared" si="195"/>
        <v>0</v>
      </c>
      <c r="K69" s="133">
        <f t="shared" si="195"/>
        <v>0</v>
      </c>
      <c r="L69" s="133">
        <f t="shared" si="195"/>
        <v>0</v>
      </c>
      <c r="M69" s="133">
        <f t="shared" si="195"/>
        <v>0</v>
      </c>
      <c r="N69" s="152">
        <f t="shared" si="195"/>
        <v>0</v>
      </c>
      <c r="O69" s="240">
        <f t="shared" si="195"/>
        <v>0</v>
      </c>
      <c r="P69" s="211"/>
      <c r="Q69" s="143">
        <f t="shared" ref="Q69:AC69" si="196">SUM(Q65:Q68)</f>
        <v>0</v>
      </c>
      <c r="R69" s="133">
        <f t="shared" si="196"/>
        <v>0</v>
      </c>
      <c r="S69" s="133">
        <f t="shared" si="196"/>
        <v>0</v>
      </c>
      <c r="T69" s="133">
        <f t="shared" si="196"/>
        <v>0</v>
      </c>
      <c r="U69" s="133">
        <f t="shared" si="196"/>
        <v>0</v>
      </c>
      <c r="V69" s="133">
        <f t="shared" si="196"/>
        <v>0</v>
      </c>
      <c r="W69" s="133">
        <f t="shared" si="196"/>
        <v>0</v>
      </c>
      <c r="X69" s="133">
        <f t="shared" si="196"/>
        <v>0</v>
      </c>
      <c r="Y69" s="133">
        <f t="shared" si="196"/>
        <v>0</v>
      </c>
      <c r="Z69" s="133">
        <f t="shared" si="196"/>
        <v>0</v>
      </c>
      <c r="AA69" s="133">
        <f t="shared" si="196"/>
        <v>0</v>
      </c>
      <c r="AB69" s="133">
        <f t="shared" si="196"/>
        <v>0</v>
      </c>
      <c r="AC69" s="240">
        <f t="shared" si="196"/>
        <v>0</v>
      </c>
      <c r="AD69" s="138">
        <f t="shared" si="192"/>
        <v>0</v>
      </c>
      <c r="AE69" s="121"/>
      <c r="AF69" s="143">
        <f t="shared" ref="AF69:AQ69" si="197">AF65+AF66+AF67+AF68</f>
        <v>1871854.84</v>
      </c>
      <c r="AG69" s="133">
        <f t="shared" si="197"/>
        <v>2692234.35</v>
      </c>
      <c r="AH69" s="133">
        <f t="shared" si="197"/>
        <v>3192568.44</v>
      </c>
      <c r="AI69" s="133">
        <f t="shared" si="197"/>
        <v>3661319.14</v>
      </c>
      <c r="AJ69" s="133">
        <f t="shared" si="197"/>
        <v>4278433.45</v>
      </c>
      <c r="AK69" s="133">
        <f t="shared" si="197"/>
        <v>3443765.0399999996</v>
      </c>
      <c r="AL69" s="153">
        <f t="shared" si="197"/>
        <v>2999286.13</v>
      </c>
      <c r="AM69" s="133">
        <f t="shared" si="197"/>
        <v>2352642.23</v>
      </c>
      <c r="AN69" s="133">
        <f t="shared" si="197"/>
        <v>1591418.02</v>
      </c>
      <c r="AO69" s="133">
        <f t="shared" si="197"/>
        <v>1584956.38</v>
      </c>
      <c r="AP69" s="133">
        <f t="shared" si="197"/>
        <v>1138465.8599999999</v>
      </c>
      <c r="AQ69" s="133">
        <f t="shared" si="197"/>
        <v>791.19</v>
      </c>
      <c r="AR69" s="240">
        <f t="shared" ref="AR69" si="198">SUM(AR65:AR68)</f>
        <v>791.19</v>
      </c>
      <c r="AS69" s="138">
        <f>AR69/$AR$69</f>
        <v>1</v>
      </c>
      <c r="AT69" s="121"/>
      <c r="AU69" s="143">
        <f t="shared" ref="AU69:BF69" si="199">AU65+AU66+AU67+AU68</f>
        <v>498088.29</v>
      </c>
      <c r="AV69" s="133">
        <f t="shared" si="199"/>
        <v>1022742.3</v>
      </c>
      <c r="AW69" s="133">
        <f t="shared" si="199"/>
        <v>1180010.49</v>
      </c>
      <c r="AX69" s="133">
        <f t="shared" si="199"/>
        <v>984675.3</v>
      </c>
      <c r="AY69" s="133">
        <f t="shared" si="199"/>
        <v>1051160.54</v>
      </c>
      <c r="AZ69" s="133">
        <f t="shared" si="199"/>
        <v>2311068.85</v>
      </c>
      <c r="BA69" s="153">
        <f t="shared" si="199"/>
        <v>2216148.4699999997</v>
      </c>
      <c r="BB69" s="133">
        <f t="shared" si="199"/>
        <v>2478973.62</v>
      </c>
      <c r="BC69" s="133">
        <f t="shared" si="199"/>
        <v>3347821.46</v>
      </c>
      <c r="BD69" s="133">
        <f t="shared" si="199"/>
        <v>3303911.32</v>
      </c>
      <c r="BE69" s="133">
        <f t="shared" si="199"/>
        <v>2790006.33</v>
      </c>
      <c r="BF69" s="133">
        <f t="shared" si="199"/>
        <v>1339407.52</v>
      </c>
      <c r="BG69" s="240">
        <f t="shared" ref="BG69" si="200">SUM(BG65:BG68)</f>
        <v>1339407.52</v>
      </c>
      <c r="BH69" s="138">
        <f>BG69/$AR$69</f>
        <v>1692.9024886563277</v>
      </c>
      <c r="BI69" s="121"/>
      <c r="BJ69" s="143">
        <f t="shared" ref="BJ69:BU69" si="201">BJ65+BJ66+BJ67+BJ68</f>
        <v>1273696.24</v>
      </c>
      <c r="BK69" s="133">
        <f t="shared" si="201"/>
        <v>1366552.35</v>
      </c>
      <c r="BL69" s="133">
        <f t="shared" si="201"/>
        <v>2994622</v>
      </c>
      <c r="BM69" s="133">
        <f t="shared" si="201"/>
        <v>1265999.97</v>
      </c>
      <c r="BN69" s="133">
        <f t="shared" si="201"/>
        <v>631275.56999999995</v>
      </c>
      <c r="BO69" s="133">
        <f t="shared" si="201"/>
        <v>335511.3</v>
      </c>
      <c r="BP69" s="153">
        <f t="shared" si="201"/>
        <v>147185.16000000003</v>
      </c>
      <c r="BQ69" s="133">
        <f t="shared" si="201"/>
        <v>149748.11000000002</v>
      </c>
      <c r="BR69" s="133">
        <f t="shared" si="201"/>
        <v>316277.64</v>
      </c>
      <c r="BS69" s="133">
        <f t="shared" si="201"/>
        <v>34812.230000000003</v>
      </c>
      <c r="BT69" s="133">
        <f t="shared" si="201"/>
        <v>123.6</v>
      </c>
      <c r="BU69" s="133">
        <f t="shared" si="201"/>
        <v>0</v>
      </c>
      <c r="BV69" s="133">
        <f t="shared" ref="BV69" si="202">SUM(BV65:BV68)</f>
        <v>0</v>
      </c>
      <c r="BW69" s="138">
        <f>BV69/$AR$69</f>
        <v>0</v>
      </c>
    </row>
    <row r="70" spans="2:75" ht="14.25" thickBot="1" x14ac:dyDescent="0.35">
      <c r="B70" s="251" t="s">
        <v>111</v>
      </c>
      <c r="C70" s="158">
        <f t="shared" ref="C70" si="203">C60-C69</f>
        <v>0</v>
      </c>
      <c r="D70" s="159">
        <f t="shared" ref="D70" si="204">D60-D69</f>
        <v>0</v>
      </c>
      <c r="E70" s="159">
        <f t="shared" ref="E70" si="205">E60-E69</f>
        <v>0</v>
      </c>
      <c r="F70" s="159">
        <f t="shared" ref="F70" si="206">F60-F69</f>
        <v>0</v>
      </c>
      <c r="G70" s="159">
        <f t="shared" ref="G70" si="207">G60-G69</f>
        <v>0</v>
      </c>
      <c r="H70" s="159">
        <f t="shared" ref="H70" si="208">H60-H69</f>
        <v>0</v>
      </c>
      <c r="I70" s="159">
        <f t="shared" ref="I70" si="209">I60-I69</f>
        <v>0</v>
      </c>
      <c r="J70" s="159">
        <f t="shared" ref="J70" si="210">J60-J69</f>
        <v>0</v>
      </c>
      <c r="K70" s="159">
        <f t="shared" ref="K70" si="211">K60-K69</f>
        <v>0</v>
      </c>
      <c r="L70" s="159">
        <f t="shared" ref="L70" si="212">L60-L69</f>
        <v>0</v>
      </c>
      <c r="M70" s="159">
        <f t="shared" ref="M70" si="213">M60-M69</f>
        <v>0</v>
      </c>
      <c r="N70" s="159">
        <f t="shared" ref="N70" si="214">N60-N69</f>
        <v>0</v>
      </c>
      <c r="O70" s="241">
        <f>SUM(C70:N70)</f>
        <v>0</v>
      </c>
      <c r="Q70" s="158">
        <f t="shared" ref="Q70" si="215">Q60-Q69</f>
        <v>0</v>
      </c>
      <c r="R70" s="159">
        <f t="shared" ref="R70" si="216">R60-R69</f>
        <v>0</v>
      </c>
      <c r="S70" s="159">
        <f t="shared" ref="S70" si="217">S60-S69</f>
        <v>0</v>
      </c>
      <c r="T70" s="159">
        <f t="shared" ref="T70" si="218">T60-T69</f>
        <v>0</v>
      </c>
      <c r="U70" s="159">
        <f t="shared" ref="U70" si="219">U60-U69</f>
        <v>0</v>
      </c>
      <c r="V70" s="159">
        <f t="shared" ref="V70" si="220">V60-V69</f>
        <v>0</v>
      </c>
      <c r="W70" s="159">
        <f t="shared" ref="W70" si="221">W60-W69</f>
        <v>0</v>
      </c>
      <c r="X70" s="159">
        <f t="shared" ref="X70" si="222">X60-X69</f>
        <v>0</v>
      </c>
      <c r="Y70" s="159">
        <f t="shared" ref="Y70" si="223">Y60-Y69</f>
        <v>0</v>
      </c>
      <c r="Z70" s="159">
        <f t="shared" ref="Z70" si="224">Z60-Z69</f>
        <v>0</v>
      </c>
      <c r="AA70" s="159">
        <f t="shared" ref="AA70" si="225">AA60-AA69</f>
        <v>0</v>
      </c>
      <c r="AB70" s="159">
        <f t="shared" ref="AB70" si="226">AB60-AB69</f>
        <v>0</v>
      </c>
      <c r="AC70" s="241">
        <f>SUM(Q70:AB70)</f>
        <v>0</v>
      </c>
      <c r="AD70" s="160"/>
      <c r="AE70" s="121"/>
      <c r="AF70" s="159">
        <f t="shared" ref="AF70:AP70" si="227">AF64-AF69</f>
        <v>0</v>
      </c>
      <c r="AG70" s="159">
        <f t="shared" si="227"/>
        <v>0</v>
      </c>
      <c r="AH70" s="159">
        <f t="shared" si="227"/>
        <v>0</v>
      </c>
      <c r="AI70" s="159">
        <f t="shared" si="227"/>
        <v>0</v>
      </c>
      <c r="AJ70" s="159">
        <f t="shared" si="227"/>
        <v>0</v>
      </c>
      <c r="AK70" s="159">
        <f t="shared" si="227"/>
        <v>0</v>
      </c>
      <c r="AL70" s="159">
        <f t="shared" si="227"/>
        <v>0</v>
      </c>
      <c r="AM70" s="159">
        <f t="shared" si="227"/>
        <v>0</v>
      </c>
      <c r="AN70" s="159">
        <f t="shared" si="227"/>
        <v>0</v>
      </c>
      <c r="AO70" s="159">
        <f t="shared" si="227"/>
        <v>0</v>
      </c>
      <c r="AP70" s="159">
        <f t="shared" si="227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28">AU64-AU69</f>
        <v>0</v>
      </c>
      <c r="AV70" s="159">
        <f t="shared" si="228"/>
        <v>0</v>
      </c>
      <c r="AW70" s="159">
        <f t="shared" si="228"/>
        <v>0</v>
      </c>
      <c r="AX70" s="159">
        <f t="shared" si="228"/>
        <v>0</v>
      </c>
      <c r="AY70" s="159">
        <f t="shared" si="228"/>
        <v>0</v>
      </c>
      <c r="AZ70" s="159">
        <f t="shared" si="228"/>
        <v>0</v>
      </c>
      <c r="BA70" s="159">
        <f t="shared" si="228"/>
        <v>0</v>
      </c>
      <c r="BB70" s="159">
        <f t="shared" si="228"/>
        <v>0</v>
      </c>
      <c r="BC70" s="159">
        <f t="shared" si="228"/>
        <v>0</v>
      </c>
      <c r="BD70" s="159">
        <f t="shared" si="228"/>
        <v>0</v>
      </c>
      <c r="BE70" s="159">
        <f t="shared" si="228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29">BK60-BK69</f>
        <v>0</v>
      </c>
      <c r="BL70" s="159">
        <f t="shared" si="229"/>
        <v>0</v>
      </c>
      <c r="BM70" s="159">
        <f t="shared" si="229"/>
        <v>0</v>
      </c>
      <c r="BN70" s="159">
        <f t="shared" si="229"/>
        <v>0</v>
      </c>
      <c r="BO70" s="159">
        <f t="shared" si="229"/>
        <v>0</v>
      </c>
      <c r="BP70" s="159">
        <f t="shared" si="229"/>
        <v>0</v>
      </c>
      <c r="BQ70" s="159">
        <f t="shared" si="229"/>
        <v>0</v>
      </c>
      <c r="BR70" s="159">
        <f t="shared" si="229"/>
        <v>5.8207660913467407E-10</v>
      </c>
      <c r="BS70" s="159">
        <f t="shared" ref="BS70:BT70" si="230">BS64-BS69</f>
        <v>-3.7107383832335472E-10</v>
      </c>
      <c r="BT70" s="159">
        <f t="shared" si="230"/>
        <v>-1.396927018504357E-10</v>
      </c>
      <c r="BU70" s="159">
        <f>BU64-BU69</f>
        <v>0</v>
      </c>
      <c r="BV70" s="241">
        <f>SUM(BJ70:BU70)</f>
        <v>7.1310068960883655E-11</v>
      </c>
      <c r="BW70" s="160"/>
    </row>
    <row r="71" spans="2:75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</row>
    <row r="72" spans="2:75" x14ac:dyDescent="0.3">
      <c r="B72" s="163"/>
      <c r="C72" s="338">
        <f>C26+C31+C53+C59+C62+C63</f>
        <v>0</v>
      </c>
      <c r="D72" s="338">
        <f t="shared" ref="D72:O72" si="231">D26+D31+D53+D59+D62+D63</f>
        <v>0</v>
      </c>
      <c r="E72" s="338">
        <f t="shared" si="231"/>
        <v>0</v>
      </c>
      <c r="F72" s="338">
        <f t="shared" si="231"/>
        <v>0</v>
      </c>
      <c r="G72" s="338">
        <f t="shared" si="231"/>
        <v>0</v>
      </c>
      <c r="H72" s="338">
        <f t="shared" si="231"/>
        <v>0</v>
      </c>
      <c r="I72" s="338">
        <f t="shared" si="231"/>
        <v>0</v>
      </c>
      <c r="J72" s="338">
        <f t="shared" si="231"/>
        <v>0</v>
      </c>
      <c r="K72" s="338">
        <f t="shared" si="231"/>
        <v>0</v>
      </c>
      <c r="L72" s="338">
        <f t="shared" si="231"/>
        <v>0</v>
      </c>
      <c r="M72" s="338">
        <f t="shared" si="231"/>
        <v>0</v>
      </c>
      <c r="N72" s="338">
        <f t="shared" si="231"/>
        <v>0</v>
      </c>
      <c r="O72" s="338">
        <f t="shared" si="231"/>
        <v>0</v>
      </c>
      <c r="Q72" s="338">
        <f>Q26+Q31+Q53+Q59+Q62+Q63</f>
        <v>0</v>
      </c>
      <c r="R72" s="338">
        <f t="shared" ref="R72:AC72" si="232">R26+R31+R53+R59+R62+R63</f>
        <v>0</v>
      </c>
      <c r="S72" s="338">
        <f t="shared" si="232"/>
        <v>0</v>
      </c>
      <c r="T72" s="338">
        <f t="shared" si="232"/>
        <v>0</v>
      </c>
      <c r="U72" s="338">
        <f t="shared" si="232"/>
        <v>0</v>
      </c>
      <c r="V72" s="338">
        <f t="shared" si="232"/>
        <v>0</v>
      </c>
      <c r="W72" s="338">
        <f t="shared" si="232"/>
        <v>0</v>
      </c>
      <c r="X72" s="338">
        <f t="shared" si="232"/>
        <v>0</v>
      </c>
      <c r="Y72" s="338">
        <f t="shared" si="232"/>
        <v>0</v>
      </c>
      <c r="Z72" s="338">
        <f t="shared" si="232"/>
        <v>0</v>
      </c>
      <c r="AA72" s="338">
        <f t="shared" si="232"/>
        <v>0</v>
      </c>
      <c r="AB72" s="338">
        <f t="shared" si="232"/>
        <v>0</v>
      </c>
      <c r="AC72" s="338">
        <f t="shared" si="232"/>
        <v>0</v>
      </c>
      <c r="AF72" s="338">
        <f>AF26+AF31+AF53+AF59+AF62+AF63</f>
        <v>8456.37999999983</v>
      </c>
      <c r="AG72" s="338">
        <f t="shared" ref="AG72:AR72" si="233">AG26+AG31+AG53+AG59+AG62+AG63</f>
        <v>7438.7999999999302</v>
      </c>
      <c r="AH72" s="338">
        <f t="shared" si="233"/>
        <v>12735.39000000013</v>
      </c>
      <c r="AI72" s="338">
        <f t="shared" si="233"/>
        <v>507731.63999999966</v>
      </c>
      <c r="AJ72" s="338">
        <f t="shared" si="233"/>
        <v>-488644.49999999953</v>
      </c>
      <c r="AK72" s="338">
        <f t="shared" si="233"/>
        <v>16746.909999999218</v>
      </c>
      <c r="AL72" s="338">
        <f t="shared" si="233"/>
        <v>13830.330000000075</v>
      </c>
      <c r="AM72" s="338">
        <f t="shared" si="233"/>
        <v>209804.01</v>
      </c>
      <c r="AN72" s="338">
        <f t="shared" si="233"/>
        <v>6153.9300000006333</v>
      </c>
      <c r="AO72" s="338">
        <f t="shared" si="233"/>
        <v>-200280.74999999953</v>
      </c>
      <c r="AP72" s="338">
        <f t="shared" si="233"/>
        <v>989501.20000000065</v>
      </c>
      <c r="AQ72" s="338">
        <f t="shared" si="233"/>
        <v>-986266.31999999983</v>
      </c>
      <c r="AR72" s="338">
        <f t="shared" si="233"/>
        <v>97207.020000001416</v>
      </c>
      <c r="AU72" s="338">
        <f>AU26+AU31+AU53+AU59+AU62+AU63</f>
        <v>1619.4199999996927</v>
      </c>
      <c r="AV72" s="338">
        <f t="shared" ref="AV72:BG72" si="234">AV26+AV31+AV53+AV59+AV62+AV63</f>
        <v>-198.7199999995064</v>
      </c>
      <c r="AW72" s="338">
        <f t="shared" si="234"/>
        <v>1992.4500000001863</v>
      </c>
      <c r="AX72" s="338">
        <f t="shared" si="234"/>
        <v>373925.33999999939</v>
      </c>
      <c r="AY72" s="338">
        <f t="shared" si="234"/>
        <v>-205648.32999999984</v>
      </c>
      <c r="AZ72" s="338">
        <f t="shared" si="234"/>
        <v>-162452.36999999988</v>
      </c>
      <c r="BA72" s="338">
        <f t="shared" si="234"/>
        <v>6320.9799999999814</v>
      </c>
      <c r="BB72" s="338">
        <f t="shared" si="234"/>
        <v>6920.2599999995437</v>
      </c>
      <c r="BC72" s="338">
        <f t="shared" si="234"/>
        <v>479547.31999999983</v>
      </c>
      <c r="BD72" s="338">
        <f t="shared" si="234"/>
        <v>36470.629999999888</v>
      </c>
      <c r="BE72" s="338">
        <f t="shared" si="234"/>
        <v>147089.76000000047</v>
      </c>
      <c r="BF72" s="338">
        <f t="shared" si="234"/>
        <v>-1450747.2499999998</v>
      </c>
      <c r="BG72" s="338">
        <f t="shared" si="234"/>
        <v>-765160.51000000536</v>
      </c>
      <c r="BJ72" s="338">
        <f>BJ26+BJ31+BJ53+BJ59+BJ62+BJ63</f>
        <v>-999142.53000000026</v>
      </c>
      <c r="BK72" s="338">
        <f t="shared" ref="BK72:BV72" si="235">BK26+BK31+BK53+BK59+BK62+BK63</f>
        <v>3235.2599999988452</v>
      </c>
      <c r="BL72" s="338">
        <f t="shared" si="235"/>
        <v>1427892.8900000006</v>
      </c>
      <c r="BM72" s="338">
        <f t="shared" si="235"/>
        <v>-1014122.4200000009</v>
      </c>
      <c r="BN72" s="338">
        <f t="shared" si="235"/>
        <v>-407354.09000000032</v>
      </c>
      <c r="BO72" s="338">
        <f t="shared" si="235"/>
        <v>203382.22999999963</v>
      </c>
      <c r="BP72" s="338">
        <f t="shared" si="235"/>
        <v>-186481.70999999996</v>
      </c>
      <c r="BQ72" s="338">
        <f t="shared" si="235"/>
        <v>2562.9499999997206</v>
      </c>
      <c r="BR72" s="338">
        <f t="shared" si="235"/>
        <v>166529.53000000049</v>
      </c>
      <c r="BS72" s="338">
        <f t="shared" si="235"/>
        <v>-281465.41000000038</v>
      </c>
      <c r="BT72" s="338">
        <f t="shared" si="235"/>
        <v>-34688.630000000121</v>
      </c>
      <c r="BU72" s="338">
        <f t="shared" si="235"/>
        <v>0</v>
      </c>
      <c r="BV72" s="338">
        <f t="shared" si="235"/>
        <v>-1119651.9300000016</v>
      </c>
    </row>
    <row r="73" spans="2:75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1619.4200000002656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6320.9800000002006</v>
      </c>
      <c r="BB73" s="338">
        <f>SUMIFS('Conciliação Bancária 2016.17.18'!$J:$J,'Conciliação Bancária 2016.17.18'!$D:$D,'Base -Receita-Despesa'!BB$5)</f>
        <v>6920.260000000173</v>
      </c>
      <c r="BC73" s="338">
        <f>SUMIFS('Conciliação Bancária 2016.17.18'!$J:$J,'Conciliação Bancária 2016.17.18'!$D:$D,'Base -Receita-Despesa'!BC$5)</f>
        <v>479547.31999999966</v>
      </c>
      <c r="BD73" s="338">
        <f>SUMIFS('Conciliação Bancária 2016.17.18'!$J:$J,'Conciliação Bancária 2016.17.18'!$D:$D,'Base -Receita-Despesa'!BD$5)</f>
        <v>36470.629999999561</v>
      </c>
      <c r="BE73" s="338">
        <f>SUMIFS('Conciliação Bancária 2016.17.18'!$J:$J,'Conciliação Bancária 2016.17.18'!$D:$D,'Base -Receita-Despesa'!BE$5)</f>
        <v>147089.76000000045</v>
      </c>
      <c r="BF73" s="338">
        <f>SUMIFS('Conciliação Bancária 2016.17.18'!$J:$J,'Conciliação Bancária 2016.17.18'!$D:$D,'Base -Receita-Despesa'!BF$5)</f>
        <v>-1450747.2500000002</v>
      </c>
      <c r="BG73" s="338">
        <f>SUMIFS('Conciliação Bancária 2016.17.18'!$J:$J,'Conciliação Bancária 2016.17.18'!$A:$A,AU3)</f>
        <v>-765160.50999999954</v>
      </c>
      <c r="BJ73" s="338">
        <f>SUMIFS('Conciliação Bancária 2016.17.18'!$J:$J,'Conciliação Bancária 2016.17.18'!$D:$D,'Base -Receita-Despesa'!BJ$5)</f>
        <v>-999142.5299999998</v>
      </c>
      <c r="BK73" s="338">
        <f>SUMIFS('Conciliação Bancária 2016.17.18'!$J:$J,'Conciliação Bancária 2016.17.18'!$D:$D,'Base -Receita-Despesa'!BK$5)</f>
        <v>3235.2599999997619</v>
      </c>
      <c r="BL73" s="338">
        <f>SUMIFS('Conciliação Bancária 2016.17.18'!$J:$J,'Conciliação Bancária 2016.17.18'!$D:$D,'Base -Receita-Despesa'!BL$5)</f>
        <v>1427892.8900000015</v>
      </c>
      <c r="BM73" s="338">
        <f>SUMIFS('Conciliação Bancária 2016.17.18'!$J:$J,'Conciliação Bancária 2016.17.18'!$D:$D,'Base -Receita-Despesa'!BM$5)</f>
        <v>-1014122.4200000005</v>
      </c>
      <c r="BN73" s="338">
        <f>SUMIFS('Conciliação Bancária 2016.17.18'!$J:$J,'Conciliação Bancária 2016.17.18'!$D:$D,'Base -Receita-Despesa'!BN$5)</f>
        <v>-407354.09000000008</v>
      </c>
      <c r="BO73" s="338">
        <f>SUMIFS('Conciliação Bancária 2016.17.18'!$J:$J,'Conciliação Bancária 2016.17.18'!$D:$D,'Base -Receita-Despesa'!BO$5)</f>
        <v>203382.23000000016</v>
      </c>
      <c r="BP73" s="338">
        <f>SUMIFS('Conciliação Bancária 2016.17.18'!$J:$J,'Conciliação Bancária 2016.17.18'!$D:$D,'Base -Receita-Despesa'!BP$5)</f>
        <v>-186481.70999999961</v>
      </c>
      <c r="BQ73" s="338">
        <f>SUMIFS('Conciliação Bancária 2016.17.18'!$J:$J,'Conciliação Bancária 2016.17.18'!$D:$D,'Base -Receita-Despesa'!BQ$5)</f>
        <v>2562.9499999999252</v>
      </c>
      <c r="BR73" s="338">
        <f>SUMIFS('Conciliação Bancária 2016.17.18'!$J:$J,'Conciliação Bancária 2016.17.18'!$D:$D,'Base -Receita-Despesa'!BR$5)</f>
        <v>166529.52999999991</v>
      </c>
      <c r="BS73" s="338">
        <f>SUMIFS('Conciliação Bancária 2016.17.18'!$J:$J,'Conciliação Bancária 2016.17.18'!$D:$D,'Base -Receita-Despesa'!BS$5)</f>
        <v>-281465.40999999997</v>
      </c>
      <c r="BT73" s="338">
        <f>SUMIFS('Conciliação Bancária 2016.17.18'!$J:$J,'Conciliação Bancária 2016.17.18'!$D:$D,'Base -Receita-Despesa'!BT$5)</f>
        <v>-34688.629999999925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-1119651.9300000027</v>
      </c>
    </row>
    <row r="74" spans="2:75" x14ac:dyDescent="0.3">
      <c r="B74" s="163"/>
      <c r="C74" s="116" t="b">
        <f t="shared" ref="C74:O74" si="236">ROUND(C72,2)=ROUND(C73,2)</f>
        <v>1</v>
      </c>
      <c r="D74" s="116" t="b">
        <f t="shared" si="236"/>
        <v>1</v>
      </c>
      <c r="E74" s="116" t="b">
        <f t="shared" si="236"/>
        <v>1</v>
      </c>
      <c r="F74" s="116" t="b">
        <f t="shared" si="236"/>
        <v>1</v>
      </c>
      <c r="G74" s="116" t="b">
        <f t="shared" si="236"/>
        <v>1</v>
      </c>
      <c r="H74" s="116" t="b">
        <f t="shared" si="236"/>
        <v>1</v>
      </c>
      <c r="I74" s="116" t="b">
        <f t="shared" si="236"/>
        <v>1</v>
      </c>
      <c r="J74" s="116" t="b">
        <f t="shared" si="236"/>
        <v>1</v>
      </c>
      <c r="K74" s="116" t="b">
        <f t="shared" si="236"/>
        <v>1</v>
      </c>
      <c r="L74" s="116" t="b">
        <f t="shared" si="236"/>
        <v>1</v>
      </c>
      <c r="M74" s="116" t="b">
        <f t="shared" si="236"/>
        <v>1</v>
      </c>
      <c r="N74" s="116" t="b">
        <f t="shared" si="236"/>
        <v>1</v>
      </c>
      <c r="O74" s="116" t="b">
        <f t="shared" si="236"/>
        <v>1</v>
      </c>
      <c r="P74" s="212"/>
      <c r="Q74" s="116" t="b">
        <f t="shared" ref="Q74:AC74" si="237">ROUND(Q72,2)=ROUND(Q73,2)</f>
        <v>1</v>
      </c>
      <c r="R74" s="116" t="b">
        <f t="shared" si="237"/>
        <v>1</v>
      </c>
      <c r="S74" s="116" t="b">
        <f t="shared" si="237"/>
        <v>1</v>
      </c>
      <c r="T74" s="116" t="b">
        <f t="shared" si="237"/>
        <v>1</v>
      </c>
      <c r="U74" s="116" t="b">
        <f t="shared" si="237"/>
        <v>1</v>
      </c>
      <c r="V74" s="116" t="b">
        <f t="shared" si="237"/>
        <v>1</v>
      </c>
      <c r="W74" s="116" t="b">
        <f t="shared" si="237"/>
        <v>1</v>
      </c>
      <c r="X74" s="116" t="b">
        <f t="shared" si="237"/>
        <v>1</v>
      </c>
      <c r="Y74" s="116" t="b">
        <f t="shared" si="237"/>
        <v>1</v>
      </c>
      <c r="Z74" s="116" t="b">
        <f t="shared" si="237"/>
        <v>1</v>
      </c>
      <c r="AA74" s="116" t="b">
        <f t="shared" si="237"/>
        <v>1</v>
      </c>
      <c r="AB74" s="116" t="b">
        <f t="shared" si="237"/>
        <v>1</v>
      </c>
      <c r="AC74" s="116" t="b">
        <f t="shared" si="237"/>
        <v>1</v>
      </c>
      <c r="AE74" s="116"/>
      <c r="AF74" s="116" t="b">
        <f t="shared" ref="AF74:AR74" si="238">ROUND(AF72,2)=ROUND(AF73,2)</f>
        <v>1</v>
      </c>
      <c r="AG74" s="116" t="b">
        <f t="shared" si="238"/>
        <v>1</v>
      </c>
      <c r="AH74" s="116" t="b">
        <f t="shared" si="238"/>
        <v>1</v>
      </c>
      <c r="AI74" s="116" t="b">
        <f t="shared" si="238"/>
        <v>1</v>
      </c>
      <c r="AJ74" s="116" t="b">
        <f t="shared" si="238"/>
        <v>1</v>
      </c>
      <c r="AK74" s="116" t="b">
        <f t="shared" si="238"/>
        <v>1</v>
      </c>
      <c r="AL74" s="116" t="b">
        <f t="shared" si="238"/>
        <v>1</v>
      </c>
      <c r="AM74" s="116" t="b">
        <f t="shared" si="238"/>
        <v>1</v>
      </c>
      <c r="AN74" s="116" t="b">
        <f t="shared" si="238"/>
        <v>1</v>
      </c>
      <c r="AO74" s="116" t="b">
        <f t="shared" si="238"/>
        <v>1</v>
      </c>
      <c r="AP74" s="116" t="b">
        <f t="shared" si="238"/>
        <v>1</v>
      </c>
      <c r="AQ74" s="116" t="b">
        <f t="shared" si="238"/>
        <v>1</v>
      </c>
      <c r="AR74" s="116" t="b">
        <f t="shared" si="238"/>
        <v>1</v>
      </c>
      <c r="AT74" s="116"/>
      <c r="AU74" s="116" t="b">
        <f t="shared" ref="AU74:BG74" si="239">ROUND(AU72,2)=ROUND(AU73,2)</f>
        <v>1</v>
      </c>
      <c r="AV74" s="116" t="b">
        <f t="shared" si="239"/>
        <v>1</v>
      </c>
      <c r="AW74" s="116" t="b">
        <f t="shared" si="239"/>
        <v>1</v>
      </c>
      <c r="AX74" s="116" t="b">
        <f t="shared" si="239"/>
        <v>1</v>
      </c>
      <c r="AY74" s="116" t="b">
        <f t="shared" si="239"/>
        <v>1</v>
      </c>
      <c r="AZ74" s="116" t="b">
        <f t="shared" si="239"/>
        <v>1</v>
      </c>
      <c r="BA74" s="116" t="b">
        <f t="shared" si="239"/>
        <v>1</v>
      </c>
      <c r="BB74" s="116" t="b">
        <f t="shared" si="239"/>
        <v>1</v>
      </c>
      <c r="BC74" s="116" t="b">
        <f t="shared" si="239"/>
        <v>1</v>
      </c>
      <c r="BD74" s="116" t="b">
        <f t="shared" si="239"/>
        <v>1</v>
      </c>
      <c r="BE74" s="116" t="b">
        <f t="shared" si="239"/>
        <v>1</v>
      </c>
      <c r="BF74" s="116" t="b">
        <f t="shared" si="239"/>
        <v>1</v>
      </c>
      <c r="BG74" s="116" t="b">
        <f t="shared" si="239"/>
        <v>1</v>
      </c>
      <c r="BI74" s="116"/>
      <c r="BJ74" s="116" t="b">
        <f t="shared" ref="BJ74:BV74" si="240">ROUND(BJ72,2)=ROUND(BJ73,2)</f>
        <v>1</v>
      </c>
      <c r="BK74" s="116" t="b">
        <f t="shared" si="240"/>
        <v>1</v>
      </c>
      <c r="BL74" s="116" t="b">
        <f t="shared" si="240"/>
        <v>1</v>
      </c>
      <c r="BM74" s="116" t="b">
        <f t="shared" si="240"/>
        <v>1</v>
      </c>
      <c r="BN74" s="116" t="b">
        <f t="shared" si="240"/>
        <v>1</v>
      </c>
      <c r="BO74" s="116" t="b">
        <f t="shared" si="240"/>
        <v>1</v>
      </c>
      <c r="BP74" s="116" t="b">
        <f t="shared" si="240"/>
        <v>1</v>
      </c>
      <c r="BQ74" s="116" t="b">
        <f t="shared" si="240"/>
        <v>1</v>
      </c>
      <c r="BR74" s="116" t="b">
        <f t="shared" si="240"/>
        <v>1</v>
      </c>
      <c r="BS74" s="116" t="b">
        <f t="shared" si="240"/>
        <v>1</v>
      </c>
      <c r="BT74" s="116" t="b">
        <f t="shared" si="240"/>
        <v>1</v>
      </c>
      <c r="BU74" s="116" t="b">
        <f t="shared" si="240"/>
        <v>1</v>
      </c>
      <c r="BV74" s="116" t="b">
        <f t="shared" si="240"/>
        <v>1</v>
      </c>
    </row>
    <row r="75" spans="2:75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</row>
    <row r="76" spans="2:75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</row>
    <row r="77" spans="2:75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</row>
    <row r="78" spans="2:75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</row>
    <row r="79" spans="2:75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</row>
    <row r="80" spans="2:75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</row>
    <row r="81" spans="2:68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</row>
    <row r="82" spans="2:68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</row>
    <row r="83" spans="2:68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</row>
    <row r="84" spans="2:68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</row>
    <row r="85" spans="2:68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</row>
    <row r="86" spans="2:68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</row>
    <row r="87" spans="2:68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</row>
    <row r="88" spans="2:68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</row>
    <row r="89" spans="2:68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</row>
    <row r="90" spans="2:68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</row>
    <row r="91" spans="2:68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</row>
    <row r="92" spans="2:68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</row>
    <row r="93" spans="2:68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</row>
    <row r="94" spans="2:68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</row>
    <row r="95" spans="2:68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</row>
    <row r="96" spans="2:68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</row>
    <row r="97" spans="2:68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</row>
    <row r="98" spans="2:68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</row>
    <row r="99" spans="2:68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</row>
    <row r="100" spans="2:68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</row>
    <row r="101" spans="2:68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</row>
    <row r="102" spans="2:68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</row>
    <row r="103" spans="2:68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</row>
    <row r="104" spans="2:68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</row>
    <row r="105" spans="2:68" x14ac:dyDescent="0.3">
      <c r="AK105" s="168"/>
      <c r="AL105" s="162"/>
      <c r="AZ105" s="168"/>
      <c r="BA105" s="162"/>
      <c r="BO105" s="168"/>
      <c r="BP105" s="162"/>
    </row>
    <row r="106" spans="2:68" x14ac:dyDescent="0.3">
      <c r="AK106" s="168"/>
      <c r="AL106" s="162"/>
      <c r="AZ106" s="168"/>
      <c r="BA106" s="162"/>
      <c r="BO106" s="168"/>
      <c r="BP106" s="162"/>
    </row>
  </sheetData>
  <mergeCells count="38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6"/>
      <c r="G2" s="446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7"/>
      <c r="G3" s="447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7"/>
      <c r="G4" s="447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7"/>
      <c r="G5" s="447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7"/>
      <c r="G6" s="447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7"/>
      <c r="G7" s="447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7"/>
      <c r="G8" s="447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7"/>
      <c r="G9" s="447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7"/>
      <c r="G10" s="447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7"/>
      <c r="G11" s="447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7"/>
      <c r="G12" s="447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7"/>
      <c r="G13" s="447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7"/>
      <c r="G14" s="447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BI3" activePane="bottomRight" state="frozen"/>
      <selection pane="topRight" activeCell="E1" sqref="E1"/>
      <selection pane="bottomLeft" activeCell="A3" sqref="A3"/>
      <selection pane="bottomRight" activeCell="BL13" sqref="BL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684</v>
      </c>
      <c r="C2" s="106" t="s">
        <v>875</v>
      </c>
      <c r="D2" s="106" t="s">
        <v>685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8" t="s">
        <v>1426</v>
      </c>
      <c r="C3" s="449" t="s">
        <v>1023</v>
      </c>
      <c r="D3" s="109" t="s">
        <v>686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>
        <f t="shared" si="1"/>
        <v>0</v>
      </c>
      <c r="AL3" s="393">
        <f t="shared" si="1"/>
        <v>200000</v>
      </c>
      <c r="AM3" s="393">
        <f t="shared" si="1"/>
        <v>0</v>
      </c>
      <c r="AN3" s="393">
        <f t="shared" si="1"/>
        <v>574001.82999999996</v>
      </c>
      <c r="AO3" s="393">
        <f t="shared" si="1"/>
        <v>0</v>
      </c>
      <c r="AP3" s="393">
        <f t="shared" si="1"/>
        <v>1498.56</v>
      </c>
      <c r="AQ3" s="393">
        <f t="shared" si="1"/>
        <v>0</v>
      </c>
      <c r="AR3" s="393">
        <f t="shared" si="1"/>
        <v>0</v>
      </c>
      <c r="AS3" s="393">
        <f t="shared" si="1"/>
        <v>0</v>
      </c>
      <c r="AT3" s="393">
        <f t="shared" si="1"/>
        <v>165585.60000000001</v>
      </c>
      <c r="AU3" s="393">
        <f t="shared" si="1"/>
        <v>0</v>
      </c>
      <c r="AV3" s="393">
        <f t="shared" si="1"/>
        <v>0</v>
      </c>
      <c r="AW3" s="393">
        <f t="shared" si="1"/>
        <v>0</v>
      </c>
      <c r="AX3" s="393">
        <f t="shared" si="1"/>
        <v>0</v>
      </c>
      <c r="AY3" s="393">
        <f t="shared" si="1"/>
        <v>0</v>
      </c>
      <c r="AZ3" s="393">
        <f t="shared" si="1"/>
        <v>0</v>
      </c>
      <c r="BA3" s="393">
        <f t="shared" si="1"/>
        <v>0</v>
      </c>
      <c r="BB3" s="393">
        <f t="shared" si="1"/>
        <v>0</v>
      </c>
      <c r="BC3" s="393">
        <f t="shared" si="1"/>
        <v>0</v>
      </c>
      <c r="BD3" s="393">
        <f t="shared" si="1"/>
        <v>0</v>
      </c>
      <c r="BE3" s="393">
        <f t="shared" si="1"/>
        <v>408153.59999999998</v>
      </c>
      <c r="BF3" s="393">
        <f t="shared" si="1"/>
        <v>0</v>
      </c>
      <c r="BG3" s="393">
        <f t="shared" si="1"/>
        <v>0</v>
      </c>
      <c r="BH3" s="393">
        <f t="shared" si="1"/>
        <v>65000</v>
      </c>
      <c r="BI3" s="393">
        <f t="shared" si="1"/>
        <v>0</v>
      </c>
      <c r="BJ3" s="393">
        <f t="shared" si="1"/>
        <v>0</v>
      </c>
      <c r="BK3" s="393">
        <f t="shared" si="1"/>
        <v>0</v>
      </c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8"/>
      <c r="C4" s="449"/>
      <c r="D4" s="109" t="s">
        <v>687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>
        <v>0</v>
      </c>
      <c r="AV4" s="110">
        <v>0</v>
      </c>
      <c r="AW4" s="110">
        <v>0</v>
      </c>
      <c r="AX4" s="110">
        <v>0</v>
      </c>
      <c r="AY4" s="294">
        <v>0</v>
      </c>
      <c r="AZ4" s="110">
        <v>0</v>
      </c>
      <c r="BA4" s="110">
        <v>0</v>
      </c>
      <c r="BB4" s="294">
        <v>0</v>
      </c>
      <c r="BC4" s="173">
        <v>0</v>
      </c>
      <c r="BD4" s="173">
        <v>408153.59999999998</v>
      </c>
      <c r="BE4" s="173">
        <v>0</v>
      </c>
      <c r="BF4" s="173">
        <v>0</v>
      </c>
      <c r="BG4" s="173">
        <v>65000</v>
      </c>
      <c r="BH4" s="173">
        <v>0</v>
      </c>
      <c r="BI4" s="173">
        <v>0</v>
      </c>
      <c r="BJ4" s="173">
        <v>0</v>
      </c>
      <c r="BK4" s="173">
        <v>0</v>
      </c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8"/>
      <c r="C5" s="449" t="s">
        <v>1021</v>
      </c>
      <c r="D5" s="109" t="s">
        <v>686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>
        <f t="shared" si="2"/>
        <v>199830.68</v>
      </c>
      <c r="AL5" s="393">
        <f t="shared" si="2"/>
        <v>2842.28</v>
      </c>
      <c r="AM5" s="393">
        <f t="shared" si="2"/>
        <v>0</v>
      </c>
      <c r="AN5" s="393">
        <f t="shared" si="2"/>
        <v>413514.75</v>
      </c>
      <c r="AO5" s="393">
        <f t="shared" si="2"/>
        <v>235.3</v>
      </c>
      <c r="AP5" s="393">
        <f t="shared" si="2"/>
        <v>0</v>
      </c>
      <c r="AQ5" s="393">
        <f t="shared" si="2"/>
        <v>0</v>
      </c>
      <c r="AR5" s="393">
        <f t="shared" si="2"/>
        <v>0</v>
      </c>
      <c r="AS5" s="393">
        <f t="shared" si="2"/>
        <v>373004.02</v>
      </c>
      <c r="AT5" s="393">
        <f t="shared" si="2"/>
        <v>0</v>
      </c>
      <c r="AU5" s="393">
        <f t="shared" si="2"/>
        <v>0</v>
      </c>
      <c r="AV5" s="393">
        <f t="shared" si="2"/>
        <v>0</v>
      </c>
      <c r="AW5" s="393">
        <f t="shared" si="2"/>
        <v>0</v>
      </c>
      <c r="AX5" s="393">
        <f t="shared" si="2"/>
        <v>474680.07</v>
      </c>
      <c r="AY5" s="393">
        <f t="shared" si="2"/>
        <v>500060.36</v>
      </c>
      <c r="AZ5" s="393">
        <f t="shared" si="2"/>
        <v>641509.24</v>
      </c>
      <c r="BA5" s="393">
        <f t="shared" si="2"/>
        <v>324.02</v>
      </c>
      <c r="BB5" s="393">
        <f t="shared" si="2"/>
        <v>0</v>
      </c>
      <c r="BC5" s="393">
        <f t="shared" si="2"/>
        <v>0</v>
      </c>
      <c r="BD5" s="393">
        <f t="shared" si="2"/>
        <v>1424370.01</v>
      </c>
      <c r="BE5" s="393">
        <f t="shared" si="2"/>
        <v>0</v>
      </c>
      <c r="BF5" s="393">
        <f t="shared" si="2"/>
        <v>0</v>
      </c>
      <c r="BG5" s="393">
        <f t="shared" si="2"/>
        <v>333652.13</v>
      </c>
      <c r="BH5" s="393">
        <f t="shared" si="2"/>
        <v>82169.27</v>
      </c>
      <c r="BI5" s="393">
        <f t="shared" si="2"/>
        <v>149732.20000000001</v>
      </c>
      <c r="BJ5" s="393">
        <f t="shared" si="2"/>
        <v>316261.75</v>
      </c>
      <c r="BK5" s="393">
        <f t="shared" si="2"/>
        <v>34796.32</v>
      </c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8"/>
      <c r="C6" s="449"/>
      <c r="D6" s="109" t="s">
        <v>687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>
        <v>0</v>
      </c>
      <c r="AV6" s="110">
        <v>0</v>
      </c>
      <c r="AW6" s="110">
        <v>474680.07</v>
      </c>
      <c r="AX6" s="110">
        <v>500060.36</v>
      </c>
      <c r="AY6" s="294">
        <v>641509.24</v>
      </c>
      <c r="AZ6" s="110">
        <v>324.02</v>
      </c>
      <c r="BA6" s="110">
        <v>0</v>
      </c>
      <c r="BB6" s="294">
        <v>0</v>
      </c>
      <c r="BC6" s="173">
        <v>1424370.01</v>
      </c>
      <c r="BD6" s="173">
        <v>0</v>
      </c>
      <c r="BE6" s="173">
        <v>0</v>
      </c>
      <c r="BF6" s="173">
        <v>333652.13</v>
      </c>
      <c r="BG6" s="173">
        <v>82169.27</v>
      </c>
      <c r="BH6" s="173">
        <v>149732.20000000001</v>
      </c>
      <c r="BI6" s="173">
        <v>316261.75</v>
      </c>
      <c r="BJ6" s="173">
        <v>34796.32</v>
      </c>
      <c r="BK6" s="173">
        <v>107.69</v>
      </c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8"/>
      <c r="C7" s="449"/>
      <c r="D7" s="109" t="s">
        <v>686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8"/>
      <c r="C8" s="449"/>
      <c r="D8" s="109" t="s">
        <v>687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689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199830.68</v>
      </c>
      <c r="AL9" s="393">
        <f t="shared" si="3"/>
        <v>202842.28</v>
      </c>
      <c r="AM9" s="393">
        <f t="shared" si="3"/>
        <v>0</v>
      </c>
      <c r="AN9" s="393">
        <f t="shared" si="3"/>
        <v>987516.58</v>
      </c>
      <c r="AO9" s="393">
        <f t="shared" ref="AO9:BX9" si="4">SUM(AO3,AO5,AO7)</f>
        <v>235.3</v>
      </c>
      <c r="AP9" s="393">
        <f t="shared" si="4"/>
        <v>1498.56</v>
      </c>
      <c r="AQ9" s="393">
        <f t="shared" si="4"/>
        <v>0</v>
      </c>
      <c r="AR9" s="393">
        <f t="shared" si="4"/>
        <v>0</v>
      </c>
      <c r="AS9" s="393">
        <f t="shared" si="4"/>
        <v>373004.02</v>
      </c>
      <c r="AT9" s="393">
        <f t="shared" si="4"/>
        <v>165585.60000000001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474680.07</v>
      </c>
      <c r="AY9" s="393">
        <f t="shared" si="4"/>
        <v>500060.36</v>
      </c>
      <c r="AZ9" s="393">
        <f t="shared" si="4"/>
        <v>641509.24</v>
      </c>
      <c r="BA9" s="311">
        <f t="shared" si="4"/>
        <v>324.02</v>
      </c>
      <c r="BB9" s="314">
        <f t="shared" si="4"/>
        <v>0</v>
      </c>
      <c r="BC9" s="311">
        <f t="shared" si="4"/>
        <v>0</v>
      </c>
      <c r="BD9" s="311">
        <f t="shared" si="4"/>
        <v>1424370.01</v>
      </c>
      <c r="BE9" s="311">
        <f t="shared" si="4"/>
        <v>408153.59999999998</v>
      </c>
      <c r="BF9" s="311">
        <f t="shared" si="4"/>
        <v>0</v>
      </c>
      <c r="BG9" s="311">
        <f t="shared" si="4"/>
        <v>333652.13</v>
      </c>
      <c r="BH9" s="311">
        <f t="shared" si="4"/>
        <v>147169.27000000002</v>
      </c>
      <c r="BI9" s="311">
        <f t="shared" si="4"/>
        <v>149732.20000000001</v>
      </c>
      <c r="BJ9" s="311">
        <f t="shared" si="4"/>
        <v>316261.75</v>
      </c>
      <c r="BK9" s="311">
        <f t="shared" si="4"/>
        <v>34796.32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690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474680.07</v>
      </c>
      <c r="AX10" s="311">
        <f t="shared" si="5"/>
        <v>500060.36</v>
      </c>
      <c r="AY10" s="314">
        <f t="shared" si="5"/>
        <v>641509.24</v>
      </c>
      <c r="AZ10" s="311">
        <f t="shared" si="5"/>
        <v>324.02</v>
      </c>
      <c r="BA10" s="311">
        <f t="shared" si="5"/>
        <v>0</v>
      </c>
      <c r="BB10" s="314">
        <f t="shared" si="5"/>
        <v>0</v>
      </c>
      <c r="BC10" s="311">
        <f t="shared" si="5"/>
        <v>1424370.01</v>
      </c>
      <c r="BD10" s="311">
        <f t="shared" si="5"/>
        <v>408153.59999999998</v>
      </c>
      <c r="BE10" s="311">
        <f t="shared" si="5"/>
        <v>0</v>
      </c>
      <c r="BF10" s="311">
        <f t="shared" si="5"/>
        <v>333652.13</v>
      </c>
      <c r="BG10" s="311">
        <f t="shared" si="5"/>
        <v>147169.27000000002</v>
      </c>
      <c r="BH10" s="311">
        <f t="shared" si="5"/>
        <v>149732.20000000001</v>
      </c>
      <c r="BI10" s="311">
        <f t="shared" si="5"/>
        <v>316261.75</v>
      </c>
      <c r="BJ10" s="311">
        <f t="shared" si="5"/>
        <v>34796.32</v>
      </c>
      <c r="BK10" s="311">
        <f t="shared" si="5"/>
        <v>107.69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684</v>
      </c>
      <c r="C12" s="170" t="s">
        <v>874</v>
      </c>
      <c r="D12" s="170" t="s">
        <v>685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0" t="str">
        <f>B3</f>
        <v>HEJA</v>
      </c>
      <c r="C13" s="451" t="str">
        <f>C3</f>
        <v>537-5</v>
      </c>
      <c r="D13" s="172" t="s">
        <v>686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>
        <f t="shared" si="7"/>
        <v>0</v>
      </c>
      <c r="AL13" s="393">
        <f t="shared" si="7"/>
        <v>0</v>
      </c>
      <c r="AM13" s="393">
        <f t="shared" si="7"/>
        <v>0</v>
      </c>
      <c r="AN13" s="393">
        <f t="shared" si="7"/>
        <v>0</v>
      </c>
      <c r="AO13" s="393">
        <f t="shared" si="7"/>
        <v>0</v>
      </c>
      <c r="AP13" s="393">
        <f t="shared" si="7"/>
        <v>88810.55</v>
      </c>
      <c r="AQ13" s="393">
        <f t="shared" si="7"/>
        <v>0</v>
      </c>
      <c r="AR13" s="393">
        <f t="shared" si="7"/>
        <v>0</v>
      </c>
      <c r="AS13" s="393">
        <f t="shared" si="7"/>
        <v>500000</v>
      </c>
      <c r="AT13" s="393">
        <f t="shared" si="7"/>
        <v>0</v>
      </c>
      <c r="AU13" s="393">
        <f t="shared" si="7"/>
        <v>1323172.1100000001</v>
      </c>
      <c r="AV13" s="393">
        <f t="shared" si="7"/>
        <v>4.9400000000000004</v>
      </c>
      <c r="AW13" s="393">
        <f t="shared" si="7"/>
        <v>524320.73</v>
      </c>
      <c r="AX13" s="393">
        <f t="shared" si="7"/>
        <v>864169.1</v>
      </c>
      <c r="AY13" s="393">
        <f t="shared" si="7"/>
        <v>69345.320000000007</v>
      </c>
      <c r="AZ13" s="393">
        <f t="shared" si="7"/>
        <v>0.06</v>
      </c>
      <c r="BA13" s="393">
        <f t="shared" si="7"/>
        <v>0</v>
      </c>
      <c r="BB13" s="393">
        <f t="shared" si="7"/>
        <v>4.2300000000000004</v>
      </c>
      <c r="BC13" s="393">
        <f t="shared" si="7"/>
        <v>15.35</v>
      </c>
      <c r="BD13" s="393">
        <f t="shared" si="7"/>
        <v>0</v>
      </c>
      <c r="BE13" s="393">
        <f t="shared" si="7"/>
        <v>0</v>
      </c>
      <c r="BF13" s="393">
        <f t="shared" si="7"/>
        <v>0</v>
      </c>
      <c r="BG13" s="393">
        <f t="shared" si="7"/>
        <v>0</v>
      </c>
      <c r="BH13" s="393">
        <f t="shared" si="7"/>
        <v>0</v>
      </c>
      <c r="BI13" s="393">
        <f t="shared" si="7"/>
        <v>0</v>
      </c>
      <c r="BJ13" s="393">
        <f t="shared" si="7"/>
        <v>0</v>
      </c>
      <c r="BK13" s="393">
        <f t="shared" si="7"/>
        <v>0</v>
      </c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0"/>
      <c r="C14" s="451"/>
      <c r="D14" s="172" t="s">
        <v>687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>
        <v>4.9400000000000004</v>
      </c>
      <c r="AV14" s="110">
        <v>524320.73</v>
      </c>
      <c r="AW14" s="110">
        <v>864169.1</v>
      </c>
      <c r="AX14" s="110">
        <v>69345.320000000007</v>
      </c>
      <c r="AY14" s="294">
        <v>0.06</v>
      </c>
      <c r="AZ14" s="110">
        <v>0</v>
      </c>
      <c r="BA14" s="110">
        <v>4.2300000000000004</v>
      </c>
      <c r="BB14" s="294">
        <v>15.35</v>
      </c>
      <c r="BC14" s="173">
        <v>0</v>
      </c>
      <c r="BD14" s="173">
        <v>0</v>
      </c>
      <c r="BE14" s="173">
        <v>0</v>
      </c>
      <c r="BF14" s="173">
        <v>0</v>
      </c>
      <c r="BG14" s="173">
        <v>0</v>
      </c>
      <c r="BH14" s="173">
        <v>0</v>
      </c>
      <c r="BI14" s="173">
        <v>0</v>
      </c>
      <c r="BJ14" s="173">
        <v>0</v>
      </c>
      <c r="BK14" s="173">
        <v>0</v>
      </c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0"/>
      <c r="C15" s="451" t="str">
        <f>C5</f>
        <v>553-7</v>
      </c>
      <c r="D15" s="172" t="s">
        <v>686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>
        <f t="shared" si="8"/>
        <v>2152811.5499999998</v>
      </c>
      <c r="AL15" s="393">
        <f t="shared" si="8"/>
        <v>1388575.74</v>
      </c>
      <c r="AM15" s="393">
        <f t="shared" si="8"/>
        <v>1584956.38</v>
      </c>
      <c r="AN15" s="393">
        <f t="shared" si="8"/>
        <v>150949.28</v>
      </c>
      <c r="AO15" s="393">
        <f t="shared" si="8"/>
        <v>555.89</v>
      </c>
      <c r="AP15" s="393">
        <f t="shared" si="8"/>
        <v>407779.18</v>
      </c>
      <c r="AQ15" s="393">
        <f t="shared" si="8"/>
        <v>1022742.3</v>
      </c>
      <c r="AR15" s="393">
        <f t="shared" si="8"/>
        <v>1180010.49</v>
      </c>
      <c r="AS15" s="393">
        <f t="shared" si="8"/>
        <v>111671.28</v>
      </c>
      <c r="AT15" s="393">
        <f t="shared" si="8"/>
        <v>885574.94</v>
      </c>
      <c r="AU15" s="393">
        <f t="shared" si="8"/>
        <v>987896.74</v>
      </c>
      <c r="AV15" s="393">
        <f t="shared" si="8"/>
        <v>2216143.5299999998</v>
      </c>
      <c r="AW15" s="393">
        <f t="shared" si="8"/>
        <v>1954652.89</v>
      </c>
      <c r="AX15" s="393">
        <f t="shared" si="8"/>
        <v>2008972.29</v>
      </c>
      <c r="AY15" s="393">
        <f t="shared" si="8"/>
        <v>2734505.64</v>
      </c>
      <c r="AZ15" s="393">
        <f t="shared" si="8"/>
        <v>2148497.0299999998</v>
      </c>
      <c r="BA15" s="393">
        <f t="shared" si="8"/>
        <v>1339083.5</v>
      </c>
      <c r="BB15" s="393">
        <f t="shared" si="8"/>
        <v>1273692.01</v>
      </c>
      <c r="BC15" s="393">
        <f t="shared" si="8"/>
        <v>1366537</v>
      </c>
      <c r="BD15" s="393">
        <f t="shared" si="8"/>
        <v>1570251.99</v>
      </c>
      <c r="BE15" s="393">
        <f t="shared" si="8"/>
        <v>857846.37</v>
      </c>
      <c r="BF15" s="393">
        <f t="shared" si="8"/>
        <v>631275.56999999995</v>
      </c>
      <c r="BG15" s="393">
        <f t="shared" si="8"/>
        <v>1859.17</v>
      </c>
      <c r="BH15" s="393">
        <f t="shared" si="8"/>
        <v>15.89</v>
      </c>
      <c r="BI15" s="393">
        <f t="shared" si="8"/>
        <v>15.91</v>
      </c>
      <c r="BJ15" s="393">
        <f t="shared" si="8"/>
        <v>15.89</v>
      </c>
      <c r="BK15" s="393">
        <f t="shared" si="8"/>
        <v>15.91</v>
      </c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0"/>
      <c r="C16" s="451"/>
      <c r="D16" s="172" t="s">
        <v>687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>
        <v>2216143.5299999998</v>
      </c>
      <c r="AV16" s="110">
        <v>1954652.89</v>
      </c>
      <c r="AW16" s="110">
        <v>2008972.29</v>
      </c>
      <c r="AX16" s="110">
        <v>2734505.64</v>
      </c>
      <c r="AY16" s="294">
        <v>2148497.0299999998</v>
      </c>
      <c r="AZ16" s="110">
        <v>1339083.5</v>
      </c>
      <c r="BA16" s="110">
        <v>1273692.01</v>
      </c>
      <c r="BB16" s="294">
        <v>1366537</v>
      </c>
      <c r="BC16" s="173">
        <v>1570251.99</v>
      </c>
      <c r="BD16" s="173">
        <v>857846.37</v>
      </c>
      <c r="BE16" s="173">
        <v>631275.56999999995</v>
      </c>
      <c r="BF16" s="173">
        <v>1859.17</v>
      </c>
      <c r="BG16" s="173">
        <v>15.89</v>
      </c>
      <c r="BH16" s="173">
        <v>15.91</v>
      </c>
      <c r="BI16" s="173">
        <v>15.89</v>
      </c>
      <c r="BJ16" s="173">
        <v>15.91</v>
      </c>
      <c r="BK16" s="173">
        <v>15.91</v>
      </c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0"/>
      <c r="C17" s="451">
        <f>C7</f>
        <v>0</v>
      </c>
      <c r="D17" s="172" t="s">
        <v>686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0"/>
      <c r="C18" s="451"/>
      <c r="D18" s="172" t="s">
        <v>687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689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2152811.5499999998</v>
      </c>
      <c r="AL19" s="393">
        <f t="shared" si="9"/>
        <v>1388575.74</v>
      </c>
      <c r="AM19" s="393">
        <f t="shared" si="9"/>
        <v>1584956.38</v>
      </c>
      <c r="AN19" s="393">
        <f t="shared" si="9"/>
        <v>150949.28</v>
      </c>
      <c r="AO19" s="393">
        <f t="shared" ref="AO19:BX19" si="10">SUM(AO13,AO15,AO17)</f>
        <v>555.89</v>
      </c>
      <c r="AP19" s="393">
        <f t="shared" si="10"/>
        <v>496589.73</v>
      </c>
      <c r="AQ19" s="393">
        <f t="shared" si="10"/>
        <v>1022742.3</v>
      </c>
      <c r="AR19" s="393">
        <f t="shared" si="10"/>
        <v>1180010.49</v>
      </c>
      <c r="AS19" s="393">
        <f t="shared" si="10"/>
        <v>611671.28</v>
      </c>
      <c r="AT19" s="393">
        <f t="shared" si="10"/>
        <v>885574.94</v>
      </c>
      <c r="AU19" s="393">
        <f t="shared" si="10"/>
        <v>2311068.85</v>
      </c>
      <c r="AV19" s="393">
        <f t="shared" si="10"/>
        <v>2216148.4699999997</v>
      </c>
      <c r="AW19" s="393">
        <f t="shared" si="10"/>
        <v>2478973.62</v>
      </c>
      <c r="AX19" s="393">
        <f t="shared" si="10"/>
        <v>2873141.39</v>
      </c>
      <c r="AY19" s="393">
        <f t="shared" si="10"/>
        <v>2803850.96</v>
      </c>
      <c r="AZ19" s="393">
        <f t="shared" si="10"/>
        <v>2148497.09</v>
      </c>
      <c r="BA19" s="311">
        <f t="shared" si="10"/>
        <v>1339083.5</v>
      </c>
      <c r="BB19" s="314">
        <f t="shared" si="10"/>
        <v>1273696.24</v>
      </c>
      <c r="BC19" s="311">
        <f t="shared" si="10"/>
        <v>1366552.35</v>
      </c>
      <c r="BD19" s="311">
        <f t="shared" si="10"/>
        <v>1570251.99</v>
      </c>
      <c r="BE19" s="311">
        <f t="shared" si="10"/>
        <v>857846.37</v>
      </c>
      <c r="BF19" s="311">
        <f t="shared" si="10"/>
        <v>631275.56999999995</v>
      </c>
      <c r="BG19" s="311">
        <f t="shared" si="10"/>
        <v>1859.17</v>
      </c>
      <c r="BH19" s="311">
        <f t="shared" si="10"/>
        <v>15.89</v>
      </c>
      <c r="BI19" s="311">
        <f t="shared" si="10"/>
        <v>15.91</v>
      </c>
      <c r="BJ19" s="311">
        <f t="shared" si="10"/>
        <v>15.89</v>
      </c>
      <c r="BK19" s="311">
        <f t="shared" si="10"/>
        <v>15.91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690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2216148.4699999997</v>
      </c>
      <c r="AV20" s="311">
        <f t="shared" si="11"/>
        <v>2478973.62</v>
      </c>
      <c r="AW20" s="311">
        <f t="shared" si="11"/>
        <v>2873141.39</v>
      </c>
      <c r="AX20" s="311">
        <f t="shared" si="11"/>
        <v>2803850.96</v>
      </c>
      <c r="AY20" s="314">
        <f t="shared" si="11"/>
        <v>2148497.09</v>
      </c>
      <c r="AZ20" s="311">
        <f t="shared" si="11"/>
        <v>1339083.5</v>
      </c>
      <c r="BA20" s="311">
        <f t="shared" si="11"/>
        <v>1273696.24</v>
      </c>
      <c r="BB20" s="314">
        <f t="shared" si="11"/>
        <v>1366552.35</v>
      </c>
      <c r="BC20" s="311">
        <f t="shared" si="11"/>
        <v>1570251.99</v>
      </c>
      <c r="BD20" s="311">
        <f t="shared" si="11"/>
        <v>857846.37</v>
      </c>
      <c r="BE20" s="311">
        <f t="shared" si="11"/>
        <v>631275.56999999995</v>
      </c>
      <c r="BF20" s="311">
        <f t="shared" si="11"/>
        <v>1859.17</v>
      </c>
      <c r="BG20" s="311">
        <f t="shared" si="11"/>
        <v>15.89</v>
      </c>
      <c r="BH20" s="311">
        <f t="shared" si="11"/>
        <v>15.91</v>
      </c>
      <c r="BI20" s="311">
        <f t="shared" si="11"/>
        <v>15.89</v>
      </c>
      <c r="BJ20" s="311">
        <f t="shared" si="11"/>
        <v>15.91</v>
      </c>
      <c r="BK20" s="311">
        <f t="shared" si="11"/>
        <v>15.91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2374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2352642.23</v>
      </c>
      <c r="AL22" s="402">
        <f t="shared" si="12"/>
        <v>1591418.02</v>
      </c>
      <c r="AM22" s="402">
        <f t="shared" si="12"/>
        <v>1584956.38</v>
      </c>
      <c r="AN22" s="402">
        <f t="shared" si="12"/>
        <v>1138465.8599999999</v>
      </c>
      <c r="AO22" s="402">
        <f t="shared" si="12"/>
        <v>791.19</v>
      </c>
      <c r="AP22" s="402">
        <f t="shared" si="12"/>
        <v>498088.29</v>
      </c>
      <c r="AQ22" s="402">
        <f t="shared" si="12"/>
        <v>1022742.3</v>
      </c>
      <c r="AR22" s="402">
        <f t="shared" si="12"/>
        <v>1180010.49</v>
      </c>
      <c r="AS22" s="402">
        <f t="shared" si="12"/>
        <v>984675.3</v>
      </c>
      <c r="AT22" s="402">
        <f t="shared" si="12"/>
        <v>1051160.54</v>
      </c>
      <c r="AU22" s="402">
        <f t="shared" si="12"/>
        <v>2311068.85</v>
      </c>
      <c r="AV22" s="402">
        <f t="shared" si="12"/>
        <v>2216148.4699999997</v>
      </c>
      <c r="AW22" s="402">
        <f t="shared" si="12"/>
        <v>2478973.62</v>
      </c>
      <c r="AX22" s="402">
        <f t="shared" si="12"/>
        <v>3347821.46</v>
      </c>
      <c r="AY22" s="402">
        <f t="shared" si="12"/>
        <v>3303911.32</v>
      </c>
      <c r="AZ22" s="402">
        <f t="shared" si="12"/>
        <v>2790006.33</v>
      </c>
      <c r="BA22" s="402">
        <f>BA9+BA19</f>
        <v>1339407.52</v>
      </c>
      <c r="BB22" s="402">
        <f t="shared" ref="BB22:BO22" si="13">BB9+BB19</f>
        <v>1273696.24</v>
      </c>
      <c r="BC22" s="402">
        <f t="shared" si="13"/>
        <v>1366552.35</v>
      </c>
      <c r="BD22" s="402">
        <f t="shared" si="13"/>
        <v>2994622</v>
      </c>
      <c r="BE22" s="402">
        <f t="shared" si="13"/>
        <v>1265999.97</v>
      </c>
      <c r="BF22" s="402">
        <f t="shared" si="13"/>
        <v>631275.56999999995</v>
      </c>
      <c r="BG22" s="402">
        <f t="shared" si="13"/>
        <v>335511.3</v>
      </c>
      <c r="BH22" s="402">
        <f t="shared" si="13"/>
        <v>147185.16000000003</v>
      </c>
      <c r="BI22" s="402">
        <f t="shared" si="13"/>
        <v>149748.11000000002</v>
      </c>
      <c r="BJ22" s="402">
        <f t="shared" si="13"/>
        <v>316277.64</v>
      </c>
      <c r="BK22" s="402">
        <f t="shared" si="13"/>
        <v>34812.230000000003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2375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1591418.02</v>
      </c>
      <c r="AL23" s="405">
        <f t="shared" si="14"/>
        <v>1584956.38</v>
      </c>
      <c r="AM23" s="405">
        <f t="shared" si="14"/>
        <v>1138465.8599999999</v>
      </c>
      <c r="AN23" s="405">
        <f t="shared" si="14"/>
        <v>791.19</v>
      </c>
      <c r="AO23" s="405">
        <f t="shared" si="14"/>
        <v>498088.29</v>
      </c>
      <c r="AP23" s="405">
        <f t="shared" si="14"/>
        <v>1022742.3</v>
      </c>
      <c r="AQ23" s="405">
        <f t="shared" si="14"/>
        <v>1180010.49</v>
      </c>
      <c r="AR23" s="405">
        <f t="shared" si="14"/>
        <v>984675.3</v>
      </c>
      <c r="AS23" s="405">
        <f t="shared" si="14"/>
        <v>1051160.54</v>
      </c>
      <c r="AT23" s="405">
        <f t="shared" si="14"/>
        <v>2311068.85</v>
      </c>
      <c r="AU23" s="405">
        <f t="shared" si="14"/>
        <v>2216148.4699999997</v>
      </c>
      <c r="AV23" s="405">
        <f t="shared" si="14"/>
        <v>2478973.62</v>
      </c>
      <c r="AW23" s="405">
        <f t="shared" si="14"/>
        <v>3347821.46</v>
      </c>
      <c r="AX23" s="405">
        <f t="shared" si="14"/>
        <v>3303911.32</v>
      </c>
      <c r="AY23" s="405">
        <f t="shared" si="14"/>
        <v>2790006.33</v>
      </c>
      <c r="AZ23" s="405">
        <f t="shared" si="14"/>
        <v>1339407.52</v>
      </c>
      <c r="BA23" s="405">
        <f>BA10+BA20</f>
        <v>1273696.24</v>
      </c>
      <c r="BB23" s="405">
        <f t="shared" ref="BB23:BM23" si="15">BB10+BB20</f>
        <v>1366552.35</v>
      </c>
      <c r="BC23" s="405">
        <f t="shared" si="15"/>
        <v>2994622</v>
      </c>
      <c r="BD23" s="405">
        <f t="shared" si="15"/>
        <v>1265999.97</v>
      </c>
      <c r="BE23" s="405">
        <f t="shared" si="15"/>
        <v>631275.56999999995</v>
      </c>
      <c r="BF23" s="405">
        <f t="shared" si="15"/>
        <v>335511.3</v>
      </c>
      <c r="BG23" s="405">
        <f t="shared" si="15"/>
        <v>147185.16000000003</v>
      </c>
      <c r="BH23" s="405">
        <f t="shared" si="15"/>
        <v>149748.11000000002</v>
      </c>
      <c r="BI23" s="405">
        <f t="shared" si="15"/>
        <v>316277.64</v>
      </c>
      <c r="BJ23" s="405">
        <f t="shared" si="15"/>
        <v>34812.230000000003</v>
      </c>
      <c r="BK23" s="405">
        <f t="shared" si="15"/>
        <v>123.6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E4" sqref="E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2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289</v>
      </c>
      <c r="D2" s="63"/>
      <c r="E2" s="64"/>
      <c r="F2" s="80"/>
      <c r="G2" s="420">
        <v>-1</v>
      </c>
      <c r="H2" s="407"/>
      <c r="I2" s="51" t="s">
        <v>30</v>
      </c>
      <c r="J2" s="52">
        <f>SUBTOTAL(9,J4:J1048576)</f>
        <v>-1787605.4200000002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656</v>
      </c>
      <c r="E3" s="69" t="s">
        <v>290</v>
      </c>
      <c r="F3" s="70" t="s">
        <v>291</v>
      </c>
      <c r="G3" s="70" t="s">
        <v>292</v>
      </c>
      <c r="H3" s="70" t="s">
        <v>293</v>
      </c>
      <c r="I3" s="70" t="s">
        <v>294</v>
      </c>
      <c r="J3" s="70" t="s">
        <v>124</v>
      </c>
      <c r="K3" s="79" t="s">
        <v>655</v>
      </c>
      <c r="L3" s="112" t="s">
        <v>688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1021</v>
      </c>
      <c r="C4" s="260" t="s">
        <v>1022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295</v>
      </c>
      <c r="H4" s="264" t="s">
        <v>361</v>
      </c>
      <c r="I4" s="264" t="s">
        <v>248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1427</v>
      </c>
    </row>
    <row r="5" spans="1:16" ht="15" customHeight="1" x14ac:dyDescent="0.25">
      <c r="A5" s="81" t="str">
        <f t="shared" si="0"/>
        <v>2018</v>
      </c>
      <c r="B5" s="259" t="s">
        <v>1021</v>
      </c>
      <c r="C5" s="260" t="s">
        <v>1022</v>
      </c>
      <c r="D5" s="73" t="str">
        <f t="shared" si="1"/>
        <v>jan/2018</v>
      </c>
      <c r="E5" s="263">
        <v>43102</v>
      </c>
      <c r="F5" s="259">
        <v>13694</v>
      </c>
      <c r="G5" s="259" t="s">
        <v>295</v>
      </c>
      <c r="H5" s="264" t="s">
        <v>361</v>
      </c>
      <c r="I5" s="264" t="s">
        <v>249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1021</v>
      </c>
      <c r="C6" s="260" t="s">
        <v>1022</v>
      </c>
      <c r="D6" s="73" t="str">
        <f t="shared" si="1"/>
        <v>jan/2018</v>
      </c>
      <c r="E6" s="263">
        <v>43102</v>
      </c>
      <c r="F6" s="259">
        <v>13695</v>
      </c>
      <c r="G6" s="259" t="s">
        <v>295</v>
      </c>
      <c r="H6" s="264" t="s">
        <v>361</v>
      </c>
      <c r="I6" s="264" t="s">
        <v>251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1021</v>
      </c>
      <c r="C7" s="260" t="s">
        <v>1022</v>
      </c>
      <c r="D7" s="73" t="str">
        <f t="shared" si="1"/>
        <v>jan/2018</v>
      </c>
      <c r="E7" s="263">
        <v>43102</v>
      </c>
      <c r="F7" s="259">
        <v>1548201</v>
      </c>
      <c r="G7" s="259" t="s">
        <v>295</v>
      </c>
      <c r="H7" s="264" t="s">
        <v>230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1023</v>
      </c>
      <c r="C8" s="260" t="s">
        <v>1022</v>
      </c>
      <c r="D8" s="73" t="str">
        <f t="shared" si="1"/>
        <v>jan/2018</v>
      </c>
      <c r="E8" s="263">
        <v>43102</v>
      </c>
      <c r="F8" s="259" t="s">
        <v>214</v>
      </c>
      <c r="G8" s="259" t="s">
        <v>295</v>
      </c>
      <c r="H8" s="264" t="s">
        <v>329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1021</v>
      </c>
      <c r="C9" s="260" t="s">
        <v>1022</v>
      </c>
      <c r="D9" s="73" t="str">
        <f t="shared" si="1"/>
        <v>jan/2018</v>
      </c>
      <c r="E9" s="263">
        <v>43102</v>
      </c>
      <c r="F9" s="259">
        <v>73664</v>
      </c>
      <c r="G9" s="259" t="s">
        <v>295</v>
      </c>
      <c r="H9" s="264" t="s">
        <v>389</v>
      </c>
      <c r="I9" s="264" t="s">
        <v>248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1021</v>
      </c>
      <c r="C10" s="260" t="s">
        <v>1022</v>
      </c>
      <c r="D10" s="73" t="str">
        <f t="shared" si="1"/>
        <v>jan/2018</v>
      </c>
      <c r="E10" s="263">
        <v>43102</v>
      </c>
      <c r="F10" s="259">
        <v>75629</v>
      </c>
      <c r="G10" s="259" t="s">
        <v>295</v>
      </c>
      <c r="H10" s="264" t="s">
        <v>203</v>
      </c>
      <c r="I10" s="264" t="s">
        <v>251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1021</v>
      </c>
      <c r="C11" s="260" t="s">
        <v>1022</v>
      </c>
      <c r="D11" s="73" t="str">
        <f t="shared" si="1"/>
        <v>jan/2018</v>
      </c>
      <c r="E11" s="263">
        <v>43102</v>
      </c>
      <c r="F11" s="259" t="s">
        <v>207</v>
      </c>
      <c r="G11" s="259" t="s">
        <v>295</v>
      </c>
      <c r="H11" s="264" t="s">
        <v>208</v>
      </c>
      <c r="I11" s="264" t="s">
        <v>298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1023</v>
      </c>
      <c r="C12" s="260" t="s">
        <v>1022</v>
      </c>
      <c r="D12" s="73" t="str">
        <f t="shared" si="1"/>
        <v>jan/2018</v>
      </c>
      <c r="E12" s="263">
        <v>43102</v>
      </c>
      <c r="F12" s="259" t="s">
        <v>207</v>
      </c>
      <c r="G12" s="259" t="s">
        <v>295</v>
      </c>
      <c r="H12" s="264" t="s">
        <v>208</v>
      </c>
      <c r="I12" s="264" t="s">
        <v>298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1021</v>
      </c>
      <c r="C13" s="260" t="s">
        <v>1022</v>
      </c>
      <c r="D13" s="73" t="str">
        <f t="shared" si="1"/>
        <v>jan/2018</v>
      </c>
      <c r="E13" s="263">
        <v>43102</v>
      </c>
      <c r="F13" s="259" t="s">
        <v>214</v>
      </c>
      <c r="G13" s="259" t="s">
        <v>295</v>
      </c>
      <c r="H13" s="264" t="s">
        <v>304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1021</v>
      </c>
      <c r="C14" s="260" t="s">
        <v>1022</v>
      </c>
      <c r="D14" s="73" t="str">
        <f t="shared" si="1"/>
        <v>jan/2018</v>
      </c>
      <c r="E14" s="263">
        <v>43102</v>
      </c>
      <c r="F14" s="259" t="s">
        <v>320</v>
      </c>
      <c r="G14" s="259" t="s">
        <v>295</v>
      </c>
      <c r="H14" s="264" t="s">
        <v>213</v>
      </c>
      <c r="I14" s="264" t="s">
        <v>276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1021</v>
      </c>
      <c r="C15" s="260" t="s">
        <v>1022</v>
      </c>
      <c r="D15" s="73" t="str">
        <f t="shared" si="1"/>
        <v>jan/2018</v>
      </c>
      <c r="E15" s="263">
        <v>43103</v>
      </c>
      <c r="F15" s="259" t="s">
        <v>141</v>
      </c>
      <c r="G15" s="259" t="s">
        <v>295</v>
      </c>
      <c r="H15" s="264" t="s">
        <v>301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1021</v>
      </c>
      <c r="C16" s="260" t="s">
        <v>1022</v>
      </c>
      <c r="D16" s="73" t="str">
        <f t="shared" si="1"/>
        <v>jan/2018</v>
      </c>
      <c r="E16" s="263">
        <v>43103</v>
      </c>
      <c r="F16" s="259">
        <v>6968</v>
      </c>
      <c r="G16" s="259" t="s">
        <v>295</v>
      </c>
      <c r="H16" s="264" t="s">
        <v>1024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1021</v>
      </c>
      <c r="C17" s="260" t="s">
        <v>1022</v>
      </c>
      <c r="D17" s="73" t="str">
        <f t="shared" si="1"/>
        <v>jan/2018</v>
      </c>
      <c r="E17" s="263">
        <v>43103</v>
      </c>
      <c r="F17" s="259" t="s">
        <v>207</v>
      </c>
      <c r="G17" s="259" t="s">
        <v>295</v>
      </c>
      <c r="H17" s="264" t="s">
        <v>208</v>
      </c>
      <c r="I17" s="264" t="s">
        <v>298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1021</v>
      </c>
      <c r="C18" s="260" t="s">
        <v>1022</v>
      </c>
      <c r="D18" s="73" t="str">
        <f t="shared" si="1"/>
        <v>jan/2018</v>
      </c>
      <c r="E18" s="263">
        <v>43103</v>
      </c>
      <c r="F18" s="259" t="s">
        <v>214</v>
      </c>
      <c r="G18" s="259" t="s">
        <v>295</v>
      </c>
      <c r="H18" s="264" t="s">
        <v>304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1023</v>
      </c>
      <c r="C19" s="260" t="s">
        <v>1022</v>
      </c>
      <c r="D19" s="73" t="str">
        <f t="shared" si="1"/>
        <v>jan/2018</v>
      </c>
      <c r="E19" s="263">
        <v>43104</v>
      </c>
      <c r="F19" s="259" t="s">
        <v>205</v>
      </c>
      <c r="G19" s="259" t="s">
        <v>295</v>
      </c>
      <c r="H19" s="264" t="s">
        <v>300</v>
      </c>
      <c r="I19" s="264" t="s">
        <v>237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1023</v>
      </c>
      <c r="C20" s="260" t="s">
        <v>1022</v>
      </c>
      <c r="D20" s="73" t="str">
        <f t="shared" si="1"/>
        <v>jan/2018</v>
      </c>
      <c r="E20" s="263">
        <v>43104</v>
      </c>
      <c r="F20" s="259" t="s">
        <v>205</v>
      </c>
      <c r="G20" s="259" t="s">
        <v>295</v>
      </c>
      <c r="H20" s="264" t="s">
        <v>305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1021</v>
      </c>
      <c r="C21" s="260" t="s">
        <v>1022</v>
      </c>
      <c r="D21" s="73" t="str">
        <f t="shared" si="1"/>
        <v>jan/2018</v>
      </c>
      <c r="E21" s="263">
        <v>43104</v>
      </c>
      <c r="F21" s="259" t="s">
        <v>205</v>
      </c>
      <c r="G21" s="259" t="s">
        <v>295</v>
      </c>
      <c r="H21" s="264" t="s">
        <v>305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1021</v>
      </c>
      <c r="C22" s="260" t="s">
        <v>1022</v>
      </c>
      <c r="D22" s="73" t="str">
        <f t="shared" si="1"/>
        <v>jan/2018</v>
      </c>
      <c r="E22" s="263">
        <v>43104</v>
      </c>
      <c r="F22" s="259" t="s">
        <v>207</v>
      </c>
      <c r="G22" s="259" t="s">
        <v>295</v>
      </c>
      <c r="H22" s="264" t="s">
        <v>208</v>
      </c>
      <c r="I22" s="264" t="s">
        <v>298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1021</v>
      </c>
      <c r="C23" s="260" t="s">
        <v>1022</v>
      </c>
      <c r="D23" s="73" t="str">
        <f t="shared" si="1"/>
        <v>jan/2018</v>
      </c>
      <c r="E23" s="263">
        <v>43105</v>
      </c>
      <c r="F23" s="259" t="s">
        <v>306</v>
      </c>
      <c r="G23" s="259" t="s">
        <v>295</v>
      </c>
      <c r="H23" s="264" t="s">
        <v>1025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1021</v>
      </c>
      <c r="C24" s="260" t="s">
        <v>1022</v>
      </c>
      <c r="D24" s="73" t="str">
        <f t="shared" si="1"/>
        <v>jan/2018</v>
      </c>
      <c r="E24" s="263">
        <v>43105</v>
      </c>
      <c r="F24" s="259" t="s">
        <v>306</v>
      </c>
      <c r="G24" s="259" t="s">
        <v>295</v>
      </c>
      <c r="H24" s="264" t="s">
        <v>1026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1021</v>
      </c>
      <c r="C25" s="260" t="s">
        <v>1022</v>
      </c>
      <c r="D25" s="73" t="str">
        <f t="shared" si="1"/>
        <v>jan/2018</v>
      </c>
      <c r="E25" s="263">
        <v>43105</v>
      </c>
      <c r="F25" s="259" t="s">
        <v>306</v>
      </c>
      <c r="G25" s="259" t="s">
        <v>295</v>
      </c>
      <c r="H25" s="264" t="s">
        <v>1027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1021</v>
      </c>
      <c r="C26" s="260" t="s">
        <v>1022</v>
      </c>
      <c r="D26" s="73" t="str">
        <f t="shared" si="1"/>
        <v>jan/2018</v>
      </c>
      <c r="E26" s="263">
        <v>43105</v>
      </c>
      <c r="F26" s="259" t="s">
        <v>306</v>
      </c>
      <c r="G26" s="259" t="s">
        <v>295</v>
      </c>
      <c r="H26" s="264" t="s">
        <v>1028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1021</v>
      </c>
      <c r="C27" s="260" t="s">
        <v>1022</v>
      </c>
      <c r="D27" s="73" t="str">
        <f t="shared" si="1"/>
        <v>jan/2018</v>
      </c>
      <c r="E27" s="263">
        <v>43105</v>
      </c>
      <c r="F27" s="259" t="s">
        <v>306</v>
      </c>
      <c r="G27" s="259" t="s">
        <v>295</v>
      </c>
      <c r="H27" s="264" t="s">
        <v>1029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1021</v>
      </c>
      <c r="C28" s="260" t="s">
        <v>1022</v>
      </c>
      <c r="D28" s="73" t="str">
        <f t="shared" si="1"/>
        <v>jan/2018</v>
      </c>
      <c r="E28" s="263">
        <v>43105</v>
      </c>
      <c r="F28" s="259" t="s">
        <v>306</v>
      </c>
      <c r="G28" s="259" t="s">
        <v>295</v>
      </c>
      <c r="H28" s="264" t="s">
        <v>1030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1021</v>
      </c>
      <c r="C29" s="260" t="s">
        <v>1022</v>
      </c>
      <c r="D29" s="73" t="str">
        <f t="shared" si="1"/>
        <v>jan/2018</v>
      </c>
      <c r="E29" s="263">
        <v>43105</v>
      </c>
      <c r="F29" s="259" t="s">
        <v>303</v>
      </c>
      <c r="G29" s="259" t="s">
        <v>295</v>
      </c>
      <c r="H29" s="264" t="s">
        <v>1031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1021</v>
      </c>
      <c r="C30" s="260" t="s">
        <v>1022</v>
      </c>
      <c r="D30" s="73" t="str">
        <f t="shared" si="1"/>
        <v>jan/2018</v>
      </c>
      <c r="E30" s="263">
        <v>43105</v>
      </c>
      <c r="F30" s="259" t="s">
        <v>306</v>
      </c>
      <c r="G30" s="259" t="s">
        <v>295</v>
      </c>
      <c r="H30" s="264" t="s">
        <v>1032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1021</v>
      </c>
      <c r="C31" s="260" t="s">
        <v>1022</v>
      </c>
      <c r="D31" s="73" t="str">
        <f t="shared" si="1"/>
        <v>jan/2018</v>
      </c>
      <c r="E31" s="263">
        <v>43105</v>
      </c>
      <c r="F31" s="259" t="s">
        <v>306</v>
      </c>
      <c r="G31" s="259" t="s">
        <v>295</v>
      </c>
      <c r="H31" s="264" t="s">
        <v>1033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1021</v>
      </c>
      <c r="C32" s="260" t="s">
        <v>1022</v>
      </c>
      <c r="D32" s="73" t="str">
        <f t="shared" si="1"/>
        <v>jan/2018</v>
      </c>
      <c r="E32" s="263">
        <v>43105</v>
      </c>
      <c r="F32" s="259" t="s">
        <v>306</v>
      </c>
      <c r="G32" s="259" t="s">
        <v>295</v>
      </c>
      <c r="H32" s="264" t="s">
        <v>1034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1021</v>
      </c>
      <c r="C33" s="260" t="s">
        <v>1022</v>
      </c>
      <c r="D33" s="73" t="str">
        <f t="shared" si="1"/>
        <v>jan/2018</v>
      </c>
      <c r="E33" s="263">
        <v>43105</v>
      </c>
      <c r="F33" s="259" t="s">
        <v>306</v>
      </c>
      <c r="G33" s="259" t="s">
        <v>295</v>
      </c>
      <c r="H33" s="264" t="s">
        <v>1035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1021</v>
      </c>
      <c r="C34" s="260" t="s">
        <v>1022</v>
      </c>
      <c r="D34" s="73" t="str">
        <f t="shared" si="1"/>
        <v>jan/2018</v>
      </c>
      <c r="E34" s="263">
        <v>43105</v>
      </c>
      <c r="F34" s="259" t="s">
        <v>306</v>
      </c>
      <c r="G34" s="259" t="s">
        <v>295</v>
      </c>
      <c r="H34" s="264" t="s">
        <v>1036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1021</v>
      </c>
      <c r="C35" s="260" t="s">
        <v>1022</v>
      </c>
      <c r="D35" s="73" t="str">
        <f t="shared" si="1"/>
        <v>jan/2018</v>
      </c>
      <c r="E35" s="263">
        <v>43105</v>
      </c>
      <c r="F35" s="259" t="s">
        <v>306</v>
      </c>
      <c r="G35" s="259" t="s">
        <v>295</v>
      </c>
      <c r="H35" s="264" t="s">
        <v>1037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1021</v>
      </c>
      <c r="C36" s="260" t="s">
        <v>1022</v>
      </c>
      <c r="D36" s="73" t="str">
        <f t="shared" si="1"/>
        <v>jan/2018</v>
      </c>
      <c r="E36" s="263">
        <v>43105</v>
      </c>
      <c r="F36" s="259" t="s">
        <v>306</v>
      </c>
      <c r="G36" s="259" t="s">
        <v>295</v>
      </c>
      <c r="H36" s="264" t="s">
        <v>1038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1021</v>
      </c>
      <c r="C37" s="260" t="s">
        <v>1022</v>
      </c>
      <c r="D37" s="73" t="str">
        <f t="shared" si="1"/>
        <v>jan/2018</v>
      </c>
      <c r="E37" s="263">
        <v>43105</v>
      </c>
      <c r="F37" s="259" t="s">
        <v>303</v>
      </c>
      <c r="G37" s="259" t="s">
        <v>295</v>
      </c>
      <c r="H37" s="264" t="s">
        <v>192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1021</v>
      </c>
      <c r="C38" s="260" t="s">
        <v>1022</v>
      </c>
      <c r="D38" s="73" t="str">
        <f t="shared" si="1"/>
        <v>jan/2018</v>
      </c>
      <c r="E38" s="263">
        <v>43105</v>
      </c>
      <c r="F38" s="259" t="s">
        <v>306</v>
      </c>
      <c r="G38" s="259" t="s">
        <v>295</v>
      </c>
      <c r="H38" s="264" t="s">
        <v>1039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1021</v>
      </c>
      <c r="C39" s="260" t="s">
        <v>1022</v>
      </c>
      <c r="D39" s="73" t="str">
        <f t="shared" si="1"/>
        <v>jan/2018</v>
      </c>
      <c r="E39" s="263">
        <v>43105</v>
      </c>
      <c r="F39" s="259" t="s">
        <v>306</v>
      </c>
      <c r="G39" s="259" t="s">
        <v>295</v>
      </c>
      <c r="H39" s="264" t="s">
        <v>1040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1021</v>
      </c>
      <c r="C40" s="260" t="s">
        <v>1022</v>
      </c>
      <c r="D40" s="73" t="str">
        <f t="shared" si="1"/>
        <v>jan/2018</v>
      </c>
      <c r="E40" s="263">
        <v>43105</v>
      </c>
      <c r="F40" s="259" t="s">
        <v>303</v>
      </c>
      <c r="G40" s="259" t="s">
        <v>295</v>
      </c>
      <c r="H40" s="264" t="s">
        <v>1041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1021</v>
      </c>
      <c r="C41" s="260" t="s">
        <v>1022</v>
      </c>
      <c r="D41" s="73" t="str">
        <f t="shared" si="1"/>
        <v>jan/2018</v>
      </c>
      <c r="E41" s="263">
        <v>43105</v>
      </c>
      <c r="F41" s="259" t="s">
        <v>308</v>
      </c>
      <c r="G41" s="259" t="s">
        <v>295</v>
      </c>
      <c r="H41" s="264" t="s">
        <v>1042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1021</v>
      </c>
      <c r="C42" s="260" t="s">
        <v>1022</v>
      </c>
      <c r="D42" s="73" t="str">
        <f t="shared" si="1"/>
        <v>jan/2018</v>
      </c>
      <c r="E42" s="263">
        <v>43105</v>
      </c>
      <c r="F42" s="259" t="s">
        <v>306</v>
      </c>
      <c r="G42" s="259" t="s">
        <v>295</v>
      </c>
      <c r="H42" s="264" t="s">
        <v>1043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1021</v>
      </c>
      <c r="C43" s="260" t="s">
        <v>1022</v>
      </c>
      <c r="D43" s="73" t="str">
        <f t="shared" si="1"/>
        <v>jan/2018</v>
      </c>
      <c r="E43" s="263">
        <v>43105</v>
      </c>
      <c r="F43" s="259" t="s">
        <v>306</v>
      </c>
      <c r="G43" s="259" t="s">
        <v>295</v>
      </c>
      <c r="H43" s="264" t="s">
        <v>1044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1021</v>
      </c>
      <c r="C44" s="260" t="s">
        <v>1022</v>
      </c>
      <c r="D44" s="73" t="str">
        <f t="shared" si="1"/>
        <v>jan/2018</v>
      </c>
      <c r="E44" s="263">
        <v>43105</v>
      </c>
      <c r="F44" s="259" t="s">
        <v>306</v>
      </c>
      <c r="G44" s="259" t="s">
        <v>295</v>
      </c>
      <c r="H44" s="264" t="s">
        <v>1045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1021</v>
      </c>
      <c r="C45" s="260" t="s">
        <v>1022</v>
      </c>
      <c r="D45" s="73" t="str">
        <f t="shared" si="1"/>
        <v>jan/2018</v>
      </c>
      <c r="E45" s="263">
        <v>43105</v>
      </c>
      <c r="F45" s="259" t="s">
        <v>306</v>
      </c>
      <c r="G45" s="259" t="s">
        <v>295</v>
      </c>
      <c r="H45" s="264" t="s">
        <v>1046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1021</v>
      </c>
      <c r="C46" s="260" t="s">
        <v>1022</v>
      </c>
      <c r="D46" s="73" t="str">
        <f t="shared" si="1"/>
        <v>jan/2018</v>
      </c>
      <c r="E46" s="263">
        <v>43105</v>
      </c>
      <c r="F46" s="259" t="s">
        <v>303</v>
      </c>
      <c r="G46" s="259" t="s">
        <v>295</v>
      </c>
      <c r="H46" s="264" t="s">
        <v>1047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1021</v>
      </c>
      <c r="C47" s="260" t="s">
        <v>1022</v>
      </c>
      <c r="D47" s="73" t="str">
        <f t="shared" si="1"/>
        <v>jan/2018</v>
      </c>
      <c r="E47" s="263">
        <v>43105</v>
      </c>
      <c r="F47" s="259" t="s">
        <v>303</v>
      </c>
      <c r="G47" s="259" t="s">
        <v>295</v>
      </c>
      <c r="H47" s="264" t="s">
        <v>1048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1021</v>
      </c>
      <c r="C48" s="260" t="s">
        <v>1022</v>
      </c>
      <c r="D48" s="73" t="str">
        <f t="shared" si="1"/>
        <v>jan/2018</v>
      </c>
      <c r="E48" s="263">
        <v>43105</v>
      </c>
      <c r="F48" s="259" t="s">
        <v>303</v>
      </c>
      <c r="G48" s="259" t="s">
        <v>295</v>
      </c>
      <c r="H48" s="264" t="s">
        <v>1049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1021</v>
      </c>
      <c r="C49" s="260" t="s">
        <v>1022</v>
      </c>
      <c r="D49" s="73" t="str">
        <f t="shared" si="1"/>
        <v>jan/2018</v>
      </c>
      <c r="E49" s="263">
        <v>43105</v>
      </c>
      <c r="F49" s="259" t="s">
        <v>306</v>
      </c>
      <c r="G49" s="259" t="s">
        <v>295</v>
      </c>
      <c r="H49" s="264" t="s">
        <v>1050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1021</v>
      </c>
      <c r="C50" s="260" t="s">
        <v>1022</v>
      </c>
      <c r="D50" s="73" t="str">
        <f t="shared" si="1"/>
        <v>jan/2018</v>
      </c>
      <c r="E50" s="263">
        <v>43105</v>
      </c>
      <c r="F50" s="259" t="s">
        <v>303</v>
      </c>
      <c r="G50" s="259" t="s">
        <v>295</v>
      </c>
      <c r="H50" s="264" t="s">
        <v>1051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1021</v>
      </c>
      <c r="C51" s="260" t="s">
        <v>1022</v>
      </c>
      <c r="D51" s="73" t="str">
        <f t="shared" si="1"/>
        <v>jan/2018</v>
      </c>
      <c r="E51" s="263">
        <v>43105</v>
      </c>
      <c r="F51" s="259" t="s">
        <v>306</v>
      </c>
      <c r="G51" s="259" t="s">
        <v>295</v>
      </c>
      <c r="H51" s="264" t="s">
        <v>1052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1021</v>
      </c>
      <c r="C52" s="260" t="s">
        <v>1022</v>
      </c>
      <c r="D52" s="73" t="str">
        <f t="shared" si="1"/>
        <v>jan/2018</v>
      </c>
      <c r="E52" s="263">
        <v>43105</v>
      </c>
      <c r="F52" s="259" t="s">
        <v>306</v>
      </c>
      <c r="G52" s="259" t="s">
        <v>295</v>
      </c>
      <c r="H52" s="264" t="s">
        <v>1053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1021</v>
      </c>
      <c r="C53" s="260" t="s">
        <v>1022</v>
      </c>
      <c r="D53" s="73" t="str">
        <f t="shared" si="1"/>
        <v>jan/2018</v>
      </c>
      <c r="E53" s="263">
        <v>43105</v>
      </c>
      <c r="F53" s="259" t="s">
        <v>303</v>
      </c>
      <c r="G53" s="259" t="s">
        <v>295</v>
      </c>
      <c r="H53" s="264" t="s">
        <v>1054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1021</v>
      </c>
      <c r="C54" s="260" t="s">
        <v>1022</v>
      </c>
      <c r="D54" s="73" t="str">
        <f t="shared" si="1"/>
        <v>jan/2018</v>
      </c>
      <c r="E54" s="263">
        <v>43105</v>
      </c>
      <c r="F54" s="259" t="s">
        <v>303</v>
      </c>
      <c r="G54" s="259" t="s">
        <v>295</v>
      </c>
      <c r="H54" s="264" t="s">
        <v>1054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1021</v>
      </c>
      <c r="C55" s="260" t="s">
        <v>1022</v>
      </c>
      <c r="D55" s="73" t="str">
        <f t="shared" si="1"/>
        <v>jan/2018</v>
      </c>
      <c r="E55" s="263">
        <v>43105</v>
      </c>
      <c r="F55" s="259" t="s">
        <v>306</v>
      </c>
      <c r="G55" s="259" t="s">
        <v>295</v>
      </c>
      <c r="H55" s="264" t="s">
        <v>1055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1021</v>
      </c>
      <c r="C56" s="260" t="s">
        <v>1022</v>
      </c>
      <c r="D56" s="73" t="str">
        <f t="shared" si="1"/>
        <v>jan/2018</v>
      </c>
      <c r="E56" s="263">
        <v>43105</v>
      </c>
      <c r="F56" s="259" t="s">
        <v>306</v>
      </c>
      <c r="G56" s="259" t="s">
        <v>295</v>
      </c>
      <c r="H56" s="264" t="s">
        <v>1056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1021</v>
      </c>
      <c r="C57" s="260" t="s">
        <v>1022</v>
      </c>
      <c r="D57" s="73" t="str">
        <f t="shared" si="1"/>
        <v>jan/2018</v>
      </c>
      <c r="E57" s="263">
        <v>43105</v>
      </c>
      <c r="F57" s="259" t="s">
        <v>306</v>
      </c>
      <c r="G57" s="259" t="s">
        <v>295</v>
      </c>
      <c r="H57" s="264" t="s">
        <v>1057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1021</v>
      </c>
      <c r="C58" s="260" t="s">
        <v>1022</v>
      </c>
      <c r="D58" s="73" t="str">
        <f t="shared" si="1"/>
        <v>jan/2018</v>
      </c>
      <c r="E58" s="263">
        <v>43105</v>
      </c>
      <c r="F58" s="259" t="s">
        <v>306</v>
      </c>
      <c r="G58" s="259" t="s">
        <v>295</v>
      </c>
      <c r="H58" s="264" t="s">
        <v>1058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1021</v>
      </c>
      <c r="C59" s="260" t="s">
        <v>1022</v>
      </c>
      <c r="D59" s="73" t="str">
        <f t="shared" si="1"/>
        <v>jan/2018</v>
      </c>
      <c r="E59" s="263">
        <v>43105</v>
      </c>
      <c r="F59" s="259" t="s">
        <v>306</v>
      </c>
      <c r="G59" s="259" t="s">
        <v>295</v>
      </c>
      <c r="H59" s="264" t="s">
        <v>1059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1021</v>
      </c>
      <c r="C60" s="260" t="s">
        <v>1022</v>
      </c>
      <c r="D60" s="73" t="str">
        <f t="shared" si="1"/>
        <v>jan/2018</v>
      </c>
      <c r="E60" s="263">
        <v>43105</v>
      </c>
      <c r="F60" s="259" t="s">
        <v>306</v>
      </c>
      <c r="G60" s="259" t="s">
        <v>295</v>
      </c>
      <c r="H60" s="264" t="s">
        <v>1060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1021</v>
      </c>
      <c r="C61" s="260" t="s">
        <v>1022</v>
      </c>
      <c r="D61" s="73" t="str">
        <f t="shared" si="1"/>
        <v>jan/2018</v>
      </c>
      <c r="E61" s="263">
        <v>43105</v>
      </c>
      <c r="F61" s="259" t="s">
        <v>306</v>
      </c>
      <c r="G61" s="259" t="s">
        <v>295</v>
      </c>
      <c r="H61" s="264" t="s">
        <v>723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1021</v>
      </c>
      <c r="C62" s="260" t="s">
        <v>1022</v>
      </c>
      <c r="D62" s="73" t="str">
        <f t="shared" si="1"/>
        <v>jan/2018</v>
      </c>
      <c r="E62" s="263">
        <v>43105</v>
      </c>
      <c r="F62" s="259" t="s">
        <v>306</v>
      </c>
      <c r="G62" s="259" t="s">
        <v>295</v>
      </c>
      <c r="H62" s="264" t="s">
        <v>1061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1021</v>
      </c>
      <c r="C63" s="260" t="s">
        <v>1022</v>
      </c>
      <c r="D63" s="73" t="str">
        <f t="shared" si="1"/>
        <v>jan/2018</v>
      </c>
      <c r="E63" s="263">
        <v>43105</v>
      </c>
      <c r="F63" s="259" t="s">
        <v>306</v>
      </c>
      <c r="G63" s="259" t="s">
        <v>295</v>
      </c>
      <c r="H63" s="264" t="s">
        <v>1061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1021</v>
      </c>
      <c r="C64" s="260" t="s">
        <v>1022</v>
      </c>
      <c r="D64" s="73" t="str">
        <f t="shared" si="1"/>
        <v>jan/2018</v>
      </c>
      <c r="E64" s="263">
        <v>43105</v>
      </c>
      <c r="F64" s="259" t="s">
        <v>306</v>
      </c>
      <c r="G64" s="259" t="s">
        <v>295</v>
      </c>
      <c r="H64" s="264" t="s">
        <v>1062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1021</v>
      </c>
      <c r="C65" s="260" t="s">
        <v>1022</v>
      </c>
      <c r="D65" s="73" t="str">
        <f t="shared" si="1"/>
        <v>jan/2018</v>
      </c>
      <c r="E65" s="263">
        <v>43105</v>
      </c>
      <c r="F65" s="259" t="s">
        <v>306</v>
      </c>
      <c r="G65" s="259" t="s">
        <v>295</v>
      </c>
      <c r="H65" s="264" t="s">
        <v>1063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1021</v>
      </c>
      <c r="C66" s="260" t="s">
        <v>1022</v>
      </c>
      <c r="D66" s="73" t="str">
        <f t="shared" si="1"/>
        <v>jan/2018</v>
      </c>
      <c r="E66" s="263">
        <v>43105</v>
      </c>
      <c r="F66" s="259" t="s">
        <v>306</v>
      </c>
      <c r="G66" s="259" t="s">
        <v>295</v>
      </c>
      <c r="H66" s="264" t="s">
        <v>1064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1021</v>
      </c>
      <c r="C67" s="260" t="s">
        <v>1022</v>
      </c>
      <c r="D67" s="73" t="str">
        <f t="shared" ref="D67:D130" si="2">TEXT(E67,"mmm/aaaa")</f>
        <v>jan/2018</v>
      </c>
      <c r="E67" s="263">
        <v>43105</v>
      </c>
      <c r="F67" s="259" t="s">
        <v>306</v>
      </c>
      <c r="G67" s="259" t="s">
        <v>295</v>
      </c>
      <c r="H67" s="264" t="s">
        <v>1065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1021</v>
      </c>
      <c r="C68" s="260" t="s">
        <v>1022</v>
      </c>
      <c r="D68" s="73" t="str">
        <f t="shared" si="2"/>
        <v>jan/2018</v>
      </c>
      <c r="E68" s="263">
        <v>43105</v>
      </c>
      <c r="F68" s="259" t="s">
        <v>303</v>
      </c>
      <c r="G68" s="259" t="s">
        <v>295</v>
      </c>
      <c r="H68" s="264" t="s">
        <v>1066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1021</v>
      </c>
      <c r="C69" s="260" t="s">
        <v>1022</v>
      </c>
      <c r="D69" s="73" t="str">
        <f t="shared" si="2"/>
        <v>jan/2018</v>
      </c>
      <c r="E69" s="263">
        <v>43105</v>
      </c>
      <c r="F69" s="259" t="s">
        <v>306</v>
      </c>
      <c r="G69" s="259" t="s">
        <v>295</v>
      </c>
      <c r="H69" s="264" t="s">
        <v>1067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1021</v>
      </c>
      <c r="C70" s="260" t="s">
        <v>1022</v>
      </c>
      <c r="D70" s="73" t="str">
        <f t="shared" si="2"/>
        <v>jan/2018</v>
      </c>
      <c r="E70" s="263">
        <v>43105</v>
      </c>
      <c r="F70" s="259" t="s">
        <v>303</v>
      </c>
      <c r="G70" s="259" t="s">
        <v>295</v>
      </c>
      <c r="H70" s="264" t="s">
        <v>1068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1021</v>
      </c>
      <c r="C71" s="260" t="s">
        <v>1022</v>
      </c>
      <c r="D71" s="73" t="str">
        <f t="shared" si="2"/>
        <v>jan/2018</v>
      </c>
      <c r="E71" s="263">
        <v>43105</v>
      </c>
      <c r="F71" s="259">
        <v>839396</v>
      </c>
      <c r="G71" s="259" t="s">
        <v>295</v>
      </c>
      <c r="H71" s="264" t="s">
        <v>1069</v>
      </c>
      <c r="I71" s="264" t="s">
        <v>188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1021</v>
      </c>
      <c r="C72" s="260" t="s">
        <v>1022</v>
      </c>
      <c r="D72" s="73" t="str">
        <f t="shared" si="2"/>
        <v>jan/2018</v>
      </c>
      <c r="E72" s="263">
        <v>43105</v>
      </c>
      <c r="F72" s="259">
        <v>925</v>
      </c>
      <c r="G72" s="259" t="s">
        <v>295</v>
      </c>
      <c r="H72" s="264" t="s">
        <v>1070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1021</v>
      </c>
      <c r="C73" s="260" t="s">
        <v>1022</v>
      </c>
      <c r="D73" s="73" t="str">
        <f t="shared" si="2"/>
        <v>jan/2018</v>
      </c>
      <c r="E73" s="263">
        <v>43105</v>
      </c>
      <c r="F73" s="259" t="s">
        <v>303</v>
      </c>
      <c r="G73" s="259" t="s">
        <v>295</v>
      </c>
      <c r="H73" s="264" t="s">
        <v>653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1021</v>
      </c>
      <c r="C74" s="260" t="s">
        <v>1022</v>
      </c>
      <c r="D74" s="73" t="str">
        <f t="shared" si="2"/>
        <v>jan/2018</v>
      </c>
      <c r="E74" s="263">
        <v>43105</v>
      </c>
      <c r="F74" s="259" t="s">
        <v>303</v>
      </c>
      <c r="G74" s="259" t="s">
        <v>295</v>
      </c>
      <c r="H74" s="264" t="s">
        <v>1071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1021</v>
      </c>
      <c r="C75" s="260" t="s">
        <v>1022</v>
      </c>
      <c r="D75" s="73" t="str">
        <f t="shared" si="2"/>
        <v>jan/2018</v>
      </c>
      <c r="E75" s="263">
        <v>43105</v>
      </c>
      <c r="F75" s="259" t="s">
        <v>306</v>
      </c>
      <c r="G75" s="259" t="s">
        <v>295</v>
      </c>
      <c r="H75" s="264" t="s">
        <v>1072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1021</v>
      </c>
      <c r="C76" s="260" t="s">
        <v>1022</v>
      </c>
      <c r="D76" s="73" t="str">
        <f t="shared" si="2"/>
        <v>jan/2018</v>
      </c>
      <c r="E76" s="263">
        <v>43105</v>
      </c>
      <c r="F76" s="259" t="s">
        <v>306</v>
      </c>
      <c r="G76" s="259" t="s">
        <v>295</v>
      </c>
      <c r="H76" s="264" t="s">
        <v>1073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1021</v>
      </c>
      <c r="C77" s="260" t="s">
        <v>1022</v>
      </c>
      <c r="D77" s="73" t="str">
        <f t="shared" si="2"/>
        <v>jan/2018</v>
      </c>
      <c r="E77" s="263">
        <v>43105</v>
      </c>
      <c r="F77" s="259" t="s">
        <v>306</v>
      </c>
      <c r="G77" s="259" t="s">
        <v>295</v>
      </c>
      <c r="H77" s="264" t="s">
        <v>1074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1021</v>
      </c>
      <c r="C78" s="260" t="s">
        <v>1022</v>
      </c>
      <c r="D78" s="73" t="str">
        <f t="shared" si="2"/>
        <v>jan/2018</v>
      </c>
      <c r="E78" s="263">
        <v>43105</v>
      </c>
      <c r="F78" s="259" t="s">
        <v>303</v>
      </c>
      <c r="G78" s="259" t="s">
        <v>295</v>
      </c>
      <c r="H78" s="264" t="s">
        <v>1075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1021</v>
      </c>
      <c r="C79" s="260" t="s">
        <v>1022</v>
      </c>
      <c r="D79" s="73" t="str">
        <f t="shared" si="2"/>
        <v>jan/2018</v>
      </c>
      <c r="E79" s="263">
        <v>43105</v>
      </c>
      <c r="F79" s="259" t="s">
        <v>306</v>
      </c>
      <c r="G79" s="259" t="s">
        <v>295</v>
      </c>
      <c r="H79" s="264" t="s">
        <v>1076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1021</v>
      </c>
      <c r="C80" s="260" t="s">
        <v>1022</v>
      </c>
      <c r="D80" s="73" t="str">
        <f t="shared" si="2"/>
        <v>jan/2018</v>
      </c>
      <c r="E80" s="263">
        <v>43105</v>
      </c>
      <c r="F80" s="259" t="s">
        <v>306</v>
      </c>
      <c r="G80" s="259" t="s">
        <v>295</v>
      </c>
      <c r="H80" s="264" t="s">
        <v>1077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1021</v>
      </c>
      <c r="C81" s="260" t="s">
        <v>1022</v>
      </c>
      <c r="D81" s="73" t="str">
        <f t="shared" si="2"/>
        <v>jan/2018</v>
      </c>
      <c r="E81" s="263">
        <v>43105</v>
      </c>
      <c r="F81" s="259" t="s">
        <v>207</v>
      </c>
      <c r="G81" s="259" t="s">
        <v>295</v>
      </c>
      <c r="H81" s="264" t="s">
        <v>208</v>
      </c>
      <c r="I81" s="264" t="s">
        <v>298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1021</v>
      </c>
      <c r="C82" s="260" t="s">
        <v>1022</v>
      </c>
      <c r="D82" s="73" t="str">
        <f t="shared" si="2"/>
        <v>jan/2018</v>
      </c>
      <c r="E82" s="263">
        <v>43105</v>
      </c>
      <c r="F82" s="259" t="s">
        <v>306</v>
      </c>
      <c r="G82" s="259" t="s">
        <v>295</v>
      </c>
      <c r="H82" s="264" t="s">
        <v>1078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1021</v>
      </c>
      <c r="C83" s="260" t="s">
        <v>1022</v>
      </c>
      <c r="D83" s="73" t="str">
        <f t="shared" si="2"/>
        <v>jan/2018</v>
      </c>
      <c r="E83" s="263">
        <v>43105</v>
      </c>
      <c r="F83" s="259" t="s">
        <v>306</v>
      </c>
      <c r="G83" s="259" t="s">
        <v>295</v>
      </c>
      <c r="H83" s="264" t="s">
        <v>1079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1021</v>
      </c>
      <c r="C84" s="260" t="s">
        <v>1022</v>
      </c>
      <c r="D84" s="73" t="str">
        <f t="shared" si="2"/>
        <v>jan/2018</v>
      </c>
      <c r="E84" s="263">
        <v>43105</v>
      </c>
      <c r="F84" s="259" t="s">
        <v>306</v>
      </c>
      <c r="G84" s="259" t="s">
        <v>295</v>
      </c>
      <c r="H84" s="264" t="s">
        <v>1080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1021</v>
      </c>
      <c r="C85" s="260" t="s">
        <v>1022</v>
      </c>
      <c r="D85" s="73" t="str">
        <f t="shared" si="2"/>
        <v>jan/2018</v>
      </c>
      <c r="E85" s="263">
        <v>43105</v>
      </c>
      <c r="F85" s="259" t="s">
        <v>306</v>
      </c>
      <c r="G85" s="259" t="s">
        <v>295</v>
      </c>
      <c r="H85" s="264" t="s">
        <v>1081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1021</v>
      </c>
      <c r="C86" s="260" t="s">
        <v>1022</v>
      </c>
      <c r="D86" s="73" t="str">
        <f t="shared" si="2"/>
        <v>jan/2018</v>
      </c>
      <c r="E86" s="263">
        <v>43105</v>
      </c>
      <c r="F86" s="259" t="s">
        <v>306</v>
      </c>
      <c r="G86" s="259" t="s">
        <v>295</v>
      </c>
      <c r="H86" s="264" t="s">
        <v>1082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1021</v>
      </c>
      <c r="C87" s="260" t="s">
        <v>1022</v>
      </c>
      <c r="D87" s="73" t="str">
        <f t="shared" si="2"/>
        <v>jan/2018</v>
      </c>
      <c r="E87" s="263">
        <v>43105</v>
      </c>
      <c r="F87" s="259" t="s">
        <v>214</v>
      </c>
      <c r="G87" s="259" t="s">
        <v>295</v>
      </c>
      <c r="H87" s="264" t="s">
        <v>304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1021</v>
      </c>
      <c r="C88" s="260" t="s">
        <v>1022</v>
      </c>
      <c r="D88" s="73" t="str">
        <f t="shared" si="2"/>
        <v>jan/2018</v>
      </c>
      <c r="E88" s="263">
        <v>43105</v>
      </c>
      <c r="F88" s="259" t="s">
        <v>214</v>
      </c>
      <c r="G88" s="259" t="s">
        <v>295</v>
      </c>
      <c r="H88" s="264" t="s">
        <v>304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1021</v>
      </c>
      <c r="C89" s="260" t="s">
        <v>1022</v>
      </c>
      <c r="D89" s="73" t="str">
        <f t="shared" si="2"/>
        <v>jan/2018</v>
      </c>
      <c r="E89" s="263">
        <v>43105</v>
      </c>
      <c r="F89" s="259" t="s">
        <v>214</v>
      </c>
      <c r="G89" s="259" t="s">
        <v>295</v>
      </c>
      <c r="H89" s="264" t="s">
        <v>304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1021</v>
      </c>
      <c r="C90" s="260" t="s">
        <v>1022</v>
      </c>
      <c r="D90" s="73" t="str">
        <f t="shared" si="2"/>
        <v>jan/2018</v>
      </c>
      <c r="E90" s="263">
        <v>43105</v>
      </c>
      <c r="F90" s="259" t="s">
        <v>214</v>
      </c>
      <c r="G90" s="259" t="s">
        <v>295</v>
      </c>
      <c r="H90" s="264" t="s">
        <v>304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1021</v>
      </c>
      <c r="C91" s="260" t="s">
        <v>1022</v>
      </c>
      <c r="D91" s="73" t="str">
        <f t="shared" si="2"/>
        <v>jan/2018</v>
      </c>
      <c r="E91" s="263">
        <v>43105</v>
      </c>
      <c r="F91" s="259" t="s">
        <v>214</v>
      </c>
      <c r="G91" s="259" t="s">
        <v>295</v>
      </c>
      <c r="H91" s="264" t="s">
        <v>304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1021</v>
      </c>
      <c r="C92" s="260" t="s">
        <v>1022</v>
      </c>
      <c r="D92" s="73" t="str">
        <f t="shared" si="2"/>
        <v>jan/2018</v>
      </c>
      <c r="E92" s="263">
        <v>43105</v>
      </c>
      <c r="F92" s="259" t="s">
        <v>214</v>
      </c>
      <c r="G92" s="259" t="s">
        <v>295</v>
      </c>
      <c r="H92" s="264" t="s">
        <v>304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1021</v>
      </c>
      <c r="C93" s="260" t="s">
        <v>1022</v>
      </c>
      <c r="D93" s="73" t="str">
        <f t="shared" si="2"/>
        <v>jan/2018</v>
      </c>
      <c r="E93" s="263">
        <v>43105</v>
      </c>
      <c r="F93" s="259" t="s">
        <v>214</v>
      </c>
      <c r="G93" s="259" t="s">
        <v>295</v>
      </c>
      <c r="H93" s="264" t="s">
        <v>304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1021</v>
      </c>
      <c r="C94" s="260" t="s">
        <v>1022</v>
      </c>
      <c r="D94" s="73" t="str">
        <f t="shared" si="2"/>
        <v>jan/2018</v>
      </c>
      <c r="E94" s="263">
        <v>43105</v>
      </c>
      <c r="F94" s="259" t="s">
        <v>214</v>
      </c>
      <c r="G94" s="259" t="s">
        <v>295</v>
      </c>
      <c r="H94" s="264" t="s">
        <v>304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1021</v>
      </c>
      <c r="C95" s="260" t="s">
        <v>1022</v>
      </c>
      <c r="D95" s="73" t="str">
        <f t="shared" si="2"/>
        <v>jan/2018</v>
      </c>
      <c r="E95" s="263">
        <v>43105</v>
      </c>
      <c r="F95" s="259" t="s">
        <v>214</v>
      </c>
      <c r="G95" s="259" t="s">
        <v>295</v>
      </c>
      <c r="H95" s="264" t="s">
        <v>304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1021</v>
      </c>
      <c r="C96" s="260" t="s">
        <v>1022</v>
      </c>
      <c r="D96" s="73" t="str">
        <f t="shared" si="2"/>
        <v>jan/2018</v>
      </c>
      <c r="E96" s="263">
        <v>43105</v>
      </c>
      <c r="F96" s="259" t="s">
        <v>214</v>
      </c>
      <c r="G96" s="259" t="s">
        <v>295</v>
      </c>
      <c r="H96" s="264" t="s">
        <v>304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1021</v>
      </c>
      <c r="C97" s="260" t="s">
        <v>1022</v>
      </c>
      <c r="D97" s="73" t="str">
        <f t="shared" si="2"/>
        <v>jan/2018</v>
      </c>
      <c r="E97" s="263">
        <v>43105</v>
      </c>
      <c r="F97" s="259" t="s">
        <v>214</v>
      </c>
      <c r="G97" s="259" t="s">
        <v>295</v>
      </c>
      <c r="H97" s="264" t="s">
        <v>304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1021</v>
      </c>
      <c r="C98" s="260" t="s">
        <v>1022</v>
      </c>
      <c r="D98" s="73" t="str">
        <f t="shared" si="2"/>
        <v>jan/2018</v>
      </c>
      <c r="E98" s="263">
        <v>43105</v>
      </c>
      <c r="F98" s="259" t="s">
        <v>214</v>
      </c>
      <c r="G98" s="259" t="s">
        <v>295</v>
      </c>
      <c r="H98" s="264" t="s">
        <v>304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1021</v>
      </c>
      <c r="C99" s="260" t="s">
        <v>1022</v>
      </c>
      <c r="D99" s="73" t="str">
        <f t="shared" si="2"/>
        <v>jan/2018</v>
      </c>
      <c r="E99" s="263">
        <v>43105</v>
      </c>
      <c r="F99" s="259" t="s">
        <v>214</v>
      </c>
      <c r="G99" s="259" t="s">
        <v>295</v>
      </c>
      <c r="H99" s="264" t="s">
        <v>304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1021</v>
      </c>
      <c r="C100" s="260" t="s">
        <v>1022</v>
      </c>
      <c r="D100" s="73" t="str">
        <f t="shared" si="2"/>
        <v>jan/2018</v>
      </c>
      <c r="E100" s="263">
        <v>43105</v>
      </c>
      <c r="F100" s="259" t="s">
        <v>214</v>
      </c>
      <c r="G100" s="259" t="s">
        <v>295</v>
      </c>
      <c r="H100" s="264" t="s">
        <v>304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1021</v>
      </c>
      <c r="C101" s="260" t="s">
        <v>1022</v>
      </c>
      <c r="D101" s="73" t="str">
        <f t="shared" si="2"/>
        <v>jan/2018</v>
      </c>
      <c r="E101" s="263">
        <v>43105</v>
      </c>
      <c r="F101" s="259" t="s">
        <v>214</v>
      </c>
      <c r="G101" s="259" t="s">
        <v>295</v>
      </c>
      <c r="H101" s="264" t="s">
        <v>304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1021</v>
      </c>
      <c r="C102" s="260" t="s">
        <v>1022</v>
      </c>
      <c r="D102" s="73" t="str">
        <f t="shared" si="2"/>
        <v>jan/2018</v>
      </c>
      <c r="E102" s="263">
        <v>43105</v>
      </c>
      <c r="F102" s="259" t="s">
        <v>214</v>
      </c>
      <c r="G102" s="259" t="s">
        <v>295</v>
      </c>
      <c r="H102" s="264" t="s">
        <v>304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1021</v>
      </c>
      <c r="C103" s="260" t="s">
        <v>1022</v>
      </c>
      <c r="D103" s="73" t="str">
        <f t="shared" si="2"/>
        <v>jan/2018</v>
      </c>
      <c r="E103" s="263">
        <v>43105</v>
      </c>
      <c r="F103" s="259" t="s">
        <v>214</v>
      </c>
      <c r="G103" s="259" t="s">
        <v>295</v>
      </c>
      <c r="H103" s="264" t="s">
        <v>304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1021</v>
      </c>
      <c r="C104" s="260" t="s">
        <v>1022</v>
      </c>
      <c r="D104" s="73" t="str">
        <f t="shared" si="2"/>
        <v>jan/2018</v>
      </c>
      <c r="E104" s="263">
        <v>43105</v>
      </c>
      <c r="F104" s="259" t="s">
        <v>214</v>
      </c>
      <c r="G104" s="259" t="s">
        <v>295</v>
      </c>
      <c r="H104" s="264" t="s">
        <v>304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1021</v>
      </c>
      <c r="C105" s="260" t="s">
        <v>1022</v>
      </c>
      <c r="D105" s="73" t="str">
        <f t="shared" si="2"/>
        <v>jan/2018</v>
      </c>
      <c r="E105" s="263">
        <v>43105</v>
      </c>
      <c r="F105" s="259" t="s">
        <v>214</v>
      </c>
      <c r="G105" s="259" t="s">
        <v>295</v>
      </c>
      <c r="H105" s="264" t="s">
        <v>304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1021</v>
      </c>
      <c r="C106" s="260" t="s">
        <v>1022</v>
      </c>
      <c r="D106" s="73" t="str">
        <f t="shared" si="2"/>
        <v>jan/2018</v>
      </c>
      <c r="E106" s="263">
        <v>43105</v>
      </c>
      <c r="F106" s="259" t="s">
        <v>214</v>
      </c>
      <c r="G106" s="259" t="s">
        <v>295</v>
      </c>
      <c r="H106" s="264" t="s">
        <v>304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1021</v>
      </c>
      <c r="C107" s="260" t="s">
        <v>1022</v>
      </c>
      <c r="D107" s="73" t="str">
        <f t="shared" si="2"/>
        <v>jan/2018</v>
      </c>
      <c r="E107" s="263">
        <v>43105</v>
      </c>
      <c r="F107" s="259" t="s">
        <v>214</v>
      </c>
      <c r="G107" s="259" t="s">
        <v>295</v>
      </c>
      <c r="H107" s="264" t="s">
        <v>304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1021</v>
      </c>
      <c r="C108" s="260" t="s">
        <v>1022</v>
      </c>
      <c r="D108" s="73" t="str">
        <f t="shared" si="2"/>
        <v>jan/2018</v>
      </c>
      <c r="E108" s="263">
        <v>43105</v>
      </c>
      <c r="F108" s="259" t="s">
        <v>214</v>
      </c>
      <c r="G108" s="259" t="s">
        <v>295</v>
      </c>
      <c r="H108" s="264" t="s">
        <v>304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1021</v>
      </c>
      <c r="C109" s="260" t="s">
        <v>1022</v>
      </c>
      <c r="D109" s="73" t="str">
        <f t="shared" si="2"/>
        <v>jan/2018</v>
      </c>
      <c r="E109" s="263">
        <v>43105</v>
      </c>
      <c r="F109" s="259" t="s">
        <v>214</v>
      </c>
      <c r="G109" s="259" t="s">
        <v>295</v>
      </c>
      <c r="H109" s="264" t="s">
        <v>304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1021</v>
      </c>
      <c r="C110" s="260" t="s">
        <v>1022</v>
      </c>
      <c r="D110" s="73" t="str">
        <f t="shared" si="2"/>
        <v>jan/2018</v>
      </c>
      <c r="E110" s="263">
        <v>43105</v>
      </c>
      <c r="F110" s="259" t="s">
        <v>214</v>
      </c>
      <c r="G110" s="259" t="s">
        <v>295</v>
      </c>
      <c r="H110" s="264" t="s">
        <v>304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1021</v>
      </c>
      <c r="C111" s="260" t="s">
        <v>1022</v>
      </c>
      <c r="D111" s="73" t="str">
        <f t="shared" si="2"/>
        <v>jan/2018</v>
      </c>
      <c r="E111" s="263">
        <v>43105</v>
      </c>
      <c r="F111" s="259" t="s">
        <v>214</v>
      </c>
      <c r="G111" s="259" t="s">
        <v>295</v>
      </c>
      <c r="H111" s="264" t="s">
        <v>304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1021</v>
      </c>
      <c r="C112" s="260" t="s">
        <v>1022</v>
      </c>
      <c r="D112" s="73" t="str">
        <f t="shared" si="2"/>
        <v>jan/2018</v>
      </c>
      <c r="E112" s="263">
        <v>43105</v>
      </c>
      <c r="F112" s="259" t="s">
        <v>214</v>
      </c>
      <c r="G112" s="259" t="s">
        <v>295</v>
      </c>
      <c r="H112" s="264" t="s">
        <v>304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1021</v>
      </c>
      <c r="C113" s="260" t="s">
        <v>1022</v>
      </c>
      <c r="D113" s="73" t="str">
        <f t="shared" si="2"/>
        <v>jan/2018</v>
      </c>
      <c r="E113" s="263">
        <v>43105</v>
      </c>
      <c r="F113" s="259" t="s">
        <v>214</v>
      </c>
      <c r="G113" s="259" t="s">
        <v>295</v>
      </c>
      <c r="H113" s="264" t="s">
        <v>304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1021</v>
      </c>
      <c r="C114" s="260" t="s">
        <v>1022</v>
      </c>
      <c r="D114" s="73" t="str">
        <f t="shared" si="2"/>
        <v>jan/2018</v>
      </c>
      <c r="E114" s="263">
        <v>43105</v>
      </c>
      <c r="F114" s="259" t="s">
        <v>214</v>
      </c>
      <c r="G114" s="259" t="s">
        <v>295</v>
      </c>
      <c r="H114" s="264" t="s">
        <v>304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1021</v>
      </c>
      <c r="C115" s="260" t="s">
        <v>1022</v>
      </c>
      <c r="D115" s="73" t="str">
        <f t="shared" si="2"/>
        <v>jan/2018</v>
      </c>
      <c r="E115" s="263">
        <v>43105</v>
      </c>
      <c r="F115" s="259" t="s">
        <v>306</v>
      </c>
      <c r="G115" s="259" t="s">
        <v>295</v>
      </c>
      <c r="H115" s="264" t="s">
        <v>1083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1021</v>
      </c>
      <c r="C116" s="260" t="s">
        <v>1022</v>
      </c>
      <c r="D116" s="73" t="str">
        <f t="shared" si="2"/>
        <v>jan/2018</v>
      </c>
      <c r="E116" s="263">
        <v>43108</v>
      </c>
      <c r="F116" s="259" t="s">
        <v>207</v>
      </c>
      <c r="G116" s="259" t="s">
        <v>295</v>
      </c>
      <c r="H116" s="264" t="s">
        <v>208</v>
      </c>
      <c r="I116" s="264" t="s">
        <v>298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1021</v>
      </c>
      <c r="C117" s="260" t="s">
        <v>1022</v>
      </c>
      <c r="D117" s="73" t="str">
        <f t="shared" si="2"/>
        <v>jan/2018</v>
      </c>
      <c r="E117" s="263">
        <v>43108</v>
      </c>
      <c r="F117" s="259" t="s">
        <v>303</v>
      </c>
      <c r="G117" s="259" t="s">
        <v>295</v>
      </c>
      <c r="H117" s="264" t="s">
        <v>192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1021</v>
      </c>
      <c r="C118" s="260" t="s">
        <v>1022</v>
      </c>
      <c r="D118" s="73" t="str">
        <f t="shared" si="2"/>
        <v>jan/2018</v>
      </c>
      <c r="E118" s="263">
        <v>43108</v>
      </c>
      <c r="F118" s="259" t="s">
        <v>303</v>
      </c>
      <c r="G118" s="259" t="s">
        <v>295</v>
      </c>
      <c r="H118" s="264" t="s">
        <v>1054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1021</v>
      </c>
      <c r="C119" s="260" t="s">
        <v>1022</v>
      </c>
      <c r="D119" s="73" t="str">
        <f t="shared" si="2"/>
        <v>jan/2018</v>
      </c>
      <c r="E119" s="263">
        <v>43108</v>
      </c>
      <c r="F119" s="259" t="s">
        <v>306</v>
      </c>
      <c r="G119" s="259" t="s">
        <v>295</v>
      </c>
      <c r="H119" s="264" t="s">
        <v>1061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1021</v>
      </c>
      <c r="C120" s="260" t="s">
        <v>1022</v>
      </c>
      <c r="D120" s="73" t="str">
        <f t="shared" si="2"/>
        <v>jan/2018</v>
      </c>
      <c r="E120" s="263">
        <v>43108</v>
      </c>
      <c r="F120" s="259" t="s">
        <v>303</v>
      </c>
      <c r="G120" s="259" t="s">
        <v>295</v>
      </c>
      <c r="H120" s="264" t="s">
        <v>1075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1021</v>
      </c>
      <c r="C121" s="260" t="s">
        <v>1022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295</v>
      </c>
      <c r="H121" s="264" t="s">
        <v>1084</v>
      </c>
      <c r="I121" s="264" t="s">
        <v>252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1021</v>
      </c>
      <c r="C122" s="260" t="s">
        <v>1022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295</v>
      </c>
      <c r="H122" s="264" t="s">
        <v>1084</v>
      </c>
      <c r="I122" s="264" t="s">
        <v>252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1021</v>
      </c>
      <c r="C123" s="260" t="s">
        <v>1022</v>
      </c>
      <c r="D123" s="73" t="str">
        <f t="shared" si="2"/>
        <v>jan/2018</v>
      </c>
      <c r="E123" s="263">
        <v>43108</v>
      </c>
      <c r="F123" s="259" t="s">
        <v>214</v>
      </c>
      <c r="G123" s="259" t="s">
        <v>295</v>
      </c>
      <c r="H123" s="264" t="s">
        <v>304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1021</v>
      </c>
      <c r="C124" s="260" t="s">
        <v>1022</v>
      </c>
      <c r="D124" s="73" t="str">
        <f t="shared" si="2"/>
        <v>jan/2018</v>
      </c>
      <c r="E124" s="263">
        <v>43108</v>
      </c>
      <c r="F124" s="259" t="s">
        <v>214</v>
      </c>
      <c r="G124" s="259" t="s">
        <v>295</v>
      </c>
      <c r="H124" s="264" t="s">
        <v>304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1021</v>
      </c>
      <c r="C125" s="260" t="s">
        <v>1022</v>
      </c>
      <c r="D125" s="73" t="str">
        <f t="shared" si="2"/>
        <v>jan/2018</v>
      </c>
      <c r="E125" s="263">
        <v>43109</v>
      </c>
      <c r="F125" s="259" t="s">
        <v>207</v>
      </c>
      <c r="G125" s="259" t="s">
        <v>295</v>
      </c>
      <c r="H125" s="264" t="s">
        <v>208</v>
      </c>
      <c r="I125" s="264" t="s">
        <v>298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1021</v>
      </c>
      <c r="C126" s="260" t="s">
        <v>1022</v>
      </c>
      <c r="D126" s="73" t="str">
        <f t="shared" si="2"/>
        <v>jan/2018</v>
      </c>
      <c r="E126" s="263">
        <v>43109</v>
      </c>
      <c r="F126" s="259" t="s">
        <v>320</v>
      </c>
      <c r="G126" s="259" t="s">
        <v>295</v>
      </c>
      <c r="H126" s="264" t="s">
        <v>192</v>
      </c>
      <c r="I126" s="264" t="s">
        <v>276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1021</v>
      </c>
      <c r="C127" s="260" t="s">
        <v>1022</v>
      </c>
      <c r="D127" s="73" t="str">
        <f t="shared" si="2"/>
        <v>jan/2018</v>
      </c>
      <c r="E127" s="263">
        <v>43109</v>
      </c>
      <c r="F127" s="259" t="s">
        <v>320</v>
      </c>
      <c r="G127" s="259" t="s">
        <v>295</v>
      </c>
      <c r="H127" s="264" t="s">
        <v>192</v>
      </c>
      <c r="I127" s="264" t="s">
        <v>276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1021</v>
      </c>
      <c r="C128" s="260" t="s">
        <v>1022</v>
      </c>
      <c r="D128" s="73" t="str">
        <f t="shared" si="2"/>
        <v>jan/2018</v>
      </c>
      <c r="E128" s="263">
        <v>43110</v>
      </c>
      <c r="F128" s="259" t="s">
        <v>207</v>
      </c>
      <c r="G128" s="259" t="s">
        <v>295</v>
      </c>
      <c r="H128" s="264" t="s">
        <v>208</v>
      </c>
      <c r="I128" s="264" t="s">
        <v>298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1021</v>
      </c>
      <c r="C129" s="260" t="s">
        <v>1022</v>
      </c>
      <c r="D129" s="73" t="str">
        <f t="shared" si="2"/>
        <v>jan/2018</v>
      </c>
      <c r="E129" s="263">
        <v>43110</v>
      </c>
      <c r="F129" s="259">
        <v>1130</v>
      </c>
      <c r="G129" s="259" t="s">
        <v>295</v>
      </c>
      <c r="H129" s="264" t="s">
        <v>321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1021</v>
      </c>
      <c r="C130" s="260" t="s">
        <v>1022</v>
      </c>
      <c r="D130" s="73" t="str">
        <f t="shared" si="2"/>
        <v>jan/2018</v>
      </c>
      <c r="E130" s="263">
        <v>43110</v>
      </c>
      <c r="F130" s="259">
        <v>74193</v>
      </c>
      <c r="G130" s="259" t="s">
        <v>295</v>
      </c>
      <c r="H130" s="264" t="s">
        <v>389</v>
      </c>
      <c r="I130" s="264" t="s">
        <v>248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1021</v>
      </c>
      <c r="C131" s="260" t="s">
        <v>1022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295</v>
      </c>
      <c r="H131" s="264" t="s">
        <v>1024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1021</v>
      </c>
      <c r="C132" s="260" t="s">
        <v>1022</v>
      </c>
      <c r="D132" s="73" t="str">
        <f t="shared" si="4"/>
        <v>jan/2018</v>
      </c>
      <c r="E132" s="263">
        <v>43110</v>
      </c>
      <c r="F132" s="259">
        <v>2049</v>
      </c>
      <c r="G132" s="259" t="s">
        <v>295</v>
      </c>
      <c r="H132" s="264" t="s">
        <v>1085</v>
      </c>
      <c r="I132" s="264" t="s">
        <v>284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1021</v>
      </c>
      <c r="C133" s="260" t="s">
        <v>1022</v>
      </c>
      <c r="D133" s="73" t="str">
        <f t="shared" si="4"/>
        <v>jan/2018</v>
      </c>
      <c r="E133" s="263">
        <v>43110</v>
      </c>
      <c r="F133" s="259" t="s">
        <v>303</v>
      </c>
      <c r="G133" s="259" t="s">
        <v>295</v>
      </c>
      <c r="H133" s="264" t="s">
        <v>1075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1021</v>
      </c>
      <c r="C134" s="260" t="s">
        <v>1022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295</v>
      </c>
      <c r="H134" s="264" t="s">
        <v>1084</v>
      </c>
      <c r="I134" s="264" t="s">
        <v>252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1021</v>
      </c>
      <c r="C135" s="260" t="s">
        <v>1022</v>
      </c>
      <c r="D135" s="73" t="str">
        <f t="shared" si="4"/>
        <v>jan/2018</v>
      </c>
      <c r="E135" s="263">
        <v>43110</v>
      </c>
      <c r="F135" s="259" t="s">
        <v>214</v>
      </c>
      <c r="G135" s="259" t="s">
        <v>295</v>
      </c>
      <c r="H135" s="264" t="s">
        <v>304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1021</v>
      </c>
      <c r="C136" s="260" t="s">
        <v>1022</v>
      </c>
      <c r="D136" s="73" t="str">
        <f t="shared" si="4"/>
        <v>jan/2018</v>
      </c>
      <c r="E136" s="263">
        <v>43110</v>
      </c>
      <c r="F136" s="259" t="s">
        <v>214</v>
      </c>
      <c r="G136" s="259" t="s">
        <v>295</v>
      </c>
      <c r="H136" s="264" t="s">
        <v>304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1021</v>
      </c>
      <c r="C137" s="260" t="s">
        <v>1022</v>
      </c>
      <c r="D137" s="73" t="str">
        <f t="shared" si="4"/>
        <v>jan/2018</v>
      </c>
      <c r="E137" s="263">
        <v>43110</v>
      </c>
      <c r="F137" s="259" t="s">
        <v>214</v>
      </c>
      <c r="G137" s="259" t="s">
        <v>295</v>
      </c>
      <c r="H137" s="264" t="s">
        <v>304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1021</v>
      </c>
      <c r="C138" s="260" t="s">
        <v>1022</v>
      </c>
      <c r="D138" s="73" t="str">
        <f t="shared" si="4"/>
        <v>jan/2018</v>
      </c>
      <c r="E138" s="263">
        <v>43110</v>
      </c>
      <c r="F138" s="259" t="s">
        <v>320</v>
      </c>
      <c r="G138" s="259" t="s">
        <v>295</v>
      </c>
      <c r="H138" s="264" t="s">
        <v>1086</v>
      </c>
      <c r="I138" s="264" t="s">
        <v>276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1021</v>
      </c>
      <c r="C139" s="260" t="s">
        <v>1022</v>
      </c>
      <c r="D139" s="73" t="str">
        <f t="shared" si="4"/>
        <v>jan/2018</v>
      </c>
      <c r="E139" s="263">
        <v>43115</v>
      </c>
      <c r="F139" s="259" t="s">
        <v>207</v>
      </c>
      <c r="G139" s="259" t="s">
        <v>295</v>
      </c>
      <c r="H139" s="264" t="s">
        <v>208</v>
      </c>
      <c r="I139" s="264" t="s">
        <v>298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1021</v>
      </c>
      <c r="C140" s="260" t="s">
        <v>1022</v>
      </c>
      <c r="D140" s="73" t="str">
        <f t="shared" si="4"/>
        <v>jan/2018</v>
      </c>
      <c r="E140" s="263">
        <v>43115</v>
      </c>
      <c r="F140" s="259" t="s">
        <v>1087</v>
      </c>
      <c r="G140" s="259" t="s">
        <v>295</v>
      </c>
      <c r="H140" s="264" t="s">
        <v>1088</v>
      </c>
      <c r="I140" s="264" t="s">
        <v>243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1021</v>
      </c>
      <c r="C141" s="260" t="s">
        <v>1022</v>
      </c>
      <c r="D141" s="73" t="str">
        <f t="shared" si="4"/>
        <v>jan/2018</v>
      </c>
      <c r="E141" s="263">
        <v>43115</v>
      </c>
      <c r="F141" s="259" t="s">
        <v>326</v>
      </c>
      <c r="G141" s="259" t="s">
        <v>295</v>
      </c>
      <c r="H141" s="264" t="s">
        <v>1025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1021</v>
      </c>
      <c r="C142" s="260" t="s">
        <v>1022</v>
      </c>
      <c r="D142" s="73" t="str">
        <f t="shared" si="4"/>
        <v>jan/2018</v>
      </c>
      <c r="E142" s="263">
        <v>43115</v>
      </c>
      <c r="F142" s="259" t="s">
        <v>326</v>
      </c>
      <c r="G142" s="259" t="s">
        <v>295</v>
      </c>
      <c r="H142" s="264" t="s">
        <v>1026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1021</v>
      </c>
      <c r="C143" s="260" t="s">
        <v>1022</v>
      </c>
      <c r="D143" s="73" t="str">
        <f t="shared" si="4"/>
        <v>jan/2018</v>
      </c>
      <c r="E143" s="263">
        <v>43115</v>
      </c>
      <c r="F143" s="259" t="s">
        <v>326</v>
      </c>
      <c r="G143" s="259" t="s">
        <v>295</v>
      </c>
      <c r="H143" s="264" t="s">
        <v>1027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1021</v>
      </c>
      <c r="C144" s="260" t="s">
        <v>1022</v>
      </c>
      <c r="D144" s="73" t="str">
        <f t="shared" si="4"/>
        <v>jan/2018</v>
      </c>
      <c r="E144" s="263">
        <v>43115</v>
      </c>
      <c r="F144" s="259" t="s">
        <v>326</v>
      </c>
      <c r="G144" s="259" t="s">
        <v>295</v>
      </c>
      <c r="H144" s="264" t="s">
        <v>1028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1021</v>
      </c>
      <c r="C145" s="260" t="s">
        <v>1022</v>
      </c>
      <c r="D145" s="73" t="str">
        <f t="shared" si="4"/>
        <v>jan/2018</v>
      </c>
      <c r="E145" s="263">
        <v>43115</v>
      </c>
      <c r="F145" s="259" t="s">
        <v>326</v>
      </c>
      <c r="G145" s="259" t="s">
        <v>295</v>
      </c>
      <c r="H145" s="264" t="s">
        <v>1029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1021</v>
      </c>
      <c r="C146" s="260" t="s">
        <v>1022</v>
      </c>
      <c r="D146" s="73" t="str">
        <f t="shared" si="4"/>
        <v>jan/2018</v>
      </c>
      <c r="E146" s="263">
        <v>43115</v>
      </c>
      <c r="F146" s="259" t="s">
        <v>326</v>
      </c>
      <c r="G146" s="259" t="s">
        <v>295</v>
      </c>
      <c r="H146" s="264" t="s">
        <v>1030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1021</v>
      </c>
      <c r="C147" s="260" t="s">
        <v>1022</v>
      </c>
      <c r="D147" s="73" t="str">
        <f t="shared" si="4"/>
        <v>jan/2018</v>
      </c>
      <c r="E147" s="263">
        <v>43115</v>
      </c>
      <c r="F147" s="259" t="s">
        <v>326</v>
      </c>
      <c r="G147" s="259" t="s">
        <v>295</v>
      </c>
      <c r="H147" s="264" t="s">
        <v>1032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1021</v>
      </c>
      <c r="C148" s="260" t="s">
        <v>1022</v>
      </c>
      <c r="D148" s="73" t="str">
        <f t="shared" si="4"/>
        <v>jan/2018</v>
      </c>
      <c r="E148" s="263">
        <v>43115</v>
      </c>
      <c r="F148" s="259" t="s">
        <v>326</v>
      </c>
      <c r="G148" s="259" t="s">
        <v>295</v>
      </c>
      <c r="H148" s="264" t="s">
        <v>1033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1021</v>
      </c>
      <c r="C149" s="260" t="s">
        <v>1022</v>
      </c>
      <c r="D149" s="73" t="str">
        <f t="shared" si="4"/>
        <v>jan/2018</v>
      </c>
      <c r="E149" s="263">
        <v>43115</v>
      </c>
      <c r="F149" s="259" t="s">
        <v>326</v>
      </c>
      <c r="G149" s="259" t="s">
        <v>295</v>
      </c>
      <c r="H149" s="264" t="s">
        <v>1034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1021</v>
      </c>
      <c r="C150" s="260" t="s">
        <v>1022</v>
      </c>
      <c r="D150" s="73" t="str">
        <f t="shared" si="4"/>
        <v>jan/2018</v>
      </c>
      <c r="E150" s="263">
        <v>43115</v>
      </c>
      <c r="F150" s="259" t="s">
        <v>326</v>
      </c>
      <c r="G150" s="259" t="s">
        <v>295</v>
      </c>
      <c r="H150" s="264" t="s">
        <v>1035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1021</v>
      </c>
      <c r="C151" s="260" t="s">
        <v>1022</v>
      </c>
      <c r="D151" s="73" t="str">
        <f t="shared" si="4"/>
        <v>jan/2018</v>
      </c>
      <c r="E151" s="263">
        <v>43115</v>
      </c>
      <c r="F151" s="259" t="s">
        <v>326</v>
      </c>
      <c r="G151" s="259" t="s">
        <v>295</v>
      </c>
      <c r="H151" s="264" t="s">
        <v>1036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1021</v>
      </c>
      <c r="C152" s="260" t="s">
        <v>1022</v>
      </c>
      <c r="D152" s="73" t="str">
        <f t="shared" si="4"/>
        <v>jan/2018</v>
      </c>
      <c r="E152" s="263">
        <v>43115</v>
      </c>
      <c r="F152" s="259" t="s">
        <v>326</v>
      </c>
      <c r="G152" s="259" t="s">
        <v>295</v>
      </c>
      <c r="H152" s="264" t="s">
        <v>1037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1021</v>
      </c>
      <c r="C153" s="260" t="s">
        <v>1022</v>
      </c>
      <c r="D153" s="73" t="str">
        <f t="shared" si="4"/>
        <v>jan/2018</v>
      </c>
      <c r="E153" s="263">
        <v>43115</v>
      </c>
      <c r="F153" s="259" t="s">
        <v>326</v>
      </c>
      <c r="G153" s="259" t="s">
        <v>295</v>
      </c>
      <c r="H153" s="264" t="s">
        <v>1038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1021</v>
      </c>
      <c r="C154" s="260" t="s">
        <v>1022</v>
      </c>
      <c r="D154" s="73" t="str">
        <f t="shared" si="4"/>
        <v>jan/2018</v>
      </c>
      <c r="E154" s="263">
        <v>43115</v>
      </c>
      <c r="F154" s="259" t="s">
        <v>326</v>
      </c>
      <c r="G154" s="259" t="s">
        <v>295</v>
      </c>
      <c r="H154" s="264" t="s">
        <v>1039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1021</v>
      </c>
      <c r="C155" s="260" t="s">
        <v>1022</v>
      </c>
      <c r="D155" s="73" t="str">
        <f t="shared" si="4"/>
        <v>jan/2018</v>
      </c>
      <c r="E155" s="263">
        <v>43115</v>
      </c>
      <c r="F155" s="259" t="s">
        <v>326</v>
      </c>
      <c r="G155" s="259" t="s">
        <v>295</v>
      </c>
      <c r="H155" s="264" t="s">
        <v>1040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1021</v>
      </c>
      <c r="C156" s="260" t="s">
        <v>1022</v>
      </c>
      <c r="D156" s="73" t="str">
        <f t="shared" si="4"/>
        <v>jan/2018</v>
      </c>
      <c r="E156" s="263">
        <v>43115</v>
      </c>
      <c r="F156" s="259" t="s">
        <v>326</v>
      </c>
      <c r="G156" s="259" t="s">
        <v>295</v>
      </c>
      <c r="H156" s="264" t="s">
        <v>1043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1021</v>
      </c>
      <c r="C157" s="260" t="s">
        <v>1022</v>
      </c>
      <c r="D157" s="73" t="str">
        <f t="shared" si="4"/>
        <v>jan/2018</v>
      </c>
      <c r="E157" s="263">
        <v>43115</v>
      </c>
      <c r="F157" s="259" t="s">
        <v>326</v>
      </c>
      <c r="G157" s="259" t="s">
        <v>295</v>
      </c>
      <c r="H157" s="264" t="s">
        <v>1044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1021</v>
      </c>
      <c r="C158" s="260" t="s">
        <v>1022</v>
      </c>
      <c r="D158" s="73" t="str">
        <f t="shared" si="4"/>
        <v>jan/2018</v>
      </c>
      <c r="E158" s="263">
        <v>43115</v>
      </c>
      <c r="F158" s="259" t="s">
        <v>326</v>
      </c>
      <c r="G158" s="259" t="s">
        <v>295</v>
      </c>
      <c r="H158" s="264" t="s">
        <v>1045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1021</v>
      </c>
      <c r="C159" s="260" t="s">
        <v>1022</v>
      </c>
      <c r="D159" s="73" t="str">
        <f t="shared" si="4"/>
        <v>jan/2018</v>
      </c>
      <c r="E159" s="263">
        <v>43115</v>
      </c>
      <c r="F159" s="259" t="s">
        <v>326</v>
      </c>
      <c r="G159" s="259" t="s">
        <v>295</v>
      </c>
      <c r="H159" s="264" t="s">
        <v>1046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1021</v>
      </c>
      <c r="C160" s="260" t="s">
        <v>1022</v>
      </c>
      <c r="D160" s="73" t="str">
        <f t="shared" si="4"/>
        <v>jan/2018</v>
      </c>
      <c r="E160" s="263">
        <v>43115</v>
      </c>
      <c r="F160" s="259" t="s">
        <v>326</v>
      </c>
      <c r="G160" s="259" t="s">
        <v>295</v>
      </c>
      <c r="H160" s="264" t="s">
        <v>1050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1021</v>
      </c>
      <c r="C161" s="260" t="s">
        <v>1022</v>
      </c>
      <c r="D161" s="73" t="str">
        <f t="shared" si="4"/>
        <v>jan/2018</v>
      </c>
      <c r="E161" s="263">
        <v>43115</v>
      </c>
      <c r="F161" s="259" t="s">
        <v>326</v>
      </c>
      <c r="G161" s="259" t="s">
        <v>295</v>
      </c>
      <c r="H161" s="264" t="s">
        <v>1052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1021</v>
      </c>
      <c r="C162" s="260" t="s">
        <v>1022</v>
      </c>
      <c r="D162" s="73" t="str">
        <f t="shared" si="4"/>
        <v>jan/2018</v>
      </c>
      <c r="E162" s="263">
        <v>43115</v>
      </c>
      <c r="F162" s="259" t="s">
        <v>326</v>
      </c>
      <c r="G162" s="259" t="s">
        <v>295</v>
      </c>
      <c r="H162" s="264" t="s">
        <v>1053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1021</v>
      </c>
      <c r="C163" s="260" t="s">
        <v>1022</v>
      </c>
      <c r="D163" s="73" t="str">
        <f t="shared" si="4"/>
        <v>jan/2018</v>
      </c>
      <c r="E163" s="263">
        <v>43115</v>
      </c>
      <c r="F163" s="259" t="s">
        <v>326</v>
      </c>
      <c r="G163" s="259" t="s">
        <v>295</v>
      </c>
      <c r="H163" s="264" t="s">
        <v>1055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1021</v>
      </c>
      <c r="C164" s="260" t="s">
        <v>1022</v>
      </c>
      <c r="D164" s="73" t="str">
        <f t="shared" si="4"/>
        <v>jan/2018</v>
      </c>
      <c r="E164" s="263">
        <v>43115</v>
      </c>
      <c r="F164" s="259" t="s">
        <v>326</v>
      </c>
      <c r="G164" s="259" t="s">
        <v>295</v>
      </c>
      <c r="H164" s="264" t="s">
        <v>1056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1021</v>
      </c>
      <c r="C165" s="260" t="s">
        <v>1022</v>
      </c>
      <c r="D165" s="73" t="str">
        <f t="shared" si="4"/>
        <v>jan/2018</v>
      </c>
      <c r="E165" s="263">
        <v>43115</v>
      </c>
      <c r="F165" s="259" t="s">
        <v>326</v>
      </c>
      <c r="G165" s="259" t="s">
        <v>295</v>
      </c>
      <c r="H165" s="264" t="s">
        <v>1057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1021</v>
      </c>
      <c r="C166" s="260" t="s">
        <v>1022</v>
      </c>
      <c r="D166" s="73" t="str">
        <f t="shared" si="4"/>
        <v>jan/2018</v>
      </c>
      <c r="E166" s="263">
        <v>43115</v>
      </c>
      <c r="F166" s="259" t="s">
        <v>326</v>
      </c>
      <c r="G166" s="259" t="s">
        <v>295</v>
      </c>
      <c r="H166" s="264" t="s">
        <v>1058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1021</v>
      </c>
      <c r="C167" s="260" t="s">
        <v>1022</v>
      </c>
      <c r="D167" s="73" t="str">
        <f t="shared" si="4"/>
        <v>jan/2018</v>
      </c>
      <c r="E167" s="263">
        <v>43115</v>
      </c>
      <c r="F167" s="259" t="s">
        <v>326</v>
      </c>
      <c r="G167" s="259" t="s">
        <v>295</v>
      </c>
      <c r="H167" s="264" t="s">
        <v>1059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1021</v>
      </c>
      <c r="C168" s="260" t="s">
        <v>1022</v>
      </c>
      <c r="D168" s="73" t="str">
        <f t="shared" si="4"/>
        <v>jan/2018</v>
      </c>
      <c r="E168" s="263">
        <v>43115</v>
      </c>
      <c r="F168" s="259" t="s">
        <v>326</v>
      </c>
      <c r="G168" s="259" t="s">
        <v>295</v>
      </c>
      <c r="H168" s="264" t="s">
        <v>1060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1021</v>
      </c>
      <c r="C169" s="260" t="s">
        <v>1022</v>
      </c>
      <c r="D169" s="73" t="str">
        <f t="shared" si="4"/>
        <v>jan/2018</v>
      </c>
      <c r="E169" s="263">
        <v>43115</v>
      </c>
      <c r="F169" s="259" t="s">
        <v>326</v>
      </c>
      <c r="G169" s="259" t="s">
        <v>295</v>
      </c>
      <c r="H169" s="264" t="s">
        <v>723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1021</v>
      </c>
      <c r="C170" s="260" t="s">
        <v>1022</v>
      </c>
      <c r="D170" s="73" t="str">
        <f t="shared" si="4"/>
        <v>jan/2018</v>
      </c>
      <c r="E170" s="263">
        <v>43115</v>
      </c>
      <c r="F170" s="259" t="s">
        <v>326</v>
      </c>
      <c r="G170" s="259" t="s">
        <v>295</v>
      </c>
      <c r="H170" s="264" t="s">
        <v>1061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1021</v>
      </c>
      <c r="C171" s="260" t="s">
        <v>1022</v>
      </c>
      <c r="D171" s="73" t="str">
        <f t="shared" si="4"/>
        <v>jan/2018</v>
      </c>
      <c r="E171" s="263">
        <v>43115</v>
      </c>
      <c r="F171" s="259" t="s">
        <v>326</v>
      </c>
      <c r="G171" s="259" t="s">
        <v>295</v>
      </c>
      <c r="H171" s="264" t="s">
        <v>1062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1021</v>
      </c>
      <c r="C172" s="260" t="s">
        <v>1022</v>
      </c>
      <c r="D172" s="73" t="str">
        <f t="shared" si="4"/>
        <v>jan/2018</v>
      </c>
      <c r="E172" s="263">
        <v>43115</v>
      </c>
      <c r="F172" s="259" t="s">
        <v>326</v>
      </c>
      <c r="G172" s="259" t="s">
        <v>295</v>
      </c>
      <c r="H172" s="264" t="s">
        <v>1063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1021</v>
      </c>
      <c r="C173" s="260" t="s">
        <v>1022</v>
      </c>
      <c r="D173" s="73" t="str">
        <f t="shared" si="4"/>
        <v>jan/2018</v>
      </c>
      <c r="E173" s="263">
        <v>43115</v>
      </c>
      <c r="F173" s="259" t="s">
        <v>326</v>
      </c>
      <c r="G173" s="259" t="s">
        <v>295</v>
      </c>
      <c r="H173" s="264" t="s">
        <v>1064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1021</v>
      </c>
      <c r="C174" s="260" t="s">
        <v>1022</v>
      </c>
      <c r="D174" s="73" t="str">
        <f t="shared" si="4"/>
        <v>jan/2018</v>
      </c>
      <c r="E174" s="263">
        <v>43115</v>
      </c>
      <c r="F174" s="259" t="s">
        <v>326</v>
      </c>
      <c r="G174" s="259" t="s">
        <v>295</v>
      </c>
      <c r="H174" s="264" t="s">
        <v>1065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1021</v>
      </c>
      <c r="C175" s="260" t="s">
        <v>1022</v>
      </c>
      <c r="D175" s="73" t="str">
        <f t="shared" si="4"/>
        <v>jan/2018</v>
      </c>
      <c r="E175" s="263">
        <v>43115</v>
      </c>
      <c r="F175" s="259" t="s">
        <v>326</v>
      </c>
      <c r="G175" s="259" t="s">
        <v>295</v>
      </c>
      <c r="H175" s="264" t="s">
        <v>1067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1021</v>
      </c>
      <c r="C176" s="260" t="s">
        <v>1022</v>
      </c>
      <c r="D176" s="73" t="str">
        <f t="shared" si="4"/>
        <v>jan/2018</v>
      </c>
      <c r="E176" s="263">
        <v>43115</v>
      </c>
      <c r="F176" s="259" t="s">
        <v>1089</v>
      </c>
      <c r="G176" s="259" t="s">
        <v>295</v>
      </c>
      <c r="H176" s="264" t="s">
        <v>1090</v>
      </c>
      <c r="I176" s="264" t="s">
        <v>243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1021</v>
      </c>
      <c r="C177" s="260" t="s">
        <v>1022</v>
      </c>
      <c r="D177" s="73" t="str">
        <f t="shared" si="4"/>
        <v>jan/2018</v>
      </c>
      <c r="E177" s="263">
        <v>43115</v>
      </c>
      <c r="F177" s="259" t="s">
        <v>326</v>
      </c>
      <c r="G177" s="259" t="s">
        <v>295</v>
      </c>
      <c r="H177" s="264" t="s">
        <v>1072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1021</v>
      </c>
      <c r="C178" s="260" t="s">
        <v>1022</v>
      </c>
      <c r="D178" s="73" t="str">
        <f t="shared" si="4"/>
        <v>jan/2018</v>
      </c>
      <c r="E178" s="263">
        <v>43115</v>
      </c>
      <c r="F178" s="259" t="s">
        <v>326</v>
      </c>
      <c r="G178" s="259" t="s">
        <v>295</v>
      </c>
      <c r="H178" s="264" t="s">
        <v>1073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1021</v>
      </c>
      <c r="C179" s="260" t="s">
        <v>1022</v>
      </c>
      <c r="D179" s="73" t="str">
        <f t="shared" si="4"/>
        <v>jan/2018</v>
      </c>
      <c r="E179" s="263">
        <v>43115</v>
      </c>
      <c r="F179" s="259" t="s">
        <v>326</v>
      </c>
      <c r="G179" s="259" t="s">
        <v>295</v>
      </c>
      <c r="H179" s="264" t="s">
        <v>1074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1021</v>
      </c>
      <c r="C180" s="260" t="s">
        <v>1022</v>
      </c>
      <c r="D180" s="73" t="str">
        <f t="shared" si="4"/>
        <v>jan/2018</v>
      </c>
      <c r="E180" s="263">
        <v>43115</v>
      </c>
      <c r="F180" s="259" t="s">
        <v>326</v>
      </c>
      <c r="G180" s="259" t="s">
        <v>295</v>
      </c>
      <c r="H180" s="264" t="s">
        <v>1076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1021</v>
      </c>
      <c r="C181" s="260" t="s">
        <v>1022</v>
      </c>
      <c r="D181" s="73" t="str">
        <f t="shared" si="4"/>
        <v>jan/2018</v>
      </c>
      <c r="E181" s="263">
        <v>43115</v>
      </c>
      <c r="F181" s="259" t="s">
        <v>326</v>
      </c>
      <c r="G181" s="259" t="s">
        <v>295</v>
      </c>
      <c r="H181" s="264" t="s">
        <v>1077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1021</v>
      </c>
      <c r="C182" s="260" t="s">
        <v>1022</v>
      </c>
      <c r="D182" s="73" t="str">
        <f t="shared" si="4"/>
        <v>jan/2018</v>
      </c>
      <c r="E182" s="263">
        <v>43115</v>
      </c>
      <c r="F182" s="259" t="s">
        <v>326</v>
      </c>
      <c r="G182" s="259" t="s">
        <v>295</v>
      </c>
      <c r="H182" s="264" t="s">
        <v>1078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1021</v>
      </c>
      <c r="C183" s="260" t="s">
        <v>1022</v>
      </c>
      <c r="D183" s="73" t="str">
        <f t="shared" si="4"/>
        <v>jan/2018</v>
      </c>
      <c r="E183" s="263">
        <v>43115</v>
      </c>
      <c r="F183" s="259" t="s">
        <v>326</v>
      </c>
      <c r="G183" s="259" t="s">
        <v>295</v>
      </c>
      <c r="H183" s="264" t="s">
        <v>1079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1021</v>
      </c>
      <c r="C184" s="260" t="s">
        <v>1022</v>
      </c>
      <c r="D184" s="73" t="str">
        <f t="shared" si="4"/>
        <v>jan/2018</v>
      </c>
      <c r="E184" s="263">
        <v>43115</v>
      </c>
      <c r="F184" s="259" t="s">
        <v>326</v>
      </c>
      <c r="G184" s="259" t="s">
        <v>295</v>
      </c>
      <c r="H184" s="264" t="s">
        <v>1080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1021</v>
      </c>
      <c r="C185" s="260" t="s">
        <v>1022</v>
      </c>
      <c r="D185" s="73" t="str">
        <f t="shared" si="4"/>
        <v>jan/2018</v>
      </c>
      <c r="E185" s="263">
        <v>43115</v>
      </c>
      <c r="F185" s="259" t="s">
        <v>1091</v>
      </c>
      <c r="G185" s="259" t="s">
        <v>295</v>
      </c>
      <c r="H185" s="264" t="s">
        <v>1092</v>
      </c>
      <c r="I185" s="264" t="s">
        <v>243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1021</v>
      </c>
      <c r="C186" s="260" t="s">
        <v>1022</v>
      </c>
      <c r="D186" s="73" t="str">
        <f t="shared" si="4"/>
        <v>jan/2018</v>
      </c>
      <c r="E186" s="263">
        <v>43115</v>
      </c>
      <c r="F186" s="259" t="s">
        <v>326</v>
      </c>
      <c r="G186" s="259" t="s">
        <v>295</v>
      </c>
      <c r="H186" s="264" t="s">
        <v>1081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1021</v>
      </c>
      <c r="C187" s="260" t="s">
        <v>1022</v>
      </c>
      <c r="D187" s="73" t="str">
        <f t="shared" si="4"/>
        <v>jan/2018</v>
      </c>
      <c r="E187" s="263">
        <v>43115</v>
      </c>
      <c r="F187" s="259" t="s">
        <v>326</v>
      </c>
      <c r="G187" s="259" t="s">
        <v>295</v>
      </c>
      <c r="H187" s="264" t="s">
        <v>1082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1021</v>
      </c>
      <c r="C188" s="260" t="s">
        <v>1022</v>
      </c>
      <c r="D188" s="73" t="str">
        <f t="shared" si="4"/>
        <v>jan/2018</v>
      </c>
      <c r="E188" s="263">
        <v>43115</v>
      </c>
      <c r="F188" s="259" t="s">
        <v>326</v>
      </c>
      <c r="G188" s="259" t="s">
        <v>295</v>
      </c>
      <c r="H188" s="264" t="s">
        <v>1083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1021</v>
      </c>
      <c r="C189" s="260" t="s">
        <v>1022</v>
      </c>
      <c r="D189" s="73" t="str">
        <f t="shared" si="4"/>
        <v>jan/2018</v>
      </c>
      <c r="E189" s="263">
        <v>43116</v>
      </c>
      <c r="F189" s="259" t="s">
        <v>538</v>
      </c>
      <c r="G189" s="259" t="s">
        <v>295</v>
      </c>
      <c r="H189" s="264" t="s">
        <v>208</v>
      </c>
      <c r="I189" s="264" t="s">
        <v>298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1023</v>
      </c>
      <c r="C190" s="260" t="s">
        <v>1022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295</v>
      </c>
      <c r="H190" s="264" t="s">
        <v>143</v>
      </c>
      <c r="I190" s="264" t="s">
        <v>235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1023</v>
      </c>
      <c r="C191" s="260" t="s">
        <v>1022</v>
      </c>
      <c r="D191" s="73" t="str">
        <f t="shared" si="4"/>
        <v>jan/2018</v>
      </c>
      <c r="E191" s="263">
        <v>43116</v>
      </c>
      <c r="F191" s="259" t="s">
        <v>214</v>
      </c>
      <c r="G191" s="259" t="s">
        <v>295</v>
      </c>
      <c r="H191" s="264" t="s">
        <v>329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1023</v>
      </c>
      <c r="C192" s="260" t="s">
        <v>1022</v>
      </c>
      <c r="D192" s="73" t="str">
        <f t="shared" si="4"/>
        <v>jan/2018</v>
      </c>
      <c r="E192" s="263">
        <v>43116</v>
      </c>
      <c r="F192" s="259" t="s">
        <v>214</v>
      </c>
      <c r="G192" s="259" t="s">
        <v>295</v>
      </c>
      <c r="H192" s="264" t="s">
        <v>329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1021</v>
      </c>
      <c r="C193" s="260" t="s">
        <v>1022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295</v>
      </c>
      <c r="H193" s="264" t="s">
        <v>297</v>
      </c>
      <c r="I193" s="264" t="s">
        <v>249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1021</v>
      </c>
      <c r="C194" s="260" t="s">
        <v>1022</v>
      </c>
      <c r="D194" s="73" t="str">
        <f t="shared" si="4"/>
        <v>jan/2018</v>
      </c>
      <c r="E194" s="263">
        <v>43117</v>
      </c>
      <c r="F194" s="259" t="s">
        <v>538</v>
      </c>
      <c r="G194" s="259" t="s">
        <v>295</v>
      </c>
      <c r="H194" s="264" t="s">
        <v>208</v>
      </c>
      <c r="I194" s="264" t="s">
        <v>298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1021</v>
      </c>
      <c r="C195" s="260" t="s">
        <v>1022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295</v>
      </c>
      <c r="H195" s="264" t="s">
        <v>313</v>
      </c>
      <c r="I195" s="264" t="s">
        <v>257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1021</v>
      </c>
      <c r="C196" s="260" t="s">
        <v>1022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295</v>
      </c>
      <c r="H196" s="264" t="s">
        <v>1084</v>
      </c>
      <c r="I196" s="264" t="s">
        <v>252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1021</v>
      </c>
      <c r="C197" s="260" t="s">
        <v>1022</v>
      </c>
      <c r="D197" s="73" t="str">
        <f t="shared" si="6"/>
        <v>jan/2018</v>
      </c>
      <c r="E197" s="263">
        <v>43118</v>
      </c>
      <c r="F197" s="259" t="s">
        <v>538</v>
      </c>
      <c r="G197" s="259" t="s">
        <v>295</v>
      </c>
      <c r="H197" s="264" t="s">
        <v>208</v>
      </c>
      <c r="I197" s="264" t="s">
        <v>298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1021</v>
      </c>
      <c r="C198" s="260" t="s">
        <v>1022</v>
      </c>
      <c r="D198" s="73" t="str">
        <f t="shared" si="6"/>
        <v>jan/2018</v>
      </c>
      <c r="E198" s="263">
        <v>43118</v>
      </c>
      <c r="F198" s="259" t="s">
        <v>214</v>
      </c>
      <c r="G198" s="259" t="s">
        <v>295</v>
      </c>
      <c r="H198" s="264" t="s">
        <v>304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1021</v>
      </c>
      <c r="C199" s="260" t="s">
        <v>1022</v>
      </c>
      <c r="D199" s="73" t="str">
        <f t="shared" si="6"/>
        <v>jan/2018</v>
      </c>
      <c r="E199" s="263">
        <v>43118</v>
      </c>
      <c r="F199" s="259" t="s">
        <v>320</v>
      </c>
      <c r="G199" s="259" t="s">
        <v>295</v>
      </c>
      <c r="H199" s="264" t="s">
        <v>1093</v>
      </c>
      <c r="I199" s="264" t="s">
        <v>276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1023</v>
      </c>
      <c r="C200" s="260" t="s">
        <v>1022</v>
      </c>
      <c r="D200" s="73" t="str">
        <f t="shared" si="6"/>
        <v>jan/2018</v>
      </c>
      <c r="E200" s="263">
        <v>43119</v>
      </c>
      <c r="F200" s="259" t="s">
        <v>417</v>
      </c>
      <c r="G200" s="259" t="s">
        <v>295</v>
      </c>
      <c r="H200" s="264" t="s">
        <v>1094</v>
      </c>
      <c r="I200" s="264" t="s">
        <v>243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1023</v>
      </c>
      <c r="C201" s="260" t="s">
        <v>1022</v>
      </c>
      <c r="D201" s="73" t="str">
        <f t="shared" si="6"/>
        <v>jan/2018</v>
      </c>
      <c r="E201" s="263">
        <v>43119</v>
      </c>
      <c r="F201" s="259" t="s">
        <v>441</v>
      </c>
      <c r="G201" s="259" t="s">
        <v>295</v>
      </c>
      <c r="H201" s="264" t="s">
        <v>1095</v>
      </c>
      <c r="I201" s="264" t="s">
        <v>243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1023</v>
      </c>
      <c r="C202" s="260" t="s">
        <v>1022</v>
      </c>
      <c r="D202" s="73" t="str">
        <f t="shared" si="6"/>
        <v>jan/2018</v>
      </c>
      <c r="E202" s="263">
        <v>43119</v>
      </c>
      <c r="F202" s="259" t="s">
        <v>336</v>
      </c>
      <c r="G202" s="259" t="s">
        <v>295</v>
      </c>
      <c r="H202" s="264" t="s">
        <v>336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1023</v>
      </c>
      <c r="C203" s="260" t="s">
        <v>1022</v>
      </c>
      <c r="D203" s="73" t="str">
        <f t="shared" si="6"/>
        <v>jan/2018</v>
      </c>
      <c r="E203" s="263">
        <v>43119</v>
      </c>
      <c r="F203" s="259">
        <v>6328</v>
      </c>
      <c r="G203" s="259" t="s">
        <v>295</v>
      </c>
      <c r="H203" s="264" t="s">
        <v>315</v>
      </c>
      <c r="I203" s="264" t="s">
        <v>249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1023</v>
      </c>
      <c r="C204" s="260" t="s">
        <v>1022</v>
      </c>
      <c r="D204" s="73" t="str">
        <f t="shared" si="6"/>
        <v>jan/2018</v>
      </c>
      <c r="E204" s="263">
        <v>43119</v>
      </c>
      <c r="F204" s="259" t="s">
        <v>1096</v>
      </c>
      <c r="G204" s="259" t="s">
        <v>295</v>
      </c>
      <c r="H204" s="264" t="s">
        <v>337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1023</v>
      </c>
      <c r="C205" s="260" t="s">
        <v>1022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295</v>
      </c>
      <c r="H205" s="264" t="s">
        <v>146</v>
      </c>
      <c r="I205" s="264" t="s">
        <v>255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1023</v>
      </c>
      <c r="C206" s="260" t="s">
        <v>1022</v>
      </c>
      <c r="D206" s="73" t="str">
        <f t="shared" si="6"/>
        <v>jan/2018</v>
      </c>
      <c r="E206" s="263">
        <v>43119</v>
      </c>
      <c r="F206" s="259" t="s">
        <v>617</v>
      </c>
      <c r="G206" s="259" t="s">
        <v>295</v>
      </c>
      <c r="H206" s="264" t="s">
        <v>1092</v>
      </c>
      <c r="I206" s="264" t="s">
        <v>243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1021</v>
      </c>
      <c r="C207" s="260" t="s">
        <v>1022</v>
      </c>
      <c r="D207" s="73" t="str">
        <f t="shared" si="6"/>
        <v>jan/2018</v>
      </c>
      <c r="E207" s="263">
        <v>43122</v>
      </c>
      <c r="F207" s="259" t="s">
        <v>538</v>
      </c>
      <c r="G207" s="259" t="s">
        <v>295</v>
      </c>
      <c r="H207" s="264" t="s">
        <v>208</v>
      </c>
      <c r="I207" s="264" t="s">
        <v>298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1023</v>
      </c>
      <c r="C208" s="260" t="s">
        <v>1022</v>
      </c>
      <c r="D208" s="73" t="str">
        <f t="shared" si="6"/>
        <v>jan/2018</v>
      </c>
      <c r="E208" s="263">
        <v>43122</v>
      </c>
      <c r="F208" s="259" t="s">
        <v>217</v>
      </c>
      <c r="G208" s="259" t="s">
        <v>295</v>
      </c>
      <c r="H208" s="264" t="s">
        <v>217</v>
      </c>
      <c r="I208" s="264" t="s">
        <v>206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1021</v>
      </c>
      <c r="C209" s="260" t="s">
        <v>1022</v>
      </c>
      <c r="D209" s="73" t="str">
        <f t="shared" si="6"/>
        <v>jan/2018</v>
      </c>
      <c r="E209" s="263">
        <v>43122</v>
      </c>
      <c r="F209" s="259" t="s">
        <v>214</v>
      </c>
      <c r="G209" s="259" t="s">
        <v>295</v>
      </c>
      <c r="H209" s="264" t="s">
        <v>329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1021</v>
      </c>
      <c r="C210" s="260" t="s">
        <v>1022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295</v>
      </c>
      <c r="H210" s="264" t="s">
        <v>1068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1021</v>
      </c>
      <c r="C211" s="260" t="s">
        <v>1022</v>
      </c>
      <c r="D211" s="73" t="str">
        <f t="shared" si="6"/>
        <v>jan/2018</v>
      </c>
      <c r="E211" s="263">
        <v>43122</v>
      </c>
      <c r="F211" s="259">
        <v>45274</v>
      </c>
      <c r="G211" s="259" t="s">
        <v>295</v>
      </c>
      <c r="H211" s="264" t="s">
        <v>318</v>
      </c>
      <c r="I211" s="264" t="s">
        <v>255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1021</v>
      </c>
      <c r="C212" s="260" t="s">
        <v>1022</v>
      </c>
      <c r="D212" s="73" t="str">
        <f t="shared" si="6"/>
        <v>jan/2018</v>
      </c>
      <c r="E212" s="263">
        <v>43123</v>
      </c>
      <c r="F212" s="259" t="s">
        <v>538</v>
      </c>
      <c r="G212" s="259" t="s">
        <v>295</v>
      </c>
      <c r="H212" s="264" t="s">
        <v>208</v>
      </c>
      <c r="I212" s="264" t="s">
        <v>298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1021</v>
      </c>
      <c r="C213" s="260" t="s">
        <v>1022</v>
      </c>
      <c r="D213" s="73" t="str">
        <f t="shared" si="6"/>
        <v>jan/2018</v>
      </c>
      <c r="E213" s="263">
        <v>43123</v>
      </c>
      <c r="F213" s="259">
        <v>7</v>
      </c>
      <c r="G213" s="259" t="s">
        <v>295</v>
      </c>
      <c r="H213" s="264" t="s">
        <v>1088</v>
      </c>
      <c r="I213" s="264" t="s">
        <v>243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1021</v>
      </c>
      <c r="C214" s="260" t="s">
        <v>1022</v>
      </c>
      <c r="D214" s="73" t="str">
        <f t="shared" si="6"/>
        <v>jan/2018</v>
      </c>
      <c r="E214" s="263">
        <v>43123</v>
      </c>
      <c r="F214" s="259">
        <v>56345</v>
      </c>
      <c r="G214" s="259" t="s">
        <v>296</v>
      </c>
      <c r="H214" s="264" t="s">
        <v>181</v>
      </c>
      <c r="I214" s="264" t="s">
        <v>249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1021</v>
      </c>
      <c r="C215" s="260" t="s">
        <v>1022</v>
      </c>
      <c r="D215" s="73" t="str">
        <f t="shared" si="6"/>
        <v>jan/2018</v>
      </c>
      <c r="E215" s="263">
        <v>43123</v>
      </c>
      <c r="F215" s="259">
        <v>56346</v>
      </c>
      <c r="G215" s="259" t="s">
        <v>295</v>
      </c>
      <c r="H215" s="264" t="s">
        <v>181</v>
      </c>
      <c r="I215" s="264" t="s">
        <v>248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1021</v>
      </c>
      <c r="C216" s="260" t="s">
        <v>1022</v>
      </c>
      <c r="D216" s="73" t="str">
        <f t="shared" si="6"/>
        <v>jan/2018</v>
      </c>
      <c r="E216" s="263">
        <v>43123</v>
      </c>
      <c r="F216" s="259">
        <v>58099</v>
      </c>
      <c r="G216" s="259" t="s">
        <v>295</v>
      </c>
      <c r="H216" s="264" t="s">
        <v>181</v>
      </c>
      <c r="I216" s="264" t="s">
        <v>248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1021</v>
      </c>
      <c r="C217" s="260" t="s">
        <v>1022</v>
      </c>
      <c r="D217" s="73" t="str">
        <f t="shared" si="6"/>
        <v>jan/2018</v>
      </c>
      <c r="E217" s="263">
        <v>43123</v>
      </c>
      <c r="F217" s="259">
        <v>58100</v>
      </c>
      <c r="G217" s="259" t="s">
        <v>295</v>
      </c>
      <c r="H217" s="264" t="s">
        <v>181</v>
      </c>
      <c r="I217" s="264" t="s">
        <v>249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1021</v>
      </c>
      <c r="C218" s="260" t="s">
        <v>1022</v>
      </c>
      <c r="D218" s="73" t="str">
        <f t="shared" si="6"/>
        <v>jan/2018</v>
      </c>
      <c r="E218" s="263">
        <v>43123</v>
      </c>
      <c r="F218" s="259">
        <v>58114</v>
      </c>
      <c r="G218" s="259" t="s">
        <v>295</v>
      </c>
      <c r="H218" s="264" t="s">
        <v>181</v>
      </c>
      <c r="I218" s="264" t="s">
        <v>248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1021</v>
      </c>
      <c r="C219" s="260" t="s">
        <v>1022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295</v>
      </c>
      <c r="H219" s="264" t="s">
        <v>297</v>
      </c>
      <c r="I219" s="264" t="s">
        <v>248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1021</v>
      </c>
      <c r="C220" s="260" t="s">
        <v>1022</v>
      </c>
      <c r="D220" s="73" t="str">
        <f t="shared" si="6"/>
        <v>jan/2018</v>
      </c>
      <c r="E220" s="263">
        <v>43123</v>
      </c>
      <c r="F220" s="259">
        <v>5048</v>
      </c>
      <c r="G220" s="259" t="s">
        <v>295</v>
      </c>
      <c r="H220" s="264" t="s">
        <v>494</v>
      </c>
      <c r="I220" s="264" t="s">
        <v>255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1021</v>
      </c>
      <c r="C221" s="260" t="s">
        <v>1022</v>
      </c>
      <c r="D221" s="73" t="str">
        <f t="shared" si="6"/>
        <v>jan/2018</v>
      </c>
      <c r="E221" s="263">
        <v>43124</v>
      </c>
      <c r="F221" s="259" t="s">
        <v>538</v>
      </c>
      <c r="G221" s="259" t="s">
        <v>295</v>
      </c>
      <c r="H221" s="264" t="s">
        <v>208</v>
      </c>
      <c r="I221" s="264" t="s">
        <v>298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1021</v>
      </c>
      <c r="C222" s="260" t="s">
        <v>1022</v>
      </c>
      <c r="D222" s="73" t="str">
        <f t="shared" si="6"/>
        <v>jan/2018</v>
      </c>
      <c r="E222" s="263">
        <v>43124</v>
      </c>
      <c r="F222" s="259">
        <v>13</v>
      </c>
      <c r="G222" s="259" t="s">
        <v>295</v>
      </c>
      <c r="H222" s="264" t="s">
        <v>1097</v>
      </c>
      <c r="I222" s="264" t="s">
        <v>243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1021</v>
      </c>
      <c r="C223" s="260" t="s">
        <v>1022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295</v>
      </c>
      <c r="H223" s="264" t="s">
        <v>342</v>
      </c>
      <c r="I223" s="264" t="s">
        <v>188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1021</v>
      </c>
      <c r="C224" s="260" t="s">
        <v>1022</v>
      </c>
      <c r="D224" s="73" t="str">
        <f t="shared" si="6"/>
        <v>jan/2018</v>
      </c>
      <c r="E224" s="263">
        <v>43124</v>
      </c>
      <c r="F224" s="259">
        <v>11</v>
      </c>
      <c r="G224" s="259" t="s">
        <v>295</v>
      </c>
      <c r="H224" s="264" t="s">
        <v>1090</v>
      </c>
      <c r="I224" s="264" t="s">
        <v>243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1021</v>
      </c>
      <c r="C225" s="260" t="s">
        <v>1022</v>
      </c>
      <c r="D225" s="73" t="str">
        <f t="shared" si="6"/>
        <v>jan/2018</v>
      </c>
      <c r="E225" s="263">
        <v>43124</v>
      </c>
      <c r="F225" s="259">
        <v>183</v>
      </c>
      <c r="G225" s="259" t="s">
        <v>295</v>
      </c>
      <c r="H225" s="264" t="s">
        <v>1092</v>
      </c>
      <c r="I225" s="264" t="s">
        <v>243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1021</v>
      </c>
      <c r="C226" s="260" t="s">
        <v>1022</v>
      </c>
      <c r="D226" s="73" t="str">
        <f t="shared" si="6"/>
        <v>jan/2018</v>
      </c>
      <c r="E226" s="263">
        <v>43125</v>
      </c>
      <c r="F226" s="259" t="s">
        <v>538</v>
      </c>
      <c r="G226" s="259" t="s">
        <v>295</v>
      </c>
      <c r="H226" s="264" t="s">
        <v>208</v>
      </c>
      <c r="I226" s="264" t="s">
        <v>298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1021</v>
      </c>
      <c r="C227" s="260" t="s">
        <v>1022</v>
      </c>
      <c r="D227" s="73" t="str">
        <f t="shared" si="6"/>
        <v>jan/2018</v>
      </c>
      <c r="E227" s="263">
        <v>43125</v>
      </c>
      <c r="F227" s="259" t="s">
        <v>344</v>
      </c>
      <c r="G227" s="259" t="s">
        <v>295</v>
      </c>
      <c r="H227" s="264" t="s">
        <v>344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1021</v>
      </c>
      <c r="C228" s="260" t="s">
        <v>1022</v>
      </c>
      <c r="D228" s="73" t="str">
        <f t="shared" si="6"/>
        <v>jan/2018</v>
      </c>
      <c r="E228" s="263">
        <v>43125</v>
      </c>
      <c r="F228" s="259">
        <v>26</v>
      </c>
      <c r="G228" s="259" t="s">
        <v>295</v>
      </c>
      <c r="H228" s="264" t="s">
        <v>1098</v>
      </c>
      <c r="I228" s="264" t="s">
        <v>243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1021</v>
      </c>
      <c r="C229" s="260" t="s">
        <v>1022</v>
      </c>
      <c r="D229" s="73" t="str">
        <f t="shared" si="6"/>
        <v>jan/2018</v>
      </c>
      <c r="E229" s="263">
        <v>43125</v>
      </c>
      <c r="F229" s="259">
        <v>14682</v>
      </c>
      <c r="G229" s="259" t="s">
        <v>295</v>
      </c>
      <c r="H229" s="264" t="s">
        <v>1099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1021</v>
      </c>
      <c r="C230" s="260" t="s">
        <v>1022</v>
      </c>
      <c r="D230" s="73" t="str">
        <f t="shared" si="6"/>
        <v>jan/2018</v>
      </c>
      <c r="E230" s="263">
        <v>43125</v>
      </c>
      <c r="F230" s="259" t="s">
        <v>320</v>
      </c>
      <c r="G230" s="259" t="s">
        <v>295</v>
      </c>
      <c r="H230" s="264" t="s">
        <v>307</v>
      </c>
      <c r="I230" s="264" t="s">
        <v>276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1021</v>
      </c>
      <c r="C231" s="260" t="s">
        <v>1022</v>
      </c>
      <c r="D231" s="73" t="str">
        <f t="shared" si="6"/>
        <v>jan/2018</v>
      </c>
      <c r="E231" s="263">
        <v>43125</v>
      </c>
      <c r="F231" s="259" t="s">
        <v>320</v>
      </c>
      <c r="G231" s="259" t="s">
        <v>295</v>
      </c>
      <c r="H231" s="264" t="s">
        <v>347</v>
      </c>
      <c r="I231" s="264" t="s">
        <v>276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1023</v>
      </c>
      <c r="C232" s="260" t="s">
        <v>1022</v>
      </c>
      <c r="D232" s="73" t="str">
        <f t="shared" si="6"/>
        <v>jan/2018</v>
      </c>
      <c r="E232" s="263">
        <v>43129</v>
      </c>
      <c r="F232" s="259" t="s">
        <v>207</v>
      </c>
      <c r="G232" s="259" t="s">
        <v>295</v>
      </c>
      <c r="H232" s="264" t="s">
        <v>208</v>
      </c>
      <c r="I232" s="264" t="s">
        <v>298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1021</v>
      </c>
      <c r="C233" s="260" t="s">
        <v>1022</v>
      </c>
      <c r="D233" s="73" t="str">
        <f t="shared" si="6"/>
        <v>jan/2018</v>
      </c>
      <c r="E233" s="263">
        <v>43129</v>
      </c>
      <c r="F233" s="259" t="s">
        <v>538</v>
      </c>
      <c r="G233" s="259" t="s">
        <v>295</v>
      </c>
      <c r="H233" s="264" t="s">
        <v>208</v>
      </c>
      <c r="I233" s="264" t="s">
        <v>298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1021</v>
      </c>
      <c r="C234" s="260" t="s">
        <v>1022</v>
      </c>
      <c r="D234" s="73" t="str">
        <f t="shared" si="6"/>
        <v>jan/2018</v>
      </c>
      <c r="E234" s="263">
        <v>43129</v>
      </c>
      <c r="F234" s="259">
        <v>11</v>
      </c>
      <c r="G234" s="259" t="s">
        <v>295</v>
      </c>
      <c r="H234" s="264" t="s">
        <v>1100</v>
      </c>
      <c r="I234" s="264" t="s">
        <v>243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1021</v>
      </c>
      <c r="C235" s="260" t="s">
        <v>1022</v>
      </c>
      <c r="D235" s="73" t="str">
        <f t="shared" si="6"/>
        <v>jan/2018</v>
      </c>
      <c r="E235" s="263">
        <v>43129</v>
      </c>
      <c r="F235" s="259">
        <v>11</v>
      </c>
      <c r="G235" s="259" t="s">
        <v>295</v>
      </c>
      <c r="H235" s="264" t="s">
        <v>1100</v>
      </c>
      <c r="I235" s="264" t="s">
        <v>243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1023</v>
      </c>
      <c r="C236" s="260" t="s">
        <v>1022</v>
      </c>
      <c r="D236" s="73" t="str">
        <f t="shared" si="6"/>
        <v>jan/2018</v>
      </c>
      <c r="E236" s="263">
        <v>43129</v>
      </c>
      <c r="F236" s="259" t="s">
        <v>205</v>
      </c>
      <c r="G236" s="259" t="s">
        <v>295</v>
      </c>
      <c r="H236" s="264" t="s">
        <v>300</v>
      </c>
      <c r="I236" s="264" t="s">
        <v>237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1021</v>
      </c>
      <c r="C237" s="260" t="s">
        <v>1022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295</v>
      </c>
      <c r="H237" s="264" t="s">
        <v>1084</v>
      </c>
      <c r="I237" s="264" t="s">
        <v>189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1021</v>
      </c>
      <c r="C238" s="260" t="s">
        <v>1022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295</v>
      </c>
      <c r="H238" s="264" t="s">
        <v>1084</v>
      </c>
      <c r="I238" s="264" t="s">
        <v>252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1021</v>
      </c>
      <c r="C239" s="260" t="s">
        <v>1022</v>
      </c>
      <c r="D239" s="73" t="str">
        <f t="shared" si="6"/>
        <v>jan/2018</v>
      </c>
      <c r="E239" s="263">
        <v>43130</v>
      </c>
      <c r="F239" s="259" t="s">
        <v>538</v>
      </c>
      <c r="G239" s="259" t="s">
        <v>295</v>
      </c>
      <c r="H239" s="264" t="s">
        <v>208</v>
      </c>
      <c r="I239" s="264" t="s">
        <v>298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1021</v>
      </c>
      <c r="C240" s="260" t="s">
        <v>1022</v>
      </c>
      <c r="D240" s="73" t="str">
        <f t="shared" si="6"/>
        <v>jan/2018</v>
      </c>
      <c r="E240" s="263">
        <v>43130</v>
      </c>
      <c r="F240" s="259">
        <v>11</v>
      </c>
      <c r="G240" s="259" t="s">
        <v>295</v>
      </c>
      <c r="H240" s="264" t="s">
        <v>1100</v>
      </c>
      <c r="I240" s="264" t="s">
        <v>243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1021</v>
      </c>
      <c r="C241" s="260" t="s">
        <v>1022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295</v>
      </c>
      <c r="H241" s="264" t="s">
        <v>230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1021</v>
      </c>
      <c r="C242" s="260" t="s">
        <v>1022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295</v>
      </c>
      <c r="H242" s="264" t="s">
        <v>640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1021</v>
      </c>
      <c r="C243" s="260" t="s">
        <v>1022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295</v>
      </c>
      <c r="H243" s="264" t="s">
        <v>1084</v>
      </c>
      <c r="I243" s="264" t="s">
        <v>252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1023</v>
      </c>
      <c r="C244" s="260" t="s">
        <v>1022</v>
      </c>
      <c r="D244" s="73" t="str">
        <f t="shared" si="6"/>
        <v>jan/2018</v>
      </c>
      <c r="E244" s="263">
        <v>43131</v>
      </c>
      <c r="F244" s="259" t="s">
        <v>207</v>
      </c>
      <c r="G244" s="259" t="s">
        <v>295</v>
      </c>
      <c r="H244" s="264" t="s">
        <v>208</v>
      </c>
      <c r="I244" s="264" t="s">
        <v>298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1021</v>
      </c>
      <c r="C245" s="260" t="s">
        <v>1022</v>
      </c>
      <c r="D245" s="73" t="str">
        <f t="shared" si="6"/>
        <v>jan/2018</v>
      </c>
      <c r="E245" s="263">
        <v>43131</v>
      </c>
      <c r="F245" s="259" t="s">
        <v>207</v>
      </c>
      <c r="G245" s="259" t="s">
        <v>295</v>
      </c>
      <c r="H245" s="264" t="s">
        <v>208</v>
      </c>
      <c r="I245" s="264" t="s">
        <v>298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1023</v>
      </c>
      <c r="C246" s="260" t="s">
        <v>1022</v>
      </c>
      <c r="D246" s="73" t="str">
        <f t="shared" si="6"/>
        <v>jan/2018</v>
      </c>
      <c r="E246" s="263">
        <v>43131</v>
      </c>
      <c r="F246" s="259" t="s">
        <v>205</v>
      </c>
      <c r="G246" s="259" t="s">
        <v>295</v>
      </c>
      <c r="H246" s="264" t="s">
        <v>300</v>
      </c>
      <c r="I246" s="264" t="s">
        <v>237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1021</v>
      </c>
      <c r="C247" s="260" t="s">
        <v>1022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295</v>
      </c>
      <c r="H247" s="264" t="s">
        <v>350</v>
      </c>
      <c r="I247" s="264" t="s">
        <v>238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1023</v>
      </c>
      <c r="C248" s="260" t="s">
        <v>1022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295</v>
      </c>
      <c r="H248" s="264" t="s">
        <v>350</v>
      </c>
      <c r="I248" s="264" t="s">
        <v>238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1021</v>
      </c>
      <c r="C249" s="260" t="s">
        <v>1022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295</v>
      </c>
      <c r="H249" s="264" t="s">
        <v>1084</v>
      </c>
      <c r="I249" s="264" t="s">
        <v>252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1021</v>
      </c>
      <c r="C250" s="260" t="s">
        <v>1022</v>
      </c>
      <c r="D250" s="73" t="str">
        <f t="shared" si="6"/>
        <v>fev/2018</v>
      </c>
      <c r="E250" s="263">
        <v>43132</v>
      </c>
      <c r="F250" s="259" t="s">
        <v>538</v>
      </c>
      <c r="G250" s="259" t="s">
        <v>295</v>
      </c>
      <c r="H250" s="264" t="s">
        <v>208</v>
      </c>
      <c r="I250" s="264" t="s">
        <v>298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1021</v>
      </c>
      <c r="C251" s="260" t="s">
        <v>1022</v>
      </c>
      <c r="D251" s="73" t="str">
        <f t="shared" si="6"/>
        <v>fev/2018</v>
      </c>
      <c r="E251" s="263">
        <v>43132</v>
      </c>
      <c r="F251" s="259">
        <v>58322</v>
      </c>
      <c r="G251" s="259" t="s">
        <v>295</v>
      </c>
      <c r="H251" s="264" t="s">
        <v>181</v>
      </c>
      <c r="I251" s="264" t="s">
        <v>249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1023</v>
      </c>
      <c r="C252" s="260" t="s">
        <v>1022</v>
      </c>
      <c r="D252" s="73" t="str">
        <f t="shared" si="6"/>
        <v>fev/2018</v>
      </c>
      <c r="E252" s="263">
        <v>43133</v>
      </c>
      <c r="F252" s="259" t="s">
        <v>207</v>
      </c>
      <c r="G252" s="259" t="s">
        <v>295</v>
      </c>
      <c r="H252" s="264" t="s">
        <v>208</v>
      </c>
      <c r="I252" s="264" t="s">
        <v>298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1021</v>
      </c>
      <c r="C253" s="260" t="s">
        <v>1022</v>
      </c>
      <c r="D253" s="73" t="str">
        <f t="shared" si="6"/>
        <v>fev/2018</v>
      </c>
      <c r="E253" s="263">
        <v>43133</v>
      </c>
      <c r="F253" s="259" t="s">
        <v>538</v>
      </c>
      <c r="G253" s="259" t="s">
        <v>295</v>
      </c>
      <c r="H253" s="264" t="s">
        <v>208</v>
      </c>
      <c r="I253" s="264" t="s">
        <v>298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1023</v>
      </c>
      <c r="C254" s="260" t="s">
        <v>1022</v>
      </c>
      <c r="D254" s="73" t="str">
        <f t="shared" si="6"/>
        <v>fev/2018</v>
      </c>
      <c r="E254" s="263">
        <v>43133</v>
      </c>
      <c r="F254" s="259" t="s">
        <v>205</v>
      </c>
      <c r="G254" s="259" t="s">
        <v>295</v>
      </c>
      <c r="H254" s="264" t="s">
        <v>300</v>
      </c>
      <c r="I254" s="264" t="s">
        <v>237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1023</v>
      </c>
      <c r="C255" s="260" t="s">
        <v>1022</v>
      </c>
      <c r="D255" s="73" t="str">
        <f t="shared" si="6"/>
        <v>fev/2018</v>
      </c>
      <c r="E255" s="263">
        <v>43133</v>
      </c>
      <c r="F255" s="259" t="s">
        <v>205</v>
      </c>
      <c r="G255" s="259" t="s">
        <v>295</v>
      </c>
      <c r="H255" s="264" t="s">
        <v>300</v>
      </c>
      <c r="I255" s="264" t="s">
        <v>237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1021</v>
      </c>
      <c r="C256" s="260" t="s">
        <v>1022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295</v>
      </c>
      <c r="H256" s="264" t="s">
        <v>353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1021</v>
      </c>
      <c r="C257" s="260" t="s">
        <v>1022</v>
      </c>
      <c r="D257" s="73" t="str">
        <f t="shared" si="6"/>
        <v>fev/2018</v>
      </c>
      <c r="E257" s="263">
        <v>43133</v>
      </c>
      <c r="F257" s="259" t="s">
        <v>320</v>
      </c>
      <c r="G257" s="259" t="s">
        <v>295</v>
      </c>
      <c r="H257" s="264" t="s">
        <v>335</v>
      </c>
      <c r="I257" s="264" t="s">
        <v>276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1021</v>
      </c>
      <c r="C258" s="260" t="s">
        <v>1022</v>
      </c>
      <c r="D258" s="73" t="str">
        <f t="shared" si="6"/>
        <v>fev/2018</v>
      </c>
      <c r="E258" s="263">
        <v>43136</v>
      </c>
      <c r="F258" s="259" t="s">
        <v>538</v>
      </c>
      <c r="G258" s="259" t="s">
        <v>295</v>
      </c>
      <c r="H258" s="264" t="s">
        <v>208</v>
      </c>
      <c r="I258" s="264" t="s">
        <v>298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1021</v>
      </c>
      <c r="C259" s="260" t="s">
        <v>1022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295</v>
      </c>
      <c r="H259" s="264" t="s">
        <v>361</v>
      </c>
      <c r="I259" s="264" t="s">
        <v>248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1021</v>
      </c>
      <c r="C260" s="260" t="s">
        <v>1022</v>
      </c>
      <c r="D260" s="73" t="str">
        <f t="shared" si="8"/>
        <v>fev/2018</v>
      </c>
      <c r="E260" s="263">
        <v>43136</v>
      </c>
      <c r="F260" s="259">
        <v>2229</v>
      </c>
      <c r="G260" s="259" t="s">
        <v>295</v>
      </c>
      <c r="H260" s="264" t="s">
        <v>1101</v>
      </c>
      <c r="I260" s="264" t="s">
        <v>284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1021</v>
      </c>
      <c r="C261" s="260" t="s">
        <v>1022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295</v>
      </c>
      <c r="H261" s="264" t="s">
        <v>1084</v>
      </c>
      <c r="I261" s="264" t="s">
        <v>252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1021</v>
      </c>
      <c r="C262" s="260" t="s">
        <v>1022</v>
      </c>
      <c r="D262" s="73" t="str">
        <f t="shared" si="8"/>
        <v>fev/2018</v>
      </c>
      <c r="E262" s="263">
        <v>43137</v>
      </c>
      <c r="F262" s="259" t="s">
        <v>538</v>
      </c>
      <c r="G262" s="259" t="s">
        <v>295</v>
      </c>
      <c r="H262" s="264" t="s">
        <v>208</v>
      </c>
      <c r="I262" s="264" t="s">
        <v>298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1021</v>
      </c>
      <c r="C263" s="260" t="s">
        <v>1022</v>
      </c>
      <c r="D263" s="73" t="str">
        <f t="shared" si="8"/>
        <v>fev/2018</v>
      </c>
      <c r="E263" s="263">
        <v>43137</v>
      </c>
      <c r="F263" s="259" t="s">
        <v>359</v>
      </c>
      <c r="G263" s="259" t="s">
        <v>295</v>
      </c>
      <c r="H263" s="264" t="s">
        <v>1025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1021</v>
      </c>
      <c r="C264" s="260" t="s">
        <v>1022</v>
      </c>
      <c r="D264" s="73" t="str">
        <f t="shared" si="8"/>
        <v>fev/2018</v>
      </c>
      <c r="E264" s="263">
        <v>43137</v>
      </c>
      <c r="F264" s="259">
        <v>3342</v>
      </c>
      <c r="G264" s="259" t="s">
        <v>295</v>
      </c>
      <c r="H264" s="264" t="s">
        <v>1102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1021</v>
      </c>
      <c r="C265" s="260" t="s">
        <v>1022</v>
      </c>
      <c r="D265" s="73" t="str">
        <f t="shared" si="8"/>
        <v>fev/2018</v>
      </c>
      <c r="E265" s="263">
        <v>43137</v>
      </c>
      <c r="F265" s="259" t="s">
        <v>359</v>
      </c>
      <c r="G265" s="259" t="s">
        <v>295</v>
      </c>
      <c r="H265" s="264" t="s">
        <v>1029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1021</v>
      </c>
      <c r="C266" s="260" t="s">
        <v>1022</v>
      </c>
      <c r="D266" s="73" t="str">
        <f t="shared" si="8"/>
        <v>fev/2018</v>
      </c>
      <c r="E266" s="263">
        <v>43137</v>
      </c>
      <c r="F266" s="259" t="s">
        <v>351</v>
      </c>
      <c r="G266" s="259" t="s">
        <v>295</v>
      </c>
      <c r="H266" s="264" t="s">
        <v>1103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1021</v>
      </c>
      <c r="C267" s="260" t="s">
        <v>1022</v>
      </c>
      <c r="D267" s="73" t="str">
        <f t="shared" si="8"/>
        <v>fev/2018</v>
      </c>
      <c r="E267" s="263">
        <v>43137</v>
      </c>
      <c r="F267" s="259">
        <v>58436</v>
      </c>
      <c r="G267" s="259" t="s">
        <v>295</v>
      </c>
      <c r="H267" s="264" t="s">
        <v>181</v>
      </c>
      <c r="I267" s="264" t="s">
        <v>248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1021</v>
      </c>
      <c r="C268" s="260" t="s">
        <v>1022</v>
      </c>
      <c r="D268" s="73" t="str">
        <f t="shared" si="8"/>
        <v>fev/2018</v>
      </c>
      <c r="E268" s="263">
        <v>43137</v>
      </c>
      <c r="F268" s="259" t="s">
        <v>359</v>
      </c>
      <c r="G268" s="259" t="s">
        <v>295</v>
      </c>
      <c r="H268" s="264" t="s">
        <v>1032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1021</v>
      </c>
      <c r="C269" s="260" t="s">
        <v>1022</v>
      </c>
      <c r="D269" s="73" t="str">
        <f t="shared" si="8"/>
        <v>fev/2018</v>
      </c>
      <c r="E269" s="263">
        <v>43137</v>
      </c>
      <c r="F269" s="259" t="s">
        <v>359</v>
      </c>
      <c r="G269" s="259" t="s">
        <v>295</v>
      </c>
      <c r="H269" s="264" t="s">
        <v>1033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1021</v>
      </c>
      <c r="C270" s="260" t="s">
        <v>1022</v>
      </c>
      <c r="D270" s="73" t="str">
        <f t="shared" si="8"/>
        <v>fev/2018</v>
      </c>
      <c r="E270" s="263">
        <v>43137</v>
      </c>
      <c r="F270" s="259" t="s">
        <v>359</v>
      </c>
      <c r="G270" s="259" t="s">
        <v>295</v>
      </c>
      <c r="H270" s="264" t="s">
        <v>1034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1021</v>
      </c>
      <c r="C271" s="260" t="s">
        <v>1022</v>
      </c>
      <c r="D271" s="73" t="str">
        <f t="shared" si="8"/>
        <v>fev/2018</v>
      </c>
      <c r="E271" s="263">
        <v>43137</v>
      </c>
      <c r="F271" s="259" t="s">
        <v>359</v>
      </c>
      <c r="G271" s="259" t="s">
        <v>295</v>
      </c>
      <c r="H271" s="264" t="s">
        <v>1035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1021</v>
      </c>
      <c r="C272" s="260" t="s">
        <v>1022</v>
      </c>
      <c r="D272" s="73" t="str">
        <f t="shared" si="8"/>
        <v>fev/2018</v>
      </c>
      <c r="E272" s="263">
        <v>43137</v>
      </c>
      <c r="F272" s="259" t="s">
        <v>359</v>
      </c>
      <c r="G272" s="259" t="s">
        <v>295</v>
      </c>
      <c r="H272" s="264" t="s">
        <v>1104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1021</v>
      </c>
      <c r="C273" s="260" t="s">
        <v>1022</v>
      </c>
      <c r="D273" s="73" t="str">
        <f t="shared" si="8"/>
        <v>fev/2018</v>
      </c>
      <c r="E273" s="263">
        <v>43137</v>
      </c>
      <c r="F273" s="259" t="s">
        <v>359</v>
      </c>
      <c r="G273" s="259" t="s">
        <v>295</v>
      </c>
      <c r="H273" s="264" t="s">
        <v>1036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1021</v>
      </c>
      <c r="C274" s="260" t="s">
        <v>1022</v>
      </c>
      <c r="D274" s="73" t="str">
        <f t="shared" si="8"/>
        <v>fev/2018</v>
      </c>
      <c r="E274" s="263">
        <v>43137</v>
      </c>
      <c r="F274" s="259" t="s">
        <v>359</v>
      </c>
      <c r="G274" s="259" t="s">
        <v>295</v>
      </c>
      <c r="H274" s="264" t="s">
        <v>1037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1021</v>
      </c>
      <c r="C275" s="260" t="s">
        <v>1022</v>
      </c>
      <c r="D275" s="73" t="str">
        <f t="shared" si="8"/>
        <v>fev/2018</v>
      </c>
      <c r="E275" s="263">
        <v>43137</v>
      </c>
      <c r="F275" s="259" t="s">
        <v>359</v>
      </c>
      <c r="G275" s="259" t="s">
        <v>295</v>
      </c>
      <c r="H275" s="264" t="s">
        <v>1038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1021</v>
      </c>
      <c r="C276" s="260" t="s">
        <v>1022</v>
      </c>
      <c r="D276" s="73" t="str">
        <f t="shared" si="8"/>
        <v>fev/2018</v>
      </c>
      <c r="E276" s="263">
        <v>43137</v>
      </c>
      <c r="F276" s="259" t="s">
        <v>359</v>
      </c>
      <c r="G276" s="259" t="s">
        <v>295</v>
      </c>
      <c r="H276" s="264" t="s">
        <v>1039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1021</v>
      </c>
      <c r="C277" s="260" t="s">
        <v>1022</v>
      </c>
      <c r="D277" s="73" t="str">
        <f t="shared" si="8"/>
        <v>fev/2018</v>
      </c>
      <c r="E277" s="263">
        <v>43137</v>
      </c>
      <c r="F277" s="259" t="s">
        <v>359</v>
      </c>
      <c r="G277" s="259" t="s">
        <v>295</v>
      </c>
      <c r="H277" s="264" t="s">
        <v>1040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1021</v>
      </c>
      <c r="C278" s="260" t="s">
        <v>1022</v>
      </c>
      <c r="D278" s="73" t="str">
        <f t="shared" si="8"/>
        <v>fev/2018</v>
      </c>
      <c r="E278" s="263">
        <v>43137</v>
      </c>
      <c r="F278" s="259" t="s">
        <v>351</v>
      </c>
      <c r="G278" s="259" t="s">
        <v>295</v>
      </c>
      <c r="H278" s="264" t="s">
        <v>1041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1021</v>
      </c>
      <c r="C279" s="260" t="s">
        <v>1022</v>
      </c>
      <c r="D279" s="73" t="str">
        <f t="shared" si="8"/>
        <v>fev/2018</v>
      </c>
      <c r="E279" s="263">
        <v>43137</v>
      </c>
      <c r="F279" s="259" t="s">
        <v>351</v>
      </c>
      <c r="G279" s="259" t="s">
        <v>295</v>
      </c>
      <c r="H279" s="264" t="s">
        <v>352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1021</v>
      </c>
      <c r="C280" s="260" t="s">
        <v>1022</v>
      </c>
      <c r="D280" s="73" t="str">
        <f t="shared" si="8"/>
        <v>fev/2018</v>
      </c>
      <c r="E280" s="263">
        <v>43137</v>
      </c>
      <c r="F280" s="259" t="s">
        <v>359</v>
      </c>
      <c r="G280" s="259" t="s">
        <v>295</v>
      </c>
      <c r="H280" s="264" t="s">
        <v>1043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1021</v>
      </c>
      <c r="C281" s="260" t="s">
        <v>1022</v>
      </c>
      <c r="D281" s="73" t="str">
        <f t="shared" si="8"/>
        <v>fev/2018</v>
      </c>
      <c r="E281" s="263">
        <v>43137</v>
      </c>
      <c r="F281" s="259" t="s">
        <v>359</v>
      </c>
      <c r="G281" s="259" t="s">
        <v>295</v>
      </c>
      <c r="H281" s="264" t="s">
        <v>1045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1021</v>
      </c>
      <c r="C282" s="260" t="s">
        <v>1022</v>
      </c>
      <c r="D282" s="73" t="str">
        <f t="shared" si="8"/>
        <v>fev/2018</v>
      </c>
      <c r="E282" s="263">
        <v>43137</v>
      </c>
      <c r="F282" s="259" t="s">
        <v>359</v>
      </c>
      <c r="G282" s="259" t="s">
        <v>295</v>
      </c>
      <c r="H282" s="264" t="s">
        <v>1046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1021</v>
      </c>
      <c r="C283" s="260" t="s">
        <v>1022</v>
      </c>
      <c r="D283" s="73" t="str">
        <f t="shared" si="8"/>
        <v>fev/2018</v>
      </c>
      <c r="E283" s="263">
        <v>43137</v>
      </c>
      <c r="F283" s="259" t="s">
        <v>351</v>
      </c>
      <c r="G283" s="259" t="s">
        <v>295</v>
      </c>
      <c r="H283" s="264" t="s">
        <v>1049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1021</v>
      </c>
      <c r="C284" s="260" t="s">
        <v>1022</v>
      </c>
      <c r="D284" s="73" t="str">
        <f t="shared" si="8"/>
        <v>fev/2018</v>
      </c>
      <c r="E284" s="263">
        <v>43137</v>
      </c>
      <c r="F284" s="259" t="s">
        <v>359</v>
      </c>
      <c r="G284" s="259" t="s">
        <v>295</v>
      </c>
      <c r="H284" s="264" t="s">
        <v>1052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1021</v>
      </c>
      <c r="C285" s="260" t="s">
        <v>1022</v>
      </c>
      <c r="D285" s="73" t="str">
        <f t="shared" si="8"/>
        <v>fev/2018</v>
      </c>
      <c r="E285" s="263">
        <v>43137</v>
      </c>
      <c r="F285" s="259" t="s">
        <v>359</v>
      </c>
      <c r="G285" s="259" t="s">
        <v>295</v>
      </c>
      <c r="H285" s="264" t="s">
        <v>1105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1021</v>
      </c>
      <c r="C286" s="260" t="s">
        <v>1022</v>
      </c>
      <c r="D286" s="73" t="str">
        <f t="shared" si="8"/>
        <v>fev/2018</v>
      </c>
      <c r="E286" s="263">
        <v>43137</v>
      </c>
      <c r="F286" s="259" t="s">
        <v>359</v>
      </c>
      <c r="G286" s="259" t="s">
        <v>295</v>
      </c>
      <c r="H286" s="264" t="s">
        <v>1053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1021</v>
      </c>
      <c r="C287" s="260" t="s">
        <v>1022</v>
      </c>
      <c r="D287" s="73" t="str">
        <f t="shared" si="8"/>
        <v>fev/2018</v>
      </c>
      <c r="E287" s="263">
        <v>43137</v>
      </c>
      <c r="F287" s="259" t="s">
        <v>359</v>
      </c>
      <c r="G287" s="259" t="s">
        <v>295</v>
      </c>
      <c r="H287" s="264" t="s">
        <v>1055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1021</v>
      </c>
      <c r="C288" s="260" t="s">
        <v>1022</v>
      </c>
      <c r="D288" s="73" t="str">
        <f t="shared" si="8"/>
        <v>fev/2018</v>
      </c>
      <c r="E288" s="263">
        <v>43137</v>
      </c>
      <c r="F288" s="259" t="s">
        <v>359</v>
      </c>
      <c r="G288" s="259" t="s">
        <v>295</v>
      </c>
      <c r="H288" s="264" t="s">
        <v>1056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1021</v>
      </c>
      <c r="C289" s="260" t="s">
        <v>1022</v>
      </c>
      <c r="D289" s="73" t="str">
        <f t="shared" si="8"/>
        <v>fev/2018</v>
      </c>
      <c r="E289" s="263">
        <v>43137</v>
      </c>
      <c r="F289" s="259" t="s">
        <v>359</v>
      </c>
      <c r="G289" s="259" t="s">
        <v>295</v>
      </c>
      <c r="H289" s="264" t="s">
        <v>1057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1021</v>
      </c>
      <c r="C290" s="260" t="s">
        <v>1022</v>
      </c>
      <c r="D290" s="73" t="str">
        <f t="shared" si="8"/>
        <v>fev/2018</v>
      </c>
      <c r="E290" s="263">
        <v>43137</v>
      </c>
      <c r="F290" s="259" t="s">
        <v>359</v>
      </c>
      <c r="G290" s="259" t="s">
        <v>295</v>
      </c>
      <c r="H290" s="264" t="s">
        <v>1058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1021</v>
      </c>
      <c r="C291" s="260" t="s">
        <v>1022</v>
      </c>
      <c r="D291" s="73" t="str">
        <f t="shared" si="8"/>
        <v>fev/2018</v>
      </c>
      <c r="E291" s="263">
        <v>43137</v>
      </c>
      <c r="F291" s="259" t="s">
        <v>359</v>
      </c>
      <c r="G291" s="259" t="s">
        <v>295</v>
      </c>
      <c r="H291" s="264" t="s">
        <v>1059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1021</v>
      </c>
      <c r="C292" s="260" t="s">
        <v>1022</v>
      </c>
      <c r="D292" s="73" t="str">
        <f t="shared" si="8"/>
        <v>fev/2018</v>
      </c>
      <c r="E292" s="263">
        <v>43137</v>
      </c>
      <c r="F292" s="259" t="s">
        <v>359</v>
      </c>
      <c r="G292" s="259" t="s">
        <v>295</v>
      </c>
      <c r="H292" s="264" t="s">
        <v>1060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1021</v>
      </c>
      <c r="C293" s="260" t="s">
        <v>1022</v>
      </c>
      <c r="D293" s="73" t="str">
        <f t="shared" si="8"/>
        <v>fev/2018</v>
      </c>
      <c r="E293" s="263">
        <v>43137</v>
      </c>
      <c r="F293" s="259" t="s">
        <v>359</v>
      </c>
      <c r="G293" s="259" t="s">
        <v>295</v>
      </c>
      <c r="H293" s="264" t="s">
        <v>723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1021</v>
      </c>
      <c r="C294" s="260" t="s">
        <v>1022</v>
      </c>
      <c r="D294" s="73" t="str">
        <f t="shared" si="8"/>
        <v>fev/2018</v>
      </c>
      <c r="E294" s="263">
        <v>43137</v>
      </c>
      <c r="F294" s="259" t="s">
        <v>359</v>
      </c>
      <c r="G294" s="259" t="s">
        <v>295</v>
      </c>
      <c r="H294" s="264" t="s">
        <v>1061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1021</v>
      </c>
      <c r="C295" s="260" t="s">
        <v>1022</v>
      </c>
      <c r="D295" s="73" t="str">
        <f t="shared" si="8"/>
        <v>fev/2018</v>
      </c>
      <c r="E295" s="263">
        <v>43137</v>
      </c>
      <c r="F295" s="259" t="s">
        <v>359</v>
      </c>
      <c r="G295" s="259" t="s">
        <v>295</v>
      </c>
      <c r="H295" s="264" t="s">
        <v>1062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1021</v>
      </c>
      <c r="C296" s="260" t="s">
        <v>1022</v>
      </c>
      <c r="D296" s="73" t="str">
        <f t="shared" si="8"/>
        <v>fev/2018</v>
      </c>
      <c r="E296" s="263">
        <v>43137</v>
      </c>
      <c r="F296" s="259" t="s">
        <v>359</v>
      </c>
      <c r="G296" s="259" t="s">
        <v>295</v>
      </c>
      <c r="H296" s="264" t="s">
        <v>1064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1021</v>
      </c>
      <c r="C297" s="260" t="s">
        <v>1022</v>
      </c>
      <c r="D297" s="73" t="str">
        <f t="shared" si="8"/>
        <v>fev/2018</v>
      </c>
      <c r="E297" s="263">
        <v>43137</v>
      </c>
      <c r="F297" s="259" t="s">
        <v>359</v>
      </c>
      <c r="G297" s="259" t="s">
        <v>295</v>
      </c>
      <c r="H297" s="264" t="s">
        <v>1065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1021</v>
      </c>
      <c r="C298" s="260" t="s">
        <v>1022</v>
      </c>
      <c r="D298" s="73" t="str">
        <f t="shared" si="8"/>
        <v>fev/2018</v>
      </c>
      <c r="E298" s="263">
        <v>43137</v>
      </c>
      <c r="F298" s="259" t="s">
        <v>359</v>
      </c>
      <c r="G298" s="259" t="s">
        <v>295</v>
      </c>
      <c r="H298" s="264" t="s">
        <v>1067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1021</v>
      </c>
      <c r="C299" s="260" t="s">
        <v>1022</v>
      </c>
      <c r="D299" s="73" t="str">
        <f t="shared" si="8"/>
        <v>fev/2018</v>
      </c>
      <c r="E299" s="263">
        <v>43137</v>
      </c>
      <c r="F299" s="259" t="s">
        <v>359</v>
      </c>
      <c r="G299" s="259" t="s">
        <v>295</v>
      </c>
      <c r="H299" s="264" t="s">
        <v>1106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1021</v>
      </c>
      <c r="C300" s="260" t="s">
        <v>1022</v>
      </c>
      <c r="D300" s="73" t="str">
        <f t="shared" si="8"/>
        <v>fev/2018</v>
      </c>
      <c r="E300" s="263">
        <v>43137</v>
      </c>
      <c r="F300" s="259" t="s">
        <v>359</v>
      </c>
      <c r="G300" s="259" t="s">
        <v>295</v>
      </c>
      <c r="H300" s="264" t="s">
        <v>1073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1021</v>
      </c>
      <c r="C301" s="260" t="s">
        <v>1022</v>
      </c>
      <c r="D301" s="73" t="str">
        <f t="shared" si="8"/>
        <v>fev/2018</v>
      </c>
      <c r="E301" s="263">
        <v>43137</v>
      </c>
      <c r="F301" s="259" t="s">
        <v>359</v>
      </c>
      <c r="G301" s="259" t="s">
        <v>295</v>
      </c>
      <c r="H301" s="264" t="s">
        <v>1074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1021</v>
      </c>
      <c r="C302" s="260" t="s">
        <v>1022</v>
      </c>
      <c r="D302" s="73" t="str">
        <f t="shared" si="8"/>
        <v>fev/2018</v>
      </c>
      <c r="E302" s="263">
        <v>43137</v>
      </c>
      <c r="F302" s="259" t="s">
        <v>359</v>
      </c>
      <c r="G302" s="259" t="s">
        <v>295</v>
      </c>
      <c r="H302" s="264" t="s">
        <v>1077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1021</v>
      </c>
      <c r="C303" s="260" t="s">
        <v>1022</v>
      </c>
      <c r="D303" s="73" t="str">
        <f t="shared" si="8"/>
        <v>fev/2018</v>
      </c>
      <c r="E303" s="263">
        <v>43137</v>
      </c>
      <c r="F303" s="259" t="s">
        <v>359</v>
      </c>
      <c r="G303" s="259" t="s">
        <v>295</v>
      </c>
      <c r="H303" s="264" t="s">
        <v>1078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1021</v>
      </c>
      <c r="C304" s="260" t="s">
        <v>1022</v>
      </c>
      <c r="D304" s="73" t="str">
        <f t="shared" si="8"/>
        <v>fev/2018</v>
      </c>
      <c r="E304" s="263">
        <v>43137</v>
      </c>
      <c r="F304" s="259" t="s">
        <v>359</v>
      </c>
      <c r="G304" s="259" t="s">
        <v>295</v>
      </c>
      <c r="H304" s="264" t="s">
        <v>1107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1021</v>
      </c>
      <c r="C305" s="260" t="s">
        <v>1022</v>
      </c>
      <c r="D305" s="73" t="str">
        <f t="shared" si="8"/>
        <v>fev/2018</v>
      </c>
      <c r="E305" s="263">
        <v>43137</v>
      </c>
      <c r="F305" s="259" t="s">
        <v>359</v>
      </c>
      <c r="G305" s="259" t="s">
        <v>295</v>
      </c>
      <c r="H305" s="264" t="s">
        <v>1079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1021</v>
      </c>
      <c r="C306" s="260" t="s">
        <v>1022</v>
      </c>
      <c r="D306" s="73" t="str">
        <f t="shared" si="8"/>
        <v>fev/2018</v>
      </c>
      <c r="E306" s="263">
        <v>43137</v>
      </c>
      <c r="F306" s="259" t="s">
        <v>359</v>
      </c>
      <c r="G306" s="259" t="s">
        <v>295</v>
      </c>
      <c r="H306" s="264" t="s">
        <v>1080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1021</v>
      </c>
      <c r="C307" s="260" t="s">
        <v>1022</v>
      </c>
      <c r="D307" s="73" t="str">
        <f t="shared" si="8"/>
        <v>fev/2018</v>
      </c>
      <c r="E307" s="263">
        <v>43137</v>
      </c>
      <c r="F307" s="259" t="s">
        <v>359</v>
      </c>
      <c r="G307" s="259" t="s">
        <v>295</v>
      </c>
      <c r="H307" s="264" t="s">
        <v>1082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1021</v>
      </c>
      <c r="C308" s="260" t="s">
        <v>1022</v>
      </c>
      <c r="D308" s="73" t="str">
        <f t="shared" si="8"/>
        <v>fev/2018</v>
      </c>
      <c r="E308" s="263">
        <v>43137</v>
      </c>
      <c r="F308" s="259" t="s">
        <v>359</v>
      </c>
      <c r="G308" s="259" t="s">
        <v>295</v>
      </c>
      <c r="H308" s="264" t="s">
        <v>1083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1023</v>
      </c>
      <c r="C309" s="260" t="s">
        <v>1022</v>
      </c>
      <c r="D309" s="73" t="str">
        <f t="shared" si="8"/>
        <v>fev/2018</v>
      </c>
      <c r="E309" s="263">
        <v>43138</v>
      </c>
      <c r="F309" s="259" t="s">
        <v>207</v>
      </c>
      <c r="G309" s="259" t="s">
        <v>295</v>
      </c>
      <c r="H309" s="264" t="s">
        <v>208</v>
      </c>
      <c r="I309" s="264" t="s">
        <v>298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1021</v>
      </c>
      <c r="C310" s="260" t="s">
        <v>1022</v>
      </c>
      <c r="D310" s="73" t="str">
        <f t="shared" si="8"/>
        <v>fev/2018</v>
      </c>
      <c r="E310" s="263">
        <v>43138</v>
      </c>
      <c r="F310" s="259" t="s">
        <v>538</v>
      </c>
      <c r="G310" s="259" t="s">
        <v>295</v>
      </c>
      <c r="H310" s="264" t="s">
        <v>208</v>
      </c>
      <c r="I310" s="264" t="s">
        <v>298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1021</v>
      </c>
      <c r="C311" s="260" t="s">
        <v>1022</v>
      </c>
      <c r="D311" s="73" t="str">
        <f t="shared" si="8"/>
        <v>fev/2018</v>
      </c>
      <c r="E311" s="263">
        <v>43138</v>
      </c>
      <c r="F311" s="259" t="s">
        <v>214</v>
      </c>
      <c r="G311" s="259" t="s">
        <v>295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1023</v>
      </c>
      <c r="C312" s="260" t="s">
        <v>1022</v>
      </c>
      <c r="D312" s="73" t="str">
        <f t="shared" si="8"/>
        <v>fev/2018</v>
      </c>
      <c r="E312" s="263">
        <v>43138</v>
      </c>
      <c r="F312" s="259" t="s">
        <v>205</v>
      </c>
      <c r="G312" s="259" t="s">
        <v>295</v>
      </c>
      <c r="H312" s="264" t="s">
        <v>300</v>
      </c>
      <c r="I312" s="264" t="s">
        <v>237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1021</v>
      </c>
      <c r="C313" s="260" t="s">
        <v>1022</v>
      </c>
      <c r="D313" s="73" t="str">
        <f t="shared" si="8"/>
        <v>fev/2018</v>
      </c>
      <c r="E313" s="263">
        <v>43138</v>
      </c>
      <c r="F313" s="259" t="s">
        <v>360</v>
      </c>
      <c r="G313" s="259" t="s">
        <v>295</v>
      </c>
      <c r="H313" s="264" t="s">
        <v>1108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1021</v>
      </c>
      <c r="C314" s="260" t="s">
        <v>1022</v>
      </c>
      <c r="D314" s="73" t="str">
        <f t="shared" si="8"/>
        <v>fev/2018</v>
      </c>
      <c r="E314" s="263">
        <v>43138</v>
      </c>
      <c r="F314" s="259">
        <v>6388</v>
      </c>
      <c r="G314" s="259" t="s">
        <v>295</v>
      </c>
      <c r="H314" s="264" t="s">
        <v>315</v>
      </c>
      <c r="I314" s="264" t="s">
        <v>249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1021</v>
      </c>
      <c r="C315" s="260" t="s">
        <v>1022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295</v>
      </c>
      <c r="H315" s="264" t="s">
        <v>1084</v>
      </c>
      <c r="I315" s="264" t="s">
        <v>252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1023</v>
      </c>
      <c r="C316" s="260" t="s">
        <v>1022</v>
      </c>
      <c r="D316" s="73" t="str">
        <f t="shared" si="8"/>
        <v>fev/2018</v>
      </c>
      <c r="E316" s="263">
        <v>43139</v>
      </c>
      <c r="F316" s="259" t="s">
        <v>217</v>
      </c>
      <c r="G316" s="259" t="s">
        <v>295</v>
      </c>
      <c r="H316" s="264" t="s">
        <v>217</v>
      </c>
      <c r="I316" s="264" t="s">
        <v>206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1023</v>
      </c>
      <c r="C317" s="260" t="s">
        <v>1022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295</v>
      </c>
      <c r="H317" s="264" t="s">
        <v>143</v>
      </c>
      <c r="I317" s="264" t="s">
        <v>235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1021</v>
      </c>
      <c r="C318" s="260" t="s">
        <v>1022</v>
      </c>
      <c r="D318" s="73" t="str">
        <f t="shared" si="8"/>
        <v>fev/2018</v>
      </c>
      <c r="E318" s="263">
        <v>43140</v>
      </c>
      <c r="F318" s="259" t="s">
        <v>538</v>
      </c>
      <c r="G318" s="259" t="s">
        <v>295</v>
      </c>
      <c r="H318" s="264" t="s">
        <v>208</v>
      </c>
      <c r="I318" s="264" t="s">
        <v>298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1021</v>
      </c>
      <c r="C319" s="260" t="s">
        <v>1022</v>
      </c>
      <c r="D319" s="73" t="str">
        <f t="shared" si="8"/>
        <v>fev/2018</v>
      </c>
      <c r="E319" s="263">
        <v>43140</v>
      </c>
      <c r="F319" s="259">
        <v>10</v>
      </c>
      <c r="G319" s="259" t="s">
        <v>295</v>
      </c>
      <c r="H319" s="264" t="s">
        <v>1088</v>
      </c>
      <c r="I319" s="264" t="s">
        <v>243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1021</v>
      </c>
      <c r="C320" s="260" t="s">
        <v>1022</v>
      </c>
      <c r="D320" s="73" t="str">
        <f t="shared" si="8"/>
        <v>fev/2018</v>
      </c>
      <c r="E320" s="263">
        <v>43140</v>
      </c>
      <c r="F320" s="259">
        <v>16</v>
      </c>
      <c r="G320" s="259" t="s">
        <v>295</v>
      </c>
      <c r="H320" s="264" t="s">
        <v>1100</v>
      </c>
      <c r="I320" s="264" t="s">
        <v>243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1021</v>
      </c>
      <c r="C321" s="260" t="s">
        <v>1022</v>
      </c>
      <c r="D321" s="73" t="str">
        <f t="shared" si="8"/>
        <v>fev/2018</v>
      </c>
      <c r="E321" s="263">
        <v>43140</v>
      </c>
      <c r="F321" s="259">
        <v>15</v>
      </c>
      <c r="G321" s="259" t="s">
        <v>295</v>
      </c>
      <c r="H321" s="264" t="s">
        <v>1097</v>
      </c>
      <c r="I321" s="264" t="s">
        <v>243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1021</v>
      </c>
      <c r="C322" s="260" t="s">
        <v>1022</v>
      </c>
      <c r="D322" s="73" t="str">
        <f t="shared" si="8"/>
        <v>fev/2018</v>
      </c>
      <c r="E322" s="263">
        <v>43140</v>
      </c>
      <c r="F322" s="259">
        <v>9482</v>
      </c>
      <c r="G322" s="259" t="s">
        <v>295</v>
      </c>
      <c r="H322" s="264" t="s">
        <v>199</v>
      </c>
      <c r="I322" s="264" t="s">
        <v>358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1021</v>
      </c>
      <c r="C323" s="260" t="s">
        <v>1022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295</v>
      </c>
      <c r="H323" s="264" t="s">
        <v>1024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1021</v>
      </c>
      <c r="C324" s="260" t="s">
        <v>1022</v>
      </c>
      <c r="D324" s="73" t="str">
        <f t="shared" si="10"/>
        <v>fev/2018</v>
      </c>
      <c r="E324" s="263">
        <v>43140</v>
      </c>
      <c r="F324" s="259">
        <v>965</v>
      </c>
      <c r="G324" s="259" t="s">
        <v>295</v>
      </c>
      <c r="H324" s="264" t="s">
        <v>1070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1021</v>
      </c>
      <c r="C325" s="260" t="s">
        <v>1022</v>
      </c>
      <c r="D325" s="73" t="str">
        <f t="shared" si="10"/>
        <v>fev/2018</v>
      </c>
      <c r="E325" s="263">
        <v>43140</v>
      </c>
      <c r="F325" s="259">
        <v>16</v>
      </c>
      <c r="G325" s="259" t="s">
        <v>295</v>
      </c>
      <c r="H325" s="264" t="s">
        <v>1090</v>
      </c>
      <c r="I325" s="264" t="s">
        <v>243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1021</v>
      </c>
      <c r="C326" s="260" t="s">
        <v>1022</v>
      </c>
      <c r="D326" s="73" t="str">
        <f t="shared" si="10"/>
        <v>fev/2018</v>
      </c>
      <c r="E326" s="263">
        <v>43140</v>
      </c>
      <c r="F326" s="259">
        <v>196</v>
      </c>
      <c r="G326" s="259" t="s">
        <v>295</v>
      </c>
      <c r="H326" s="264" t="s">
        <v>1092</v>
      </c>
      <c r="I326" s="264" t="s">
        <v>243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1021</v>
      </c>
      <c r="C327" s="260" t="s">
        <v>1022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295</v>
      </c>
      <c r="H327" s="264" t="s">
        <v>1084</v>
      </c>
      <c r="I327" s="264" t="s">
        <v>252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1023</v>
      </c>
      <c r="C328" s="260" t="s">
        <v>1022</v>
      </c>
      <c r="D328" s="73" t="str">
        <f t="shared" si="10"/>
        <v>fev/2018</v>
      </c>
      <c r="E328" s="263">
        <v>43145</v>
      </c>
      <c r="F328" s="259" t="s">
        <v>207</v>
      </c>
      <c r="G328" s="259" t="s">
        <v>295</v>
      </c>
      <c r="H328" s="264" t="s">
        <v>208</v>
      </c>
      <c r="I328" s="264" t="s">
        <v>298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1021</v>
      </c>
      <c r="C329" s="260" t="s">
        <v>1022</v>
      </c>
      <c r="D329" s="73" t="str">
        <f t="shared" si="10"/>
        <v>fev/2018</v>
      </c>
      <c r="E329" s="263">
        <v>43145</v>
      </c>
      <c r="F329" s="259" t="s">
        <v>538</v>
      </c>
      <c r="G329" s="259" t="s">
        <v>295</v>
      </c>
      <c r="H329" s="264" t="s">
        <v>208</v>
      </c>
      <c r="I329" s="264" t="s">
        <v>298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1021</v>
      </c>
      <c r="C330" s="260" t="s">
        <v>1022</v>
      </c>
      <c r="D330" s="73" t="str">
        <f t="shared" si="10"/>
        <v>fev/2018</v>
      </c>
      <c r="E330" s="263">
        <v>43145</v>
      </c>
      <c r="F330" s="259">
        <v>1159</v>
      </c>
      <c r="G330" s="259" t="s">
        <v>295</v>
      </c>
      <c r="H330" s="264" t="s">
        <v>321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1021</v>
      </c>
      <c r="C331" s="260" t="s">
        <v>1022</v>
      </c>
      <c r="D331" s="73" t="str">
        <f t="shared" si="10"/>
        <v>fev/2018</v>
      </c>
      <c r="E331" s="263">
        <v>43145</v>
      </c>
      <c r="F331" s="259">
        <v>305</v>
      </c>
      <c r="G331" s="259" t="s">
        <v>295</v>
      </c>
      <c r="H331" s="264" t="s">
        <v>1109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1023</v>
      </c>
      <c r="C332" s="260" t="s">
        <v>1022</v>
      </c>
      <c r="D332" s="73" t="str">
        <f t="shared" si="10"/>
        <v>fev/2018</v>
      </c>
      <c r="E332" s="263">
        <v>43145</v>
      </c>
      <c r="F332" s="259" t="s">
        <v>214</v>
      </c>
      <c r="G332" s="259" t="s">
        <v>295</v>
      </c>
      <c r="H332" s="264" t="s">
        <v>329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1023</v>
      </c>
      <c r="C333" s="260" t="s">
        <v>1022</v>
      </c>
      <c r="D333" s="73" t="str">
        <f t="shared" si="10"/>
        <v>fev/2018</v>
      </c>
      <c r="E333" s="263">
        <v>43145</v>
      </c>
      <c r="F333" s="259" t="s">
        <v>205</v>
      </c>
      <c r="G333" s="259" t="s">
        <v>295</v>
      </c>
      <c r="H333" s="264" t="s">
        <v>300</v>
      </c>
      <c r="I333" s="264" t="s">
        <v>237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1021</v>
      </c>
      <c r="C334" s="260" t="s">
        <v>1022</v>
      </c>
      <c r="D334" s="73" t="str">
        <f t="shared" si="10"/>
        <v>fev/2018</v>
      </c>
      <c r="E334" s="263">
        <v>43145</v>
      </c>
      <c r="F334" s="259">
        <v>61</v>
      </c>
      <c r="G334" s="259" t="s">
        <v>295</v>
      </c>
      <c r="H334" s="264" t="s">
        <v>324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1021</v>
      </c>
      <c r="C335" s="260" t="s">
        <v>1022</v>
      </c>
      <c r="D335" s="73" t="str">
        <f t="shared" si="10"/>
        <v>fev/2018</v>
      </c>
      <c r="E335" s="263">
        <v>43146</v>
      </c>
      <c r="F335" s="259" t="s">
        <v>538</v>
      </c>
      <c r="G335" s="259" t="s">
        <v>295</v>
      </c>
      <c r="H335" s="264" t="s">
        <v>208</v>
      </c>
      <c r="I335" s="264" t="s">
        <v>298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1021</v>
      </c>
      <c r="C336" s="260" t="s">
        <v>1022</v>
      </c>
      <c r="D336" s="73" t="str">
        <f t="shared" si="10"/>
        <v>fev/2018</v>
      </c>
      <c r="E336" s="263">
        <v>43146</v>
      </c>
      <c r="F336" s="259"/>
      <c r="G336" s="259" t="s">
        <v>295</v>
      </c>
      <c r="H336" s="264" t="s">
        <v>591</v>
      </c>
      <c r="I336" s="264" t="s">
        <v>188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1021</v>
      </c>
      <c r="C337" s="260" t="s">
        <v>1022</v>
      </c>
      <c r="D337" s="73" t="str">
        <f t="shared" si="10"/>
        <v>fev/2018</v>
      </c>
      <c r="E337" s="263">
        <v>43147</v>
      </c>
      <c r="F337" s="259" t="s">
        <v>538</v>
      </c>
      <c r="G337" s="259" t="s">
        <v>295</v>
      </c>
      <c r="H337" s="264" t="s">
        <v>208</v>
      </c>
      <c r="I337" s="264" t="s">
        <v>298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1021</v>
      </c>
      <c r="C338" s="260" t="s">
        <v>1022</v>
      </c>
      <c r="D338" s="73" t="str">
        <f t="shared" si="10"/>
        <v>fev/2018</v>
      </c>
      <c r="E338" s="263">
        <v>43147</v>
      </c>
      <c r="F338" s="259">
        <v>595</v>
      </c>
      <c r="G338" s="259" t="s">
        <v>295</v>
      </c>
      <c r="H338" s="264" t="s">
        <v>1110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1021</v>
      </c>
      <c r="C339" s="260" t="s">
        <v>1022</v>
      </c>
      <c r="D339" s="73" t="str">
        <f t="shared" si="10"/>
        <v>fev/2018</v>
      </c>
      <c r="E339" s="263">
        <v>43150</v>
      </c>
      <c r="F339" s="259" t="s">
        <v>538</v>
      </c>
      <c r="G339" s="259" t="s">
        <v>295</v>
      </c>
      <c r="H339" s="264" t="s">
        <v>208</v>
      </c>
      <c r="I339" s="264" t="s">
        <v>298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1021</v>
      </c>
      <c r="C340" s="260" t="s">
        <v>1022</v>
      </c>
      <c r="D340" s="73" t="str">
        <f t="shared" si="10"/>
        <v>fev/2018</v>
      </c>
      <c r="E340" s="263">
        <v>43150</v>
      </c>
      <c r="F340" s="259" t="s">
        <v>714</v>
      </c>
      <c r="G340" s="259" t="s">
        <v>295</v>
      </c>
      <c r="H340" s="264" t="s">
        <v>1088</v>
      </c>
      <c r="I340" s="264" t="s">
        <v>243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1021</v>
      </c>
      <c r="C341" s="260" t="s">
        <v>1022</v>
      </c>
      <c r="D341" s="73" t="str">
        <f t="shared" si="10"/>
        <v>fev/2018</v>
      </c>
      <c r="E341" s="263">
        <v>43150</v>
      </c>
      <c r="F341" s="259" t="s">
        <v>362</v>
      </c>
      <c r="G341" s="259" t="s">
        <v>295</v>
      </c>
      <c r="H341" s="264" t="s">
        <v>1025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1023</v>
      </c>
      <c r="C342" s="260" t="s">
        <v>1022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295</v>
      </c>
      <c r="H342" s="264" t="s">
        <v>143</v>
      </c>
      <c r="I342" s="264" t="s">
        <v>235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1021</v>
      </c>
      <c r="C343" s="260" t="s">
        <v>1022</v>
      </c>
      <c r="D343" s="73" t="str">
        <f t="shared" si="10"/>
        <v>fev/2018</v>
      </c>
      <c r="E343" s="263">
        <v>43150</v>
      </c>
      <c r="F343" s="259" t="s">
        <v>362</v>
      </c>
      <c r="G343" s="259" t="s">
        <v>295</v>
      </c>
      <c r="H343" s="264" t="s">
        <v>1029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1021</v>
      </c>
      <c r="C344" s="260" t="s">
        <v>1022</v>
      </c>
      <c r="D344" s="73" t="str">
        <f t="shared" si="10"/>
        <v>fev/2018</v>
      </c>
      <c r="E344" s="263">
        <v>43150</v>
      </c>
      <c r="F344" s="259" t="s">
        <v>1111</v>
      </c>
      <c r="G344" s="259" t="s">
        <v>295</v>
      </c>
      <c r="H344" s="264" t="s">
        <v>1109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1021</v>
      </c>
      <c r="C345" s="260" t="s">
        <v>1022</v>
      </c>
      <c r="D345" s="73" t="str">
        <f t="shared" si="10"/>
        <v>fev/2018</v>
      </c>
      <c r="E345" s="263">
        <v>43150</v>
      </c>
      <c r="F345" s="259" t="s">
        <v>362</v>
      </c>
      <c r="G345" s="259" t="s">
        <v>295</v>
      </c>
      <c r="H345" s="264" t="s">
        <v>1032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1021</v>
      </c>
      <c r="C346" s="260" t="s">
        <v>1022</v>
      </c>
      <c r="D346" s="73" t="str">
        <f t="shared" si="10"/>
        <v>fev/2018</v>
      </c>
      <c r="E346" s="263">
        <v>43150</v>
      </c>
      <c r="F346" s="259" t="s">
        <v>362</v>
      </c>
      <c r="G346" s="259" t="s">
        <v>295</v>
      </c>
      <c r="H346" s="264" t="s">
        <v>1033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1021</v>
      </c>
      <c r="C347" s="260" t="s">
        <v>1022</v>
      </c>
      <c r="D347" s="73" t="str">
        <f t="shared" si="10"/>
        <v>fev/2018</v>
      </c>
      <c r="E347" s="263">
        <v>43150</v>
      </c>
      <c r="F347" s="259" t="s">
        <v>362</v>
      </c>
      <c r="G347" s="259" t="s">
        <v>295</v>
      </c>
      <c r="H347" s="264" t="s">
        <v>1034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1021</v>
      </c>
      <c r="C348" s="260" t="s">
        <v>1022</v>
      </c>
      <c r="D348" s="73" t="str">
        <f t="shared" si="10"/>
        <v>fev/2018</v>
      </c>
      <c r="E348" s="263">
        <v>43150</v>
      </c>
      <c r="F348" s="259" t="s">
        <v>362</v>
      </c>
      <c r="G348" s="259" t="s">
        <v>295</v>
      </c>
      <c r="H348" s="264" t="s">
        <v>1035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1021</v>
      </c>
      <c r="C349" s="260" t="s">
        <v>1022</v>
      </c>
      <c r="D349" s="73" t="str">
        <f t="shared" si="10"/>
        <v>fev/2018</v>
      </c>
      <c r="E349" s="263">
        <v>43150</v>
      </c>
      <c r="F349" s="259" t="s">
        <v>362</v>
      </c>
      <c r="G349" s="259" t="s">
        <v>295</v>
      </c>
      <c r="H349" s="264" t="s">
        <v>1104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1021</v>
      </c>
      <c r="C350" s="260" t="s">
        <v>1022</v>
      </c>
      <c r="D350" s="73" t="str">
        <f t="shared" si="10"/>
        <v>fev/2018</v>
      </c>
      <c r="E350" s="263">
        <v>43150</v>
      </c>
      <c r="F350" s="259" t="s">
        <v>362</v>
      </c>
      <c r="G350" s="259" t="s">
        <v>295</v>
      </c>
      <c r="H350" s="264" t="s">
        <v>1036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1021</v>
      </c>
      <c r="C351" s="260" t="s">
        <v>1022</v>
      </c>
      <c r="D351" s="73" t="str">
        <f t="shared" si="10"/>
        <v>fev/2018</v>
      </c>
      <c r="E351" s="263">
        <v>43150</v>
      </c>
      <c r="F351" s="259" t="s">
        <v>362</v>
      </c>
      <c r="G351" s="259" t="s">
        <v>295</v>
      </c>
      <c r="H351" s="264" t="s">
        <v>1037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1021</v>
      </c>
      <c r="C352" s="260" t="s">
        <v>1022</v>
      </c>
      <c r="D352" s="73" t="str">
        <f t="shared" si="10"/>
        <v>fev/2018</v>
      </c>
      <c r="E352" s="263">
        <v>43150</v>
      </c>
      <c r="F352" s="259" t="s">
        <v>362</v>
      </c>
      <c r="G352" s="259" t="s">
        <v>295</v>
      </c>
      <c r="H352" s="264" t="s">
        <v>1038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1021</v>
      </c>
      <c r="C353" s="260" t="s">
        <v>1022</v>
      </c>
      <c r="D353" s="73" t="str">
        <f t="shared" si="10"/>
        <v>fev/2018</v>
      </c>
      <c r="E353" s="263">
        <v>43150</v>
      </c>
      <c r="F353" s="259" t="s">
        <v>362</v>
      </c>
      <c r="G353" s="259" t="s">
        <v>295</v>
      </c>
      <c r="H353" s="264" t="s">
        <v>1039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1021</v>
      </c>
      <c r="C354" s="260" t="s">
        <v>1022</v>
      </c>
      <c r="D354" s="73" t="str">
        <f t="shared" si="10"/>
        <v>fev/2018</v>
      </c>
      <c r="E354" s="263">
        <v>43150</v>
      </c>
      <c r="F354" s="259" t="s">
        <v>362</v>
      </c>
      <c r="G354" s="259" t="s">
        <v>295</v>
      </c>
      <c r="H354" s="264" t="s">
        <v>1040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1021</v>
      </c>
      <c r="C355" s="260" t="s">
        <v>1022</v>
      </c>
      <c r="D355" s="73" t="str">
        <f t="shared" si="10"/>
        <v>fev/2018</v>
      </c>
      <c r="E355" s="263">
        <v>43150</v>
      </c>
      <c r="F355" s="259" t="s">
        <v>362</v>
      </c>
      <c r="G355" s="259" t="s">
        <v>295</v>
      </c>
      <c r="H355" s="264" t="s">
        <v>1043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1021</v>
      </c>
      <c r="C356" s="260" t="s">
        <v>1022</v>
      </c>
      <c r="D356" s="73" t="str">
        <f t="shared" si="10"/>
        <v>fev/2018</v>
      </c>
      <c r="E356" s="263">
        <v>43150</v>
      </c>
      <c r="F356" s="259" t="s">
        <v>362</v>
      </c>
      <c r="G356" s="259" t="s">
        <v>295</v>
      </c>
      <c r="H356" s="264" t="s">
        <v>1045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1021</v>
      </c>
      <c r="C357" s="260" t="s">
        <v>1022</v>
      </c>
      <c r="D357" s="73" t="str">
        <f t="shared" si="10"/>
        <v>fev/2018</v>
      </c>
      <c r="E357" s="263">
        <v>43150</v>
      </c>
      <c r="F357" s="259" t="s">
        <v>362</v>
      </c>
      <c r="G357" s="259" t="s">
        <v>295</v>
      </c>
      <c r="H357" s="264" t="s">
        <v>1046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1021</v>
      </c>
      <c r="C358" s="260" t="s">
        <v>1022</v>
      </c>
      <c r="D358" s="73" t="str">
        <f t="shared" si="10"/>
        <v>fev/2018</v>
      </c>
      <c r="E358" s="263">
        <v>43150</v>
      </c>
      <c r="F358" s="259" t="s">
        <v>362</v>
      </c>
      <c r="G358" s="259" t="s">
        <v>295</v>
      </c>
      <c r="H358" s="264" t="s">
        <v>1052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1021</v>
      </c>
      <c r="C359" s="260" t="s">
        <v>1022</v>
      </c>
      <c r="D359" s="73" t="str">
        <f t="shared" si="10"/>
        <v>fev/2018</v>
      </c>
      <c r="E359" s="263">
        <v>43150</v>
      </c>
      <c r="F359" s="259" t="s">
        <v>362</v>
      </c>
      <c r="G359" s="259" t="s">
        <v>295</v>
      </c>
      <c r="H359" s="264" t="s">
        <v>1105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1021</v>
      </c>
      <c r="C360" s="260" t="s">
        <v>1022</v>
      </c>
      <c r="D360" s="73" t="str">
        <f t="shared" si="10"/>
        <v>fev/2018</v>
      </c>
      <c r="E360" s="263">
        <v>43150</v>
      </c>
      <c r="F360" s="259" t="s">
        <v>362</v>
      </c>
      <c r="G360" s="259" t="s">
        <v>295</v>
      </c>
      <c r="H360" s="264" t="s">
        <v>1053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1021</v>
      </c>
      <c r="C361" s="260" t="s">
        <v>1022</v>
      </c>
      <c r="D361" s="73" t="str">
        <f t="shared" si="10"/>
        <v>fev/2018</v>
      </c>
      <c r="E361" s="263">
        <v>43150</v>
      </c>
      <c r="F361" s="259" t="s">
        <v>362</v>
      </c>
      <c r="G361" s="259" t="s">
        <v>295</v>
      </c>
      <c r="H361" s="264" t="s">
        <v>1055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1021</v>
      </c>
      <c r="C362" s="260" t="s">
        <v>1022</v>
      </c>
      <c r="D362" s="73" t="str">
        <f t="shared" si="10"/>
        <v>fev/2018</v>
      </c>
      <c r="E362" s="263">
        <v>43150</v>
      </c>
      <c r="F362" s="259" t="s">
        <v>362</v>
      </c>
      <c r="G362" s="259" t="s">
        <v>295</v>
      </c>
      <c r="H362" s="264" t="s">
        <v>1056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1021</v>
      </c>
      <c r="C363" s="260" t="s">
        <v>1022</v>
      </c>
      <c r="D363" s="73" t="str">
        <f t="shared" si="10"/>
        <v>fev/2018</v>
      </c>
      <c r="E363" s="263">
        <v>43150</v>
      </c>
      <c r="F363" s="259" t="s">
        <v>362</v>
      </c>
      <c r="G363" s="259" t="s">
        <v>295</v>
      </c>
      <c r="H363" s="264" t="s">
        <v>1057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1021</v>
      </c>
      <c r="C364" s="260" t="s">
        <v>1022</v>
      </c>
      <c r="D364" s="73" t="str">
        <f t="shared" si="10"/>
        <v>fev/2018</v>
      </c>
      <c r="E364" s="263">
        <v>43150</v>
      </c>
      <c r="F364" s="259" t="s">
        <v>362</v>
      </c>
      <c r="G364" s="259" t="s">
        <v>295</v>
      </c>
      <c r="H364" s="264" t="s">
        <v>1058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1021</v>
      </c>
      <c r="C365" s="260" t="s">
        <v>1022</v>
      </c>
      <c r="D365" s="73" t="str">
        <f t="shared" si="10"/>
        <v>fev/2018</v>
      </c>
      <c r="E365" s="263">
        <v>43150</v>
      </c>
      <c r="F365" s="259" t="s">
        <v>362</v>
      </c>
      <c r="G365" s="259" t="s">
        <v>295</v>
      </c>
      <c r="H365" s="264" t="s">
        <v>1059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1021</v>
      </c>
      <c r="C366" s="260" t="s">
        <v>1022</v>
      </c>
      <c r="D366" s="73" t="str">
        <f t="shared" si="10"/>
        <v>fev/2018</v>
      </c>
      <c r="E366" s="263">
        <v>43150</v>
      </c>
      <c r="F366" s="259" t="s">
        <v>435</v>
      </c>
      <c r="G366" s="259" t="s">
        <v>295</v>
      </c>
      <c r="H366" s="264" t="s">
        <v>324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1021</v>
      </c>
      <c r="C367" s="260" t="s">
        <v>1022</v>
      </c>
      <c r="D367" s="73" t="str">
        <f t="shared" si="10"/>
        <v>fev/2018</v>
      </c>
      <c r="E367" s="263">
        <v>43150</v>
      </c>
      <c r="F367" s="259" t="s">
        <v>362</v>
      </c>
      <c r="G367" s="259" t="s">
        <v>295</v>
      </c>
      <c r="H367" s="264" t="s">
        <v>1060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1021</v>
      </c>
      <c r="C368" s="260" t="s">
        <v>1022</v>
      </c>
      <c r="D368" s="73" t="str">
        <f t="shared" si="10"/>
        <v>fev/2018</v>
      </c>
      <c r="E368" s="263">
        <v>43150</v>
      </c>
      <c r="F368" s="259" t="s">
        <v>362</v>
      </c>
      <c r="G368" s="259" t="s">
        <v>295</v>
      </c>
      <c r="H368" s="264" t="s">
        <v>723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1021</v>
      </c>
      <c r="C369" s="260" t="s">
        <v>1022</v>
      </c>
      <c r="D369" s="73" t="str">
        <f t="shared" si="10"/>
        <v>fev/2018</v>
      </c>
      <c r="E369" s="263">
        <v>43150</v>
      </c>
      <c r="F369" s="259" t="s">
        <v>362</v>
      </c>
      <c r="G369" s="259" t="s">
        <v>295</v>
      </c>
      <c r="H369" s="264" t="s">
        <v>1061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1021</v>
      </c>
      <c r="C370" s="260" t="s">
        <v>1022</v>
      </c>
      <c r="D370" s="73" t="str">
        <f t="shared" si="10"/>
        <v>fev/2018</v>
      </c>
      <c r="E370" s="263">
        <v>43150</v>
      </c>
      <c r="F370" s="259" t="s">
        <v>362</v>
      </c>
      <c r="G370" s="259" t="s">
        <v>295</v>
      </c>
      <c r="H370" s="264" t="s">
        <v>1062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1021</v>
      </c>
      <c r="C371" s="260" t="s">
        <v>1022</v>
      </c>
      <c r="D371" s="73" t="str">
        <f t="shared" si="10"/>
        <v>fev/2018</v>
      </c>
      <c r="E371" s="263">
        <v>43150</v>
      </c>
      <c r="F371" s="259" t="s">
        <v>362</v>
      </c>
      <c r="G371" s="259" t="s">
        <v>295</v>
      </c>
      <c r="H371" s="264" t="s">
        <v>1064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1021</v>
      </c>
      <c r="C372" s="260" t="s">
        <v>1022</v>
      </c>
      <c r="D372" s="73" t="str">
        <f t="shared" si="10"/>
        <v>fev/2018</v>
      </c>
      <c r="E372" s="263">
        <v>43150</v>
      </c>
      <c r="F372" s="259" t="s">
        <v>362</v>
      </c>
      <c r="G372" s="259" t="s">
        <v>295</v>
      </c>
      <c r="H372" s="264" t="s">
        <v>1065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1021</v>
      </c>
      <c r="C373" s="260" t="s">
        <v>1022</v>
      </c>
      <c r="D373" s="73" t="str">
        <f t="shared" si="10"/>
        <v>fev/2018</v>
      </c>
      <c r="E373" s="263">
        <v>43150</v>
      </c>
      <c r="F373" s="259" t="s">
        <v>362</v>
      </c>
      <c r="G373" s="259" t="s">
        <v>295</v>
      </c>
      <c r="H373" s="264" t="s">
        <v>1067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1021</v>
      </c>
      <c r="C374" s="260" t="s">
        <v>1022</v>
      </c>
      <c r="D374" s="73" t="str">
        <f t="shared" si="10"/>
        <v>fev/2018</v>
      </c>
      <c r="E374" s="263">
        <v>43150</v>
      </c>
      <c r="F374" s="259" t="s">
        <v>362</v>
      </c>
      <c r="G374" s="259" t="s">
        <v>295</v>
      </c>
      <c r="H374" s="264" t="s">
        <v>1106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1021</v>
      </c>
      <c r="C375" s="260" t="s">
        <v>1022</v>
      </c>
      <c r="D375" s="73" t="str">
        <f t="shared" si="10"/>
        <v>fev/2018</v>
      </c>
      <c r="E375" s="263">
        <v>43150</v>
      </c>
      <c r="F375" s="259" t="s">
        <v>362</v>
      </c>
      <c r="G375" s="259" t="s">
        <v>295</v>
      </c>
      <c r="H375" s="264" t="s">
        <v>1073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1021</v>
      </c>
      <c r="C376" s="260" t="s">
        <v>1022</v>
      </c>
      <c r="D376" s="73" t="str">
        <f t="shared" si="10"/>
        <v>fev/2018</v>
      </c>
      <c r="E376" s="263">
        <v>43150</v>
      </c>
      <c r="F376" s="259" t="s">
        <v>362</v>
      </c>
      <c r="G376" s="259" t="s">
        <v>295</v>
      </c>
      <c r="H376" s="264" t="s">
        <v>1074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1021</v>
      </c>
      <c r="C377" s="260" t="s">
        <v>1022</v>
      </c>
      <c r="D377" s="73" t="str">
        <f t="shared" si="10"/>
        <v>fev/2018</v>
      </c>
      <c r="E377" s="263">
        <v>43150</v>
      </c>
      <c r="F377" s="259" t="s">
        <v>362</v>
      </c>
      <c r="G377" s="259" t="s">
        <v>295</v>
      </c>
      <c r="H377" s="264" t="s">
        <v>1077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1021</v>
      </c>
      <c r="C378" s="260" t="s">
        <v>1022</v>
      </c>
      <c r="D378" s="73" t="str">
        <f t="shared" si="10"/>
        <v>fev/2018</v>
      </c>
      <c r="E378" s="263">
        <v>43150</v>
      </c>
      <c r="F378" s="259" t="s">
        <v>362</v>
      </c>
      <c r="G378" s="259" t="s">
        <v>295</v>
      </c>
      <c r="H378" s="264" t="s">
        <v>1078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1021</v>
      </c>
      <c r="C379" s="260" t="s">
        <v>1022</v>
      </c>
      <c r="D379" s="73" t="str">
        <f t="shared" si="10"/>
        <v>fev/2018</v>
      </c>
      <c r="E379" s="263">
        <v>43150</v>
      </c>
      <c r="F379" s="259" t="s">
        <v>362</v>
      </c>
      <c r="G379" s="259" t="s">
        <v>295</v>
      </c>
      <c r="H379" s="264" t="s">
        <v>1079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1021</v>
      </c>
      <c r="C380" s="260" t="s">
        <v>1022</v>
      </c>
      <c r="D380" s="73" t="str">
        <f t="shared" si="10"/>
        <v>fev/2018</v>
      </c>
      <c r="E380" s="263">
        <v>43150</v>
      </c>
      <c r="F380" s="259" t="s">
        <v>362</v>
      </c>
      <c r="G380" s="259" t="s">
        <v>295</v>
      </c>
      <c r="H380" s="264" t="s">
        <v>1080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1021</v>
      </c>
      <c r="C381" s="260" t="s">
        <v>1022</v>
      </c>
      <c r="D381" s="73" t="str">
        <f t="shared" si="10"/>
        <v>fev/2018</v>
      </c>
      <c r="E381" s="263">
        <v>43150</v>
      </c>
      <c r="F381" s="259" t="s">
        <v>1112</v>
      </c>
      <c r="G381" s="259" t="s">
        <v>295</v>
      </c>
      <c r="H381" s="264" t="s">
        <v>1092</v>
      </c>
      <c r="I381" s="264" t="s">
        <v>243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1021</v>
      </c>
      <c r="C382" s="260" t="s">
        <v>1022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295</v>
      </c>
      <c r="H382" s="264" t="s">
        <v>1084</v>
      </c>
      <c r="I382" s="264" t="s">
        <v>252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1021</v>
      </c>
      <c r="C383" s="260" t="s">
        <v>1022</v>
      </c>
      <c r="D383" s="73" t="str">
        <f t="shared" si="10"/>
        <v>fev/2018</v>
      </c>
      <c r="E383" s="263">
        <v>43150</v>
      </c>
      <c r="F383" s="259" t="s">
        <v>362</v>
      </c>
      <c r="G383" s="259" t="s">
        <v>295</v>
      </c>
      <c r="H383" s="264" t="s">
        <v>1082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1021</v>
      </c>
      <c r="C384" s="260" t="s">
        <v>1022</v>
      </c>
      <c r="D384" s="73" t="str">
        <f t="shared" si="10"/>
        <v>fev/2018</v>
      </c>
      <c r="E384" s="263">
        <v>43150</v>
      </c>
      <c r="F384" s="259" t="s">
        <v>214</v>
      </c>
      <c r="G384" s="259" t="s">
        <v>295</v>
      </c>
      <c r="H384" s="264" t="s">
        <v>304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1021</v>
      </c>
      <c r="C385" s="260" t="s">
        <v>1022</v>
      </c>
      <c r="D385" s="73" t="str">
        <f t="shared" si="10"/>
        <v>fev/2018</v>
      </c>
      <c r="E385" s="263">
        <v>43150</v>
      </c>
      <c r="F385" s="259" t="s">
        <v>214</v>
      </c>
      <c r="G385" s="259" t="s">
        <v>295</v>
      </c>
      <c r="H385" s="264" t="s">
        <v>304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1021</v>
      </c>
      <c r="C386" s="260" t="s">
        <v>1022</v>
      </c>
      <c r="D386" s="73" t="str">
        <f t="shared" si="10"/>
        <v>fev/2018</v>
      </c>
      <c r="E386" s="263">
        <v>43150</v>
      </c>
      <c r="F386" s="259" t="s">
        <v>214</v>
      </c>
      <c r="G386" s="259" t="s">
        <v>295</v>
      </c>
      <c r="H386" s="264" t="s">
        <v>304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1021</v>
      </c>
      <c r="C387" s="260" t="s">
        <v>1022</v>
      </c>
      <c r="D387" s="73" t="str">
        <f t="shared" ref="D387:D450" si="12">TEXT(E387,"mmm/aaaa")</f>
        <v>fev/2018</v>
      </c>
      <c r="E387" s="263">
        <v>43150</v>
      </c>
      <c r="F387" s="259" t="s">
        <v>362</v>
      </c>
      <c r="G387" s="259" t="s">
        <v>295</v>
      </c>
      <c r="H387" s="264" t="s">
        <v>1113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1021</v>
      </c>
      <c r="C388" s="260" t="s">
        <v>1022</v>
      </c>
      <c r="D388" s="73" t="str">
        <f t="shared" si="12"/>
        <v>fev/2018</v>
      </c>
      <c r="E388" s="263">
        <v>43150</v>
      </c>
      <c r="F388" s="259" t="s">
        <v>320</v>
      </c>
      <c r="G388" s="259" t="s">
        <v>295</v>
      </c>
      <c r="H388" s="264" t="s">
        <v>192</v>
      </c>
      <c r="I388" s="264" t="s">
        <v>276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1021</v>
      </c>
      <c r="C389" s="260" t="s">
        <v>1022</v>
      </c>
      <c r="D389" s="73" t="str">
        <f t="shared" si="12"/>
        <v>fev/2018</v>
      </c>
      <c r="E389" s="263">
        <v>43150</v>
      </c>
      <c r="F389" s="259" t="s">
        <v>320</v>
      </c>
      <c r="G389" s="259" t="s">
        <v>295</v>
      </c>
      <c r="H389" s="264" t="s">
        <v>225</v>
      </c>
      <c r="I389" s="264" t="s">
        <v>276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1021</v>
      </c>
      <c r="C390" s="260" t="s">
        <v>1022</v>
      </c>
      <c r="D390" s="73" t="str">
        <f t="shared" si="12"/>
        <v>fev/2018</v>
      </c>
      <c r="E390" s="263">
        <v>43150</v>
      </c>
      <c r="F390" s="259" t="s">
        <v>320</v>
      </c>
      <c r="G390" s="259" t="s">
        <v>295</v>
      </c>
      <c r="H390" s="264" t="s">
        <v>213</v>
      </c>
      <c r="I390" s="264" t="s">
        <v>276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1021</v>
      </c>
      <c r="C391" s="260" t="s">
        <v>1022</v>
      </c>
      <c r="D391" s="73" t="str">
        <f t="shared" si="12"/>
        <v>fev/2018</v>
      </c>
      <c r="E391" s="263">
        <v>43150</v>
      </c>
      <c r="F391" s="259" t="s">
        <v>320</v>
      </c>
      <c r="G391" s="259" t="s">
        <v>295</v>
      </c>
      <c r="H391" s="264" t="s">
        <v>1048</v>
      </c>
      <c r="I391" s="264" t="s">
        <v>276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1021</v>
      </c>
      <c r="C392" s="260" t="s">
        <v>1022</v>
      </c>
      <c r="D392" s="73" t="str">
        <f t="shared" si="12"/>
        <v>fev/2018</v>
      </c>
      <c r="E392" s="263">
        <v>43150</v>
      </c>
      <c r="F392" s="259" t="s">
        <v>320</v>
      </c>
      <c r="G392" s="259" t="s">
        <v>295</v>
      </c>
      <c r="H392" s="264" t="s">
        <v>347</v>
      </c>
      <c r="I392" s="264" t="s">
        <v>276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1021</v>
      </c>
      <c r="C393" s="260" t="s">
        <v>1022</v>
      </c>
      <c r="D393" s="73" t="str">
        <f t="shared" si="12"/>
        <v>fev/2018</v>
      </c>
      <c r="E393" s="263">
        <v>43150</v>
      </c>
      <c r="F393" s="259" t="s">
        <v>320</v>
      </c>
      <c r="G393" s="259" t="s">
        <v>295</v>
      </c>
      <c r="H393" s="264" t="s">
        <v>348</v>
      </c>
      <c r="I393" s="264" t="s">
        <v>276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1021</v>
      </c>
      <c r="C394" s="260" t="s">
        <v>1022</v>
      </c>
      <c r="D394" s="73" t="str">
        <f t="shared" si="12"/>
        <v>fev/2018</v>
      </c>
      <c r="E394" s="263">
        <v>43150</v>
      </c>
      <c r="F394" s="259" t="s">
        <v>320</v>
      </c>
      <c r="G394" s="259" t="s">
        <v>295</v>
      </c>
      <c r="H394" s="264" t="s">
        <v>335</v>
      </c>
      <c r="I394" s="264" t="s">
        <v>276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1021</v>
      </c>
      <c r="C395" s="260" t="s">
        <v>1022</v>
      </c>
      <c r="D395" s="73" t="str">
        <f t="shared" si="12"/>
        <v>fev/2018</v>
      </c>
      <c r="E395" s="263">
        <v>43151</v>
      </c>
      <c r="F395" s="259" t="s">
        <v>320</v>
      </c>
      <c r="G395" s="259" t="s">
        <v>295</v>
      </c>
      <c r="H395" s="264" t="s">
        <v>382</v>
      </c>
      <c r="I395" s="264" t="s">
        <v>276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1021</v>
      </c>
      <c r="C396" s="260" t="s">
        <v>1022</v>
      </c>
      <c r="D396" s="73" t="str">
        <f t="shared" si="12"/>
        <v>fev/2018</v>
      </c>
      <c r="E396" s="263">
        <v>43151</v>
      </c>
      <c r="F396" s="259" t="s">
        <v>538</v>
      </c>
      <c r="G396" s="259" t="s">
        <v>295</v>
      </c>
      <c r="H396" s="264" t="s">
        <v>208</v>
      </c>
      <c r="I396" s="264" t="s">
        <v>298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1021</v>
      </c>
      <c r="C397" s="260" t="s">
        <v>1022</v>
      </c>
      <c r="D397" s="73" t="str">
        <f t="shared" si="12"/>
        <v>fev/2018</v>
      </c>
      <c r="E397" s="263">
        <v>43151</v>
      </c>
      <c r="F397" s="259" t="s">
        <v>415</v>
      </c>
      <c r="G397" s="259" t="s">
        <v>295</v>
      </c>
      <c r="H397" s="264" t="s">
        <v>1088</v>
      </c>
      <c r="I397" s="264" t="s">
        <v>243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1021</v>
      </c>
      <c r="C398" s="260" t="s">
        <v>1022</v>
      </c>
      <c r="D398" s="73" t="str">
        <f t="shared" si="12"/>
        <v>fev/2018</v>
      </c>
      <c r="E398" s="263">
        <v>43151</v>
      </c>
      <c r="F398" s="259" t="s">
        <v>421</v>
      </c>
      <c r="G398" s="259" t="s">
        <v>295</v>
      </c>
      <c r="H398" s="264" t="s">
        <v>1088</v>
      </c>
      <c r="I398" s="264" t="s">
        <v>243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1021</v>
      </c>
      <c r="C399" s="260" t="s">
        <v>1022</v>
      </c>
      <c r="D399" s="73" t="str">
        <f t="shared" si="12"/>
        <v>fev/2018</v>
      </c>
      <c r="E399" s="263">
        <v>43151</v>
      </c>
      <c r="F399" s="259" t="s">
        <v>481</v>
      </c>
      <c r="G399" s="259" t="s">
        <v>295</v>
      </c>
      <c r="H399" s="264" t="s">
        <v>1100</v>
      </c>
      <c r="I399" s="264" t="s">
        <v>243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1021</v>
      </c>
      <c r="C400" s="260" t="s">
        <v>1022</v>
      </c>
      <c r="D400" s="73" t="str">
        <f t="shared" si="12"/>
        <v>fev/2018</v>
      </c>
      <c r="E400" s="263">
        <v>43151</v>
      </c>
      <c r="F400" s="259" t="s">
        <v>413</v>
      </c>
      <c r="G400" s="259" t="s">
        <v>295</v>
      </c>
      <c r="H400" s="264" t="s">
        <v>1100</v>
      </c>
      <c r="I400" s="264" t="s">
        <v>243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1021</v>
      </c>
      <c r="C401" s="260" t="s">
        <v>1022</v>
      </c>
      <c r="D401" s="73" t="str">
        <f t="shared" si="12"/>
        <v>fev/2018</v>
      </c>
      <c r="E401" s="263">
        <v>43151</v>
      </c>
      <c r="F401" s="259" t="s">
        <v>1114</v>
      </c>
      <c r="G401" s="259" t="s">
        <v>295</v>
      </c>
      <c r="H401" s="264" t="s">
        <v>1109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1021</v>
      </c>
      <c r="C402" s="260" t="s">
        <v>1022</v>
      </c>
      <c r="D402" s="73" t="str">
        <f t="shared" si="12"/>
        <v>fev/2018</v>
      </c>
      <c r="E402" s="263">
        <v>43151</v>
      </c>
      <c r="F402" s="259" t="s">
        <v>1115</v>
      </c>
      <c r="G402" s="259" t="s">
        <v>295</v>
      </c>
      <c r="H402" s="264" t="s">
        <v>1109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1021</v>
      </c>
      <c r="C403" s="260" t="s">
        <v>1022</v>
      </c>
      <c r="D403" s="73" t="str">
        <f t="shared" si="12"/>
        <v>fev/2018</v>
      </c>
      <c r="E403" s="263">
        <v>43151</v>
      </c>
      <c r="F403" s="259" t="s">
        <v>214</v>
      </c>
      <c r="G403" s="259" t="s">
        <v>295</v>
      </c>
      <c r="H403" s="264" t="s">
        <v>329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1023</v>
      </c>
      <c r="C404" s="260" t="s">
        <v>1022</v>
      </c>
      <c r="D404" s="73" t="str">
        <f t="shared" si="12"/>
        <v>fev/2018</v>
      </c>
      <c r="E404" s="263">
        <v>43151</v>
      </c>
      <c r="F404" s="259" t="s">
        <v>205</v>
      </c>
      <c r="G404" s="259" t="s">
        <v>295</v>
      </c>
      <c r="H404" s="264" t="s">
        <v>300</v>
      </c>
      <c r="I404" s="264" t="s">
        <v>237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1021</v>
      </c>
      <c r="C405" s="260" t="s">
        <v>1022</v>
      </c>
      <c r="D405" s="73" t="str">
        <f t="shared" si="12"/>
        <v>fev/2018</v>
      </c>
      <c r="E405" s="263">
        <v>43151</v>
      </c>
      <c r="F405" s="259" t="s">
        <v>366</v>
      </c>
      <c r="G405" s="259" t="s">
        <v>295</v>
      </c>
      <c r="H405" s="264" t="s">
        <v>366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1021</v>
      </c>
      <c r="C406" s="260" t="s">
        <v>1022</v>
      </c>
      <c r="D406" s="73" t="str">
        <f t="shared" si="12"/>
        <v>fev/2018</v>
      </c>
      <c r="E406" s="263">
        <v>43151</v>
      </c>
      <c r="F406" s="259" t="s">
        <v>367</v>
      </c>
      <c r="G406" s="259" t="s">
        <v>295</v>
      </c>
      <c r="H406" s="264" t="s">
        <v>367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1021</v>
      </c>
      <c r="C407" s="260" t="s">
        <v>1022</v>
      </c>
      <c r="D407" s="73" t="str">
        <f t="shared" si="12"/>
        <v>fev/2018</v>
      </c>
      <c r="E407" s="263">
        <v>43151</v>
      </c>
      <c r="F407" s="259" t="s">
        <v>368</v>
      </c>
      <c r="G407" s="259" t="s">
        <v>295</v>
      </c>
      <c r="H407" s="260" t="s">
        <v>368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1021</v>
      </c>
      <c r="C408" s="260" t="s">
        <v>1022</v>
      </c>
      <c r="D408" s="73" t="str">
        <f t="shared" si="12"/>
        <v>fev/2018</v>
      </c>
      <c r="E408" s="263">
        <v>43151</v>
      </c>
      <c r="F408" s="259" t="s">
        <v>454</v>
      </c>
      <c r="G408" s="259" t="s">
        <v>295</v>
      </c>
      <c r="H408" s="264" t="s">
        <v>324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1021</v>
      </c>
      <c r="C409" s="260" t="s">
        <v>1022</v>
      </c>
      <c r="D409" s="73" t="str">
        <f t="shared" si="12"/>
        <v>fev/2018</v>
      </c>
      <c r="E409" s="263">
        <v>43151</v>
      </c>
      <c r="F409" s="259" t="s">
        <v>1116</v>
      </c>
      <c r="G409" s="259" t="s">
        <v>295</v>
      </c>
      <c r="H409" s="264" t="s">
        <v>324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1021</v>
      </c>
      <c r="C410" s="260" t="s">
        <v>1022</v>
      </c>
      <c r="D410" s="73" t="str">
        <f t="shared" si="12"/>
        <v>fev/2018</v>
      </c>
      <c r="E410" s="263">
        <v>43151</v>
      </c>
      <c r="F410" s="259" t="s">
        <v>441</v>
      </c>
      <c r="G410" s="259" t="s">
        <v>295</v>
      </c>
      <c r="H410" s="264" t="s">
        <v>1090</v>
      </c>
      <c r="I410" s="264" t="s">
        <v>243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1021</v>
      </c>
      <c r="C411" s="260" t="s">
        <v>1022</v>
      </c>
      <c r="D411" s="73" t="str">
        <f t="shared" si="12"/>
        <v>fev/2018</v>
      </c>
      <c r="E411" s="263">
        <v>43151</v>
      </c>
      <c r="F411" s="259" t="s">
        <v>481</v>
      </c>
      <c r="G411" s="259" t="s">
        <v>295</v>
      </c>
      <c r="H411" s="264" t="s">
        <v>1090</v>
      </c>
      <c r="I411" s="264" t="s">
        <v>243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1021</v>
      </c>
      <c r="C412" s="260" t="s">
        <v>1022</v>
      </c>
      <c r="D412" s="73" t="str">
        <f t="shared" si="12"/>
        <v>fev/2018</v>
      </c>
      <c r="E412" s="263">
        <v>43151</v>
      </c>
      <c r="F412" s="259" t="s">
        <v>413</v>
      </c>
      <c r="G412" s="259" t="s">
        <v>295</v>
      </c>
      <c r="H412" s="264" t="s">
        <v>1090</v>
      </c>
      <c r="I412" s="264" t="s">
        <v>243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1021</v>
      </c>
      <c r="C413" s="260" t="s">
        <v>1022</v>
      </c>
      <c r="D413" s="73" t="str">
        <f t="shared" si="12"/>
        <v>fev/2018</v>
      </c>
      <c r="E413" s="263">
        <v>43151</v>
      </c>
      <c r="F413" s="259" t="s">
        <v>870</v>
      </c>
      <c r="G413" s="259" t="s">
        <v>295</v>
      </c>
      <c r="H413" s="264" t="s">
        <v>1092</v>
      </c>
      <c r="I413" s="264" t="s">
        <v>243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1021</v>
      </c>
      <c r="C414" s="260" t="s">
        <v>1022</v>
      </c>
      <c r="D414" s="73" t="str">
        <f t="shared" si="12"/>
        <v>fev/2018</v>
      </c>
      <c r="E414" s="263">
        <v>43151</v>
      </c>
      <c r="F414" s="259" t="s">
        <v>1117</v>
      </c>
      <c r="G414" s="259" t="s">
        <v>295</v>
      </c>
      <c r="H414" s="264" t="s">
        <v>1092</v>
      </c>
      <c r="I414" s="264" t="s">
        <v>243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1021</v>
      </c>
      <c r="C415" s="260" t="s">
        <v>1022</v>
      </c>
      <c r="D415" s="73" t="str">
        <f t="shared" si="12"/>
        <v>fev/2018</v>
      </c>
      <c r="E415" s="263">
        <v>43151</v>
      </c>
      <c r="F415" s="259" t="s">
        <v>214</v>
      </c>
      <c r="G415" s="259" t="s">
        <v>295</v>
      </c>
      <c r="H415" s="264" t="s">
        <v>304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1021</v>
      </c>
      <c r="C416" s="260" t="s">
        <v>1022</v>
      </c>
      <c r="D416" s="73" t="str">
        <f t="shared" si="12"/>
        <v>fev/2018</v>
      </c>
      <c r="E416" s="263">
        <v>43151</v>
      </c>
      <c r="F416" s="259" t="s">
        <v>214</v>
      </c>
      <c r="G416" s="259" t="s">
        <v>295</v>
      </c>
      <c r="H416" s="264" t="s">
        <v>304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1021</v>
      </c>
      <c r="C417" s="260" t="s">
        <v>1022</v>
      </c>
      <c r="D417" s="73" t="str">
        <f t="shared" si="12"/>
        <v>fev/2018</v>
      </c>
      <c r="E417" s="263">
        <v>43151</v>
      </c>
      <c r="F417" s="259" t="s">
        <v>214</v>
      </c>
      <c r="G417" s="259" t="s">
        <v>295</v>
      </c>
      <c r="H417" s="264" t="s">
        <v>304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1021</v>
      </c>
      <c r="C418" s="260" t="s">
        <v>1022</v>
      </c>
      <c r="D418" s="73" t="str">
        <f t="shared" si="12"/>
        <v>fev/2018</v>
      </c>
      <c r="E418" s="263">
        <v>43151</v>
      </c>
      <c r="F418" s="259" t="s">
        <v>320</v>
      </c>
      <c r="G418" s="259" t="s">
        <v>295</v>
      </c>
      <c r="H418" s="264" t="s">
        <v>652</v>
      </c>
      <c r="I418" s="264" t="s">
        <v>276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1021</v>
      </c>
      <c r="C419" s="260" t="s">
        <v>1022</v>
      </c>
      <c r="D419" s="73" t="str">
        <f t="shared" si="12"/>
        <v>fev/2018</v>
      </c>
      <c r="E419" s="263">
        <v>43151</v>
      </c>
      <c r="F419" s="259" t="s">
        <v>320</v>
      </c>
      <c r="G419" s="259" t="s">
        <v>295</v>
      </c>
      <c r="H419" s="264" t="s">
        <v>132</v>
      </c>
      <c r="I419" s="264" t="s">
        <v>276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1021</v>
      </c>
      <c r="C420" s="260" t="s">
        <v>1022</v>
      </c>
      <c r="D420" s="73" t="str">
        <f t="shared" si="12"/>
        <v>fev/2018</v>
      </c>
      <c r="E420" s="263">
        <v>43151</v>
      </c>
      <c r="F420" s="259" t="s">
        <v>320</v>
      </c>
      <c r="G420" s="259" t="s">
        <v>295</v>
      </c>
      <c r="H420" s="264" t="s">
        <v>198</v>
      </c>
      <c r="I420" s="264" t="s">
        <v>276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1021</v>
      </c>
      <c r="C421" s="260" t="s">
        <v>1022</v>
      </c>
      <c r="D421" s="73" t="str">
        <f t="shared" si="12"/>
        <v>fev/2018</v>
      </c>
      <c r="E421" s="263">
        <v>43152</v>
      </c>
      <c r="F421" s="259" t="s">
        <v>538</v>
      </c>
      <c r="G421" s="259" t="s">
        <v>295</v>
      </c>
      <c r="H421" s="264" t="s">
        <v>208</v>
      </c>
      <c r="I421" s="264" t="s">
        <v>298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1023</v>
      </c>
      <c r="C422" s="260" t="s">
        <v>1022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295</v>
      </c>
      <c r="H422" s="264" t="s">
        <v>143</v>
      </c>
      <c r="I422" s="264" t="s">
        <v>235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1021</v>
      </c>
      <c r="C423" s="260" t="s">
        <v>1022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295</v>
      </c>
      <c r="H423" s="264" t="s">
        <v>328</v>
      </c>
      <c r="I423" s="264" t="s">
        <v>259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1021</v>
      </c>
      <c r="C424" s="260" t="s">
        <v>1022</v>
      </c>
      <c r="D424" s="73" t="str">
        <f t="shared" si="12"/>
        <v>fev/2018</v>
      </c>
      <c r="E424" s="263">
        <v>43153</v>
      </c>
      <c r="F424" s="259" t="s">
        <v>538</v>
      </c>
      <c r="G424" s="259" t="s">
        <v>295</v>
      </c>
      <c r="H424" s="264" t="s">
        <v>208</v>
      </c>
      <c r="I424" s="264" t="s">
        <v>298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1023</v>
      </c>
      <c r="C425" s="260" t="s">
        <v>1022</v>
      </c>
      <c r="D425" s="73" t="str">
        <f t="shared" si="12"/>
        <v>fev/2018</v>
      </c>
      <c r="E425" s="263">
        <v>43153</v>
      </c>
      <c r="F425" s="259" t="s">
        <v>217</v>
      </c>
      <c r="G425" s="259" t="s">
        <v>295</v>
      </c>
      <c r="H425" s="264" t="s">
        <v>217</v>
      </c>
      <c r="I425" s="264" t="s">
        <v>206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1021</v>
      </c>
      <c r="C426" s="260" t="s">
        <v>1022</v>
      </c>
      <c r="D426" s="73" t="str">
        <f t="shared" si="12"/>
        <v>fev/2018</v>
      </c>
      <c r="E426" s="263">
        <v>43153</v>
      </c>
      <c r="F426" s="259">
        <v>822</v>
      </c>
      <c r="G426" s="259" t="s">
        <v>295</v>
      </c>
      <c r="H426" s="264" t="s">
        <v>211</v>
      </c>
      <c r="I426" s="264" t="s">
        <v>186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1021</v>
      </c>
      <c r="C427" s="260" t="s">
        <v>1022</v>
      </c>
      <c r="D427" s="73" t="str">
        <f t="shared" si="12"/>
        <v>fev/2018</v>
      </c>
      <c r="E427" s="263">
        <v>43153</v>
      </c>
      <c r="F427" s="259">
        <v>825</v>
      </c>
      <c r="G427" s="259" t="s">
        <v>295</v>
      </c>
      <c r="H427" s="264" t="s">
        <v>211</v>
      </c>
      <c r="I427" s="264" t="s">
        <v>186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1023</v>
      </c>
      <c r="C428" s="260" t="s">
        <v>1022</v>
      </c>
      <c r="D428" s="73" t="str">
        <f t="shared" si="12"/>
        <v>fev/2018</v>
      </c>
      <c r="E428" s="263">
        <v>43153</v>
      </c>
      <c r="F428" s="259" t="s">
        <v>205</v>
      </c>
      <c r="G428" s="259" t="s">
        <v>295</v>
      </c>
      <c r="H428" s="264" t="s">
        <v>300</v>
      </c>
      <c r="I428" s="264" t="s">
        <v>237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1021</v>
      </c>
      <c r="C429" s="260" t="s">
        <v>1022</v>
      </c>
      <c r="D429" s="73" t="str">
        <f t="shared" si="12"/>
        <v>fev/2018</v>
      </c>
      <c r="E429" s="263">
        <v>43153</v>
      </c>
      <c r="F429" s="259" t="s">
        <v>214</v>
      </c>
      <c r="G429" s="259" t="s">
        <v>295</v>
      </c>
      <c r="H429" s="264" t="s">
        <v>304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1021</v>
      </c>
      <c r="C430" s="260" t="s">
        <v>1022</v>
      </c>
      <c r="D430" s="73" t="str">
        <f t="shared" si="12"/>
        <v>fev/2018</v>
      </c>
      <c r="E430" s="263">
        <v>43153</v>
      </c>
      <c r="F430" s="259" t="s">
        <v>214</v>
      </c>
      <c r="G430" s="259" t="s">
        <v>295</v>
      </c>
      <c r="H430" s="264" t="s">
        <v>304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1021</v>
      </c>
      <c r="C431" s="260" t="s">
        <v>1022</v>
      </c>
      <c r="D431" s="73" t="str">
        <f t="shared" si="12"/>
        <v>fev/2018</v>
      </c>
      <c r="E431" s="263">
        <v>43154</v>
      </c>
      <c r="F431" s="259" t="s">
        <v>207</v>
      </c>
      <c r="G431" s="259" t="s">
        <v>295</v>
      </c>
      <c r="H431" s="264" t="s">
        <v>208</v>
      </c>
      <c r="I431" s="264" t="s">
        <v>298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1023</v>
      </c>
      <c r="C432" s="260" t="s">
        <v>1022</v>
      </c>
      <c r="D432" s="73" t="str">
        <f t="shared" si="12"/>
        <v>fev/2018</v>
      </c>
      <c r="E432" s="263">
        <v>43154</v>
      </c>
      <c r="F432" s="259" t="s">
        <v>205</v>
      </c>
      <c r="G432" s="259" t="s">
        <v>295</v>
      </c>
      <c r="H432" s="264" t="s">
        <v>300</v>
      </c>
      <c r="I432" s="264" t="s">
        <v>237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1021</v>
      </c>
      <c r="C433" s="260" t="s">
        <v>1022</v>
      </c>
      <c r="D433" s="73" t="str">
        <f t="shared" si="12"/>
        <v>fev/2018</v>
      </c>
      <c r="E433" s="263">
        <v>43154</v>
      </c>
      <c r="F433" s="259" t="s">
        <v>376</v>
      </c>
      <c r="G433" s="259" t="s">
        <v>295</v>
      </c>
      <c r="H433" s="264" t="s">
        <v>376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1021</v>
      </c>
      <c r="C434" s="260" t="s">
        <v>1022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295</v>
      </c>
      <c r="H434" s="264" t="s">
        <v>297</v>
      </c>
      <c r="I434" s="264" t="s">
        <v>249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1021</v>
      </c>
      <c r="C435" s="260" t="s">
        <v>1022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295</v>
      </c>
      <c r="H435" s="264" t="s">
        <v>297</v>
      </c>
      <c r="I435" s="264" t="s">
        <v>248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1021</v>
      </c>
      <c r="C436" s="260" t="s">
        <v>1022</v>
      </c>
      <c r="D436" s="73" t="str">
        <f t="shared" si="12"/>
        <v>fev/2018</v>
      </c>
      <c r="E436" s="263">
        <v>43154</v>
      </c>
      <c r="F436" s="259">
        <v>28</v>
      </c>
      <c r="G436" s="259" t="s">
        <v>295</v>
      </c>
      <c r="H436" s="264" t="s">
        <v>1098</v>
      </c>
      <c r="I436" s="264" t="s">
        <v>243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1021</v>
      </c>
      <c r="C437" s="260" t="s">
        <v>1022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295</v>
      </c>
      <c r="H437" s="264" t="s">
        <v>1084</v>
      </c>
      <c r="I437" s="264" t="s">
        <v>252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1021</v>
      </c>
      <c r="C438" s="260" t="s">
        <v>1022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295</v>
      </c>
      <c r="H438" s="264" t="s">
        <v>1084</v>
      </c>
      <c r="I438" s="264" t="s">
        <v>252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1021</v>
      </c>
      <c r="C439" s="260" t="s">
        <v>1022</v>
      </c>
      <c r="D439" s="73" t="str">
        <f t="shared" si="12"/>
        <v>fev/2018</v>
      </c>
      <c r="E439" s="263">
        <v>43154</v>
      </c>
      <c r="F439" s="259" t="s">
        <v>214</v>
      </c>
      <c r="G439" s="259" t="s">
        <v>295</v>
      </c>
      <c r="H439" s="264" t="s">
        <v>304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1021</v>
      </c>
      <c r="C440" s="260" t="s">
        <v>1022</v>
      </c>
      <c r="D440" s="73" t="str">
        <f t="shared" si="12"/>
        <v>fev/2018</v>
      </c>
      <c r="E440" s="263">
        <v>43157</v>
      </c>
      <c r="F440" s="259" t="s">
        <v>207</v>
      </c>
      <c r="G440" s="259" t="s">
        <v>295</v>
      </c>
      <c r="H440" s="264" t="s">
        <v>208</v>
      </c>
      <c r="I440" s="264" t="s">
        <v>298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1021</v>
      </c>
      <c r="C441" s="260" t="s">
        <v>1022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295</v>
      </c>
      <c r="H441" s="264" t="s">
        <v>361</v>
      </c>
      <c r="I441" s="264" t="s">
        <v>248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1021</v>
      </c>
      <c r="C442" s="260" t="s">
        <v>1022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295</v>
      </c>
      <c r="H442" s="264" t="s">
        <v>361</v>
      </c>
      <c r="I442" s="264" t="s">
        <v>249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1021</v>
      </c>
      <c r="C443" s="260" t="s">
        <v>1022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295</v>
      </c>
      <c r="H443" s="264" t="s">
        <v>361</v>
      </c>
      <c r="I443" s="264" t="s">
        <v>249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1021</v>
      </c>
      <c r="C444" s="260" t="s">
        <v>1022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295</v>
      </c>
      <c r="H444" s="264" t="s">
        <v>361</v>
      </c>
      <c r="I444" s="264" t="s">
        <v>249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1023</v>
      </c>
      <c r="C445" s="260" t="s">
        <v>1022</v>
      </c>
      <c r="D445" s="73" t="str">
        <f t="shared" si="12"/>
        <v>fev/2018</v>
      </c>
      <c r="E445" s="263">
        <v>43157</v>
      </c>
      <c r="F445" s="259" t="s">
        <v>205</v>
      </c>
      <c r="G445" s="259" t="s">
        <v>295</v>
      </c>
      <c r="H445" s="264" t="s">
        <v>300</v>
      </c>
      <c r="I445" s="264" t="s">
        <v>237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1021</v>
      </c>
      <c r="C446" s="260" t="s">
        <v>1022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295</v>
      </c>
      <c r="H446" s="264" t="s">
        <v>389</v>
      </c>
      <c r="I446" s="264" t="s">
        <v>249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1021</v>
      </c>
      <c r="C447" s="260" t="s">
        <v>1022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295</v>
      </c>
      <c r="H447" s="264" t="s">
        <v>389</v>
      </c>
      <c r="I447" s="264" t="s">
        <v>248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1021</v>
      </c>
      <c r="C448" s="260" t="s">
        <v>1022</v>
      </c>
      <c r="D448" s="73" t="str">
        <f t="shared" si="12"/>
        <v>fev/2018</v>
      </c>
      <c r="E448" s="263">
        <v>43157</v>
      </c>
      <c r="F448" s="259"/>
      <c r="G448" s="259" t="s">
        <v>295</v>
      </c>
      <c r="H448" s="264" t="s">
        <v>591</v>
      </c>
      <c r="I448" s="264" t="s">
        <v>188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1021</v>
      </c>
      <c r="C449" s="260" t="s">
        <v>1022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295</v>
      </c>
      <c r="H449" s="264" t="s">
        <v>378</v>
      </c>
      <c r="I449" s="264" t="s">
        <v>188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1021</v>
      </c>
      <c r="C450" s="260" t="s">
        <v>1022</v>
      </c>
      <c r="D450" s="73" t="str">
        <f t="shared" si="12"/>
        <v>fev/2018</v>
      </c>
      <c r="E450" s="263">
        <v>43157</v>
      </c>
      <c r="F450" s="259">
        <v>4895</v>
      </c>
      <c r="G450" s="259" t="s">
        <v>295</v>
      </c>
      <c r="H450" s="264" t="s">
        <v>1084</v>
      </c>
      <c r="I450" s="264" t="s">
        <v>252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1021</v>
      </c>
      <c r="C451" s="260" t="s">
        <v>1022</v>
      </c>
      <c r="D451" s="73" t="str">
        <f t="shared" ref="D451:D514" si="14">TEXT(E451,"mmm/aaaa")</f>
        <v>fev/2018</v>
      </c>
      <c r="E451" s="263">
        <v>43158</v>
      </c>
      <c r="F451" s="259" t="s">
        <v>207</v>
      </c>
      <c r="G451" s="259" t="s">
        <v>295</v>
      </c>
      <c r="H451" s="264" t="s">
        <v>208</v>
      </c>
      <c r="I451" s="264" t="s">
        <v>298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1021</v>
      </c>
      <c r="C452" s="260" t="s">
        <v>1022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295</v>
      </c>
      <c r="H452" s="264" t="s">
        <v>181</v>
      </c>
      <c r="I452" s="264" t="s">
        <v>248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1021</v>
      </c>
      <c r="C453" s="260" t="s">
        <v>1022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295</v>
      </c>
      <c r="H453" s="264" t="s">
        <v>181</v>
      </c>
      <c r="I453" s="264" t="s">
        <v>251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1021</v>
      </c>
      <c r="C454" s="260" t="s">
        <v>1022</v>
      </c>
      <c r="D454" s="73" t="str">
        <f t="shared" si="14"/>
        <v>fev/2018</v>
      </c>
      <c r="E454" s="263">
        <v>43159</v>
      </c>
      <c r="F454" s="259" t="s">
        <v>207</v>
      </c>
      <c r="G454" s="259" t="s">
        <v>295</v>
      </c>
      <c r="H454" s="264" t="s">
        <v>208</v>
      </c>
      <c r="I454" s="264" t="s">
        <v>298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1023</v>
      </c>
      <c r="C455" s="260" t="s">
        <v>1022</v>
      </c>
      <c r="D455" s="73" t="str">
        <f t="shared" si="14"/>
        <v>fev/2018</v>
      </c>
      <c r="E455" s="263">
        <v>43159</v>
      </c>
      <c r="F455" s="259" t="s">
        <v>205</v>
      </c>
      <c r="G455" s="259" t="s">
        <v>295</v>
      </c>
      <c r="H455" s="264" t="s">
        <v>300</v>
      </c>
      <c r="I455" s="264" t="s">
        <v>237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1023</v>
      </c>
      <c r="C456" s="260" t="s">
        <v>1022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295</v>
      </c>
      <c r="H456" s="264" t="s">
        <v>380</v>
      </c>
      <c r="I456" s="264" t="s">
        <v>238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1021</v>
      </c>
      <c r="C457" s="260" t="s">
        <v>1022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295</v>
      </c>
      <c r="H457" s="264" t="s">
        <v>380</v>
      </c>
      <c r="I457" s="264" t="s">
        <v>238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1021</v>
      </c>
      <c r="C458" s="260" t="s">
        <v>1022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295</v>
      </c>
      <c r="H458" s="264" t="s">
        <v>311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1021</v>
      </c>
      <c r="C459" s="260" t="s">
        <v>1022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295</v>
      </c>
      <c r="H459" s="264" t="s">
        <v>1084</v>
      </c>
      <c r="I459" s="264" t="s">
        <v>252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1021</v>
      </c>
      <c r="C460" s="260" t="s">
        <v>1022</v>
      </c>
      <c r="D460" s="73" t="str">
        <f t="shared" si="14"/>
        <v>mar/2018</v>
      </c>
      <c r="E460" s="263">
        <v>43160</v>
      </c>
      <c r="F460" s="259" t="s">
        <v>207</v>
      </c>
      <c r="G460" s="259" t="s">
        <v>295</v>
      </c>
      <c r="H460" s="264" t="s">
        <v>208</v>
      </c>
      <c r="I460" s="264" t="s">
        <v>298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1021</v>
      </c>
      <c r="C461" s="260" t="s">
        <v>1022</v>
      </c>
      <c r="D461" s="73" t="str">
        <f t="shared" si="14"/>
        <v>mar/2018</v>
      </c>
      <c r="E461" s="263">
        <v>43160</v>
      </c>
      <c r="F461" s="259">
        <v>3342</v>
      </c>
      <c r="G461" s="259" t="s">
        <v>295</v>
      </c>
      <c r="H461" s="264" t="s">
        <v>1102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1021</v>
      </c>
      <c r="C462" s="260" t="s">
        <v>1022</v>
      </c>
      <c r="D462" s="73" t="str">
        <f t="shared" si="14"/>
        <v>mar/2018</v>
      </c>
      <c r="E462" s="263">
        <v>43160</v>
      </c>
      <c r="F462" s="259">
        <v>3343</v>
      </c>
      <c r="G462" s="259" t="s">
        <v>295</v>
      </c>
      <c r="H462" s="264" t="s">
        <v>1102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1021</v>
      </c>
      <c r="C463" s="260" t="s">
        <v>1022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295</v>
      </c>
      <c r="H463" s="264" t="s">
        <v>181</v>
      </c>
      <c r="I463" s="264" t="s">
        <v>249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1021</v>
      </c>
      <c r="C464" s="260" t="s">
        <v>1022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295</v>
      </c>
      <c r="H464" s="264" t="s">
        <v>181</v>
      </c>
      <c r="I464" s="264" t="s">
        <v>249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1021</v>
      </c>
      <c r="C465" s="260" t="s">
        <v>1022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295</v>
      </c>
      <c r="H465" s="264" t="s">
        <v>181</v>
      </c>
      <c r="I465" s="264" t="s">
        <v>248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1021</v>
      </c>
      <c r="C466" s="260" t="s">
        <v>1022</v>
      </c>
      <c r="D466" s="73" t="str">
        <f t="shared" si="14"/>
        <v>mar/2018</v>
      </c>
      <c r="E466" s="263">
        <v>43160</v>
      </c>
      <c r="F466" s="259">
        <v>9623</v>
      </c>
      <c r="G466" s="259" t="s">
        <v>295</v>
      </c>
      <c r="H466" s="264" t="s">
        <v>199</v>
      </c>
      <c r="I466" s="264" t="s">
        <v>257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1021</v>
      </c>
      <c r="C467" s="260" t="s">
        <v>1022</v>
      </c>
      <c r="D467" s="73" t="str">
        <f t="shared" si="14"/>
        <v>mar/2018</v>
      </c>
      <c r="E467" s="263">
        <v>43160</v>
      </c>
      <c r="F467" s="259">
        <v>4267</v>
      </c>
      <c r="G467" s="259" t="s">
        <v>295</v>
      </c>
      <c r="H467" s="264" t="s">
        <v>316</v>
      </c>
      <c r="I467" s="264" t="s">
        <v>255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1021</v>
      </c>
      <c r="C468" s="260" t="s">
        <v>1022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295</v>
      </c>
      <c r="H468" s="264" t="s">
        <v>146</v>
      </c>
      <c r="I468" s="264" t="s">
        <v>255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1023</v>
      </c>
      <c r="C469" s="260" t="s">
        <v>1022</v>
      </c>
      <c r="D469" s="73" t="str">
        <f t="shared" si="14"/>
        <v>mar/2018</v>
      </c>
      <c r="E469" s="263">
        <v>43161</v>
      </c>
      <c r="F469" s="259" t="s">
        <v>207</v>
      </c>
      <c r="G469" s="259" t="s">
        <v>295</v>
      </c>
      <c r="H469" s="264" t="s">
        <v>208</v>
      </c>
      <c r="I469" s="264" t="s">
        <v>298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1021</v>
      </c>
      <c r="C470" s="260" t="s">
        <v>1022</v>
      </c>
      <c r="D470" s="73" t="str">
        <f t="shared" si="14"/>
        <v>mar/2018</v>
      </c>
      <c r="E470" s="263">
        <v>43161</v>
      </c>
      <c r="F470" s="259" t="s">
        <v>207</v>
      </c>
      <c r="G470" s="259" t="s">
        <v>295</v>
      </c>
      <c r="H470" s="264" t="s">
        <v>208</v>
      </c>
      <c r="I470" s="264" t="s">
        <v>298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1021</v>
      </c>
      <c r="C471" s="260" t="s">
        <v>1022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295</v>
      </c>
      <c r="H471" s="264" t="s">
        <v>181</v>
      </c>
      <c r="I471" s="264" t="s">
        <v>248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1023</v>
      </c>
      <c r="C472" s="260" t="s">
        <v>1022</v>
      </c>
      <c r="D472" s="73" t="str">
        <f t="shared" si="14"/>
        <v>mar/2018</v>
      </c>
      <c r="E472" s="263">
        <v>43161</v>
      </c>
      <c r="F472" s="259" t="s">
        <v>205</v>
      </c>
      <c r="G472" s="259" t="s">
        <v>295</v>
      </c>
      <c r="H472" s="264" t="s">
        <v>300</v>
      </c>
      <c r="I472" s="264" t="s">
        <v>237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1023</v>
      </c>
      <c r="C473" s="260" t="s">
        <v>1022</v>
      </c>
      <c r="D473" s="73" t="str">
        <f t="shared" si="14"/>
        <v>mar/2018</v>
      </c>
      <c r="E473" s="263">
        <v>43161</v>
      </c>
      <c r="F473" s="259" t="s">
        <v>205</v>
      </c>
      <c r="G473" s="259" t="s">
        <v>295</v>
      </c>
      <c r="H473" s="264" t="s">
        <v>300</v>
      </c>
      <c r="I473" s="264" t="s">
        <v>237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1021</v>
      </c>
      <c r="C474" s="260" t="s">
        <v>1022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295</v>
      </c>
      <c r="H474" s="264" t="s">
        <v>384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1021</v>
      </c>
      <c r="C475" s="260" t="s">
        <v>1022</v>
      </c>
      <c r="D475" s="73" t="str">
        <f t="shared" si="14"/>
        <v>mar/2018</v>
      </c>
      <c r="E475" s="263">
        <v>43164</v>
      </c>
      <c r="F475" s="259" t="s">
        <v>207</v>
      </c>
      <c r="G475" s="259" t="s">
        <v>295</v>
      </c>
      <c r="H475" s="264" t="s">
        <v>208</v>
      </c>
      <c r="I475" s="264" t="s">
        <v>298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1021</v>
      </c>
      <c r="C476" s="260" t="s">
        <v>1022</v>
      </c>
      <c r="D476" s="73" t="str">
        <f t="shared" si="14"/>
        <v>mar/2018</v>
      </c>
      <c r="E476" s="263">
        <v>43164</v>
      </c>
      <c r="F476" s="259" t="s">
        <v>377</v>
      </c>
      <c r="G476" s="259" t="s">
        <v>295</v>
      </c>
      <c r="H476" s="264" t="s">
        <v>400</v>
      </c>
      <c r="I476" s="264" t="s">
        <v>188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1021</v>
      </c>
      <c r="C477" s="260" t="s">
        <v>1022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295</v>
      </c>
      <c r="H477" s="264" t="s">
        <v>389</v>
      </c>
      <c r="I477" s="264" t="s">
        <v>248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1021</v>
      </c>
      <c r="C478" s="260" t="s">
        <v>1022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295</v>
      </c>
      <c r="H478" s="264" t="s">
        <v>389</v>
      </c>
      <c r="I478" s="264" t="s">
        <v>248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1021</v>
      </c>
      <c r="C479" s="260" t="s">
        <v>1022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295</v>
      </c>
      <c r="H479" s="264" t="s">
        <v>591</v>
      </c>
      <c r="I479" s="264" t="s">
        <v>188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1021</v>
      </c>
      <c r="C480" s="260" t="s">
        <v>1022</v>
      </c>
      <c r="D480" s="73" t="str">
        <f t="shared" si="14"/>
        <v>mar/2018</v>
      </c>
      <c r="E480" s="263">
        <v>43165</v>
      </c>
      <c r="F480" s="259" t="s">
        <v>207</v>
      </c>
      <c r="G480" s="259" t="s">
        <v>295</v>
      </c>
      <c r="H480" s="264" t="s">
        <v>208</v>
      </c>
      <c r="I480" s="264" t="s">
        <v>298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1023</v>
      </c>
      <c r="C481" s="260" t="s">
        <v>1022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295</v>
      </c>
      <c r="H481" s="264" t="s">
        <v>143</v>
      </c>
      <c r="I481" s="264" t="s">
        <v>235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1021</v>
      </c>
      <c r="C482" s="260" t="s">
        <v>1022</v>
      </c>
      <c r="D482" s="73" t="str">
        <f t="shared" si="14"/>
        <v>mar/2018</v>
      </c>
      <c r="E482" s="263">
        <v>43165</v>
      </c>
      <c r="F482" s="259" t="s">
        <v>386</v>
      </c>
      <c r="G482" s="259" t="s">
        <v>295</v>
      </c>
      <c r="H482" s="264" t="s">
        <v>1029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1021</v>
      </c>
      <c r="C483" s="260" t="s">
        <v>1022</v>
      </c>
      <c r="D483" s="73" t="str">
        <f t="shared" si="14"/>
        <v>mar/2018</v>
      </c>
      <c r="E483" s="263">
        <v>43165</v>
      </c>
      <c r="F483" s="259" t="s">
        <v>381</v>
      </c>
      <c r="G483" s="259" t="s">
        <v>295</v>
      </c>
      <c r="H483" s="264" t="s">
        <v>1103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1021</v>
      </c>
      <c r="C484" s="260" t="s">
        <v>1022</v>
      </c>
      <c r="D484" s="73" t="str">
        <f t="shared" si="14"/>
        <v>mar/2018</v>
      </c>
      <c r="E484" s="263">
        <v>43165</v>
      </c>
      <c r="F484" s="259" t="s">
        <v>386</v>
      </c>
      <c r="G484" s="259" t="s">
        <v>295</v>
      </c>
      <c r="H484" s="264" t="s">
        <v>1032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1021</v>
      </c>
      <c r="C485" s="260" t="s">
        <v>1022</v>
      </c>
      <c r="D485" s="73" t="str">
        <f t="shared" si="14"/>
        <v>mar/2018</v>
      </c>
      <c r="E485" s="263">
        <v>43165</v>
      </c>
      <c r="F485" s="259" t="s">
        <v>386</v>
      </c>
      <c r="G485" s="259" t="s">
        <v>295</v>
      </c>
      <c r="H485" s="264" t="s">
        <v>1033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1021</v>
      </c>
      <c r="C486" s="260" t="s">
        <v>1022</v>
      </c>
      <c r="D486" s="73" t="str">
        <f t="shared" si="14"/>
        <v>mar/2018</v>
      </c>
      <c r="E486" s="263">
        <v>43165</v>
      </c>
      <c r="F486" s="259" t="s">
        <v>386</v>
      </c>
      <c r="G486" s="259" t="s">
        <v>295</v>
      </c>
      <c r="H486" s="264" t="s">
        <v>1034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1021</v>
      </c>
      <c r="C487" s="260" t="s">
        <v>1022</v>
      </c>
      <c r="D487" s="73" t="str">
        <f t="shared" si="14"/>
        <v>mar/2018</v>
      </c>
      <c r="E487" s="263">
        <v>43165</v>
      </c>
      <c r="F487" s="259" t="s">
        <v>386</v>
      </c>
      <c r="G487" s="259" t="s">
        <v>295</v>
      </c>
      <c r="H487" s="264" t="s">
        <v>1118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1021</v>
      </c>
      <c r="C488" s="260" t="s">
        <v>1022</v>
      </c>
      <c r="D488" s="73" t="str">
        <f t="shared" si="14"/>
        <v>mar/2018</v>
      </c>
      <c r="E488" s="263">
        <v>43165</v>
      </c>
      <c r="F488" s="259" t="s">
        <v>386</v>
      </c>
      <c r="G488" s="259" t="s">
        <v>295</v>
      </c>
      <c r="H488" s="264" t="s">
        <v>1036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1021</v>
      </c>
      <c r="C489" s="260" t="s">
        <v>1022</v>
      </c>
      <c r="D489" s="73" t="str">
        <f t="shared" si="14"/>
        <v>mar/2018</v>
      </c>
      <c r="E489" s="263">
        <v>43165</v>
      </c>
      <c r="F489" s="259" t="s">
        <v>386</v>
      </c>
      <c r="G489" s="259" t="s">
        <v>574</v>
      </c>
      <c r="H489" s="264" t="s">
        <v>1037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1021</v>
      </c>
      <c r="C490" s="260" t="s">
        <v>1022</v>
      </c>
      <c r="D490" s="73" t="str">
        <f t="shared" si="14"/>
        <v>mar/2018</v>
      </c>
      <c r="E490" s="263">
        <v>43165</v>
      </c>
      <c r="F490" s="259" t="s">
        <v>386</v>
      </c>
      <c r="G490" s="259" t="s">
        <v>295</v>
      </c>
      <c r="H490" s="264" t="s">
        <v>1038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1021</v>
      </c>
      <c r="C491" s="260" t="s">
        <v>1022</v>
      </c>
      <c r="D491" s="73" t="str">
        <f t="shared" si="14"/>
        <v>mar/2018</v>
      </c>
      <c r="E491" s="263">
        <v>43165</v>
      </c>
      <c r="F491" s="259" t="s">
        <v>386</v>
      </c>
      <c r="G491" s="259" t="s">
        <v>295</v>
      </c>
      <c r="H491" s="264" t="s">
        <v>1039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1021</v>
      </c>
      <c r="C492" s="260" t="s">
        <v>1022</v>
      </c>
      <c r="D492" s="73" t="str">
        <f t="shared" si="14"/>
        <v>mar/2018</v>
      </c>
      <c r="E492" s="263">
        <v>43165</v>
      </c>
      <c r="F492" s="259" t="s">
        <v>386</v>
      </c>
      <c r="G492" s="259" t="s">
        <v>295</v>
      </c>
      <c r="H492" s="264" t="s">
        <v>1040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1021</v>
      </c>
      <c r="C493" s="260" t="s">
        <v>1022</v>
      </c>
      <c r="D493" s="73" t="str">
        <f t="shared" si="14"/>
        <v>mar/2018</v>
      </c>
      <c r="E493" s="263">
        <v>43165</v>
      </c>
      <c r="F493" s="259" t="s">
        <v>381</v>
      </c>
      <c r="G493" s="259" t="s">
        <v>295</v>
      </c>
      <c r="H493" s="264" t="s">
        <v>1041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1021</v>
      </c>
      <c r="C494" s="260" t="s">
        <v>1022</v>
      </c>
      <c r="D494" s="73" t="str">
        <f t="shared" si="14"/>
        <v>mar/2018</v>
      </c>
      <c r="E494" s="263">
        <v>43165</v>
      </c>
      <c r="F494" s="259" t="s">
        <v>381</v>
      </c>
      <c r="G494" s="259" t="s">
        <v>295</v>
      </c>
      <c r="H494" s="264" t="s">
        <v>383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1021</v>
      </c>
      <c r="C495" s="260" t="s">
        <v>1022</v>
      </c>
      <c r="D495" s="73" t="str">
        <f t="shared" si="14"/>
        <v>mar/2018</v>
      </c>
      <c r="E495" s="263">
        <v>43165</v>
      </c>
      <c r="F495" s="259" t="s">
        <v>386</v>
      </c>
      <c r="G495" s="259" t="s">
        <v>295</v>
      </c>
      <c r="H495" s="264" t="s">
        <v>1043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1021</v>
      </c>
      <c r="C496" s="260" t="s">
        <v>1022</v>
      </c>
      <c r="D496" s="73" t="str">
        <f t="shared" si="14"/>
        <v>mar/2018</v>
      </c>
      <c r="E496" s="263">
        <v>43165</v>
      </c>
      <c r="F496" s="259" t="s">
        <v>386</v>
      </c>
      <c r="G496" s="259" t="s">
        <v>295</v>
      </c>
      <c r="H496" s="264" t="s">
        <v>1045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1021</v>
      </c>
      <c r="C497" s="260" t="s">
        <v>1022</v>
      </c>
      <c r="D497" s="73" t="str">
        <f t="shared" si="14"/>
        <v>mar/2018</v>
      </c>
      <c r="E497" s="263">
        <v>43165</v>
      </c>
      <c r="F497" s="259" t="s">
        <v>386</v>
      </c>
      <c r="G497" s="259" t="s">
        <v>295</v>
      </c>
      <c r="H497" s="264" t="s">
        <v>1046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1021</v>
      </c>
      <c r="C498" s="260" t="s">
        <v>1022</v>
      </c>
      <c r="D498" s="73" t="str">
        <f t="shared" si="14"/>
        <v>mar/2018</v>
      </c>
      <c r="E498" s="263">
        <v>43165</v>
      </c>
      <c r="F498" s="259" t="s">
        <v>381</v>
      </c>
      <c r="G498" s="259" t="s">
        <v>295</v>
      </c>
      <c r="H498" s="264" t="s">
        <v>1049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1021</v>
      </c>
      <c r="C499" s="260" t="s">
        <v>1022</v>
      </c>
      <c r="D499" s="73" t="str">
        <f t="shared" si="14"/>
        <v>mar/2018</v>
      </c>
      <c r="E499" s="263">
        <v>43165</v>
      </c>
      <c r="F499" s="259" t="s">
        <v>386</v>
      </c>
      <c r="G499" s="259" t="s">
        <v>295</v>
      </c>
      <c r="H499" s="264" t="s">
        <v>1052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1021</v>
      </c>
      <c r="C500" s="260" t="s">
        <v>1022</v>
      </c>
      <c r="D500" s="73" t="str">
        <f t="shared" si="14"/>
        <v>mar/2018</v>
      </c>
      <c r="E500" s="263">
        <v>43165</v>
      </c>
      <c r="F500" s="259" t="s">
        <v>386</v>
      </c>
      <c r="G500" s="259" t="s">
        <v>295</v>
      </c>
      <c r="H500" s="264" t="s">
        <v>1105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1021</v>
      </c>
      <c r="C501" s="260" t="s">
        <v>1022</v>
      </c>
      <c r="D501" s="73" t="str">
        <f t="shared" si="14"/>
        <v>mar/2018</v>
      </c>
      <c r="E501" s="263">
        <v>43165</v>
      </c>
      <c r="F501" s="259" t="s">
        <v>386</v>
      </c>
      <c r="G501" s="259" t="s">
        <v>295</v>
      </c>
      <c r="H501" s="264" t="s">
        <v>1053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1021</v>
      </c>
      <c r="C502" s="260" t="s">
        <v>1022</v>
      </c>
      <c r="D502" s="73" t="str">
        <f t="shared" si="14"/>
        <v>mar/2018</v>
      </c>
      <c r="E502" s="263">
        <v>43165</v>
      </c>
      <c r="F502" s="259" t="s">
        <v>386</v>
      </c>
      <c r="G502" s="259" t="s">
        <v>295</v>
      </c>
      <c r="H502" s="264" t="s">
        <v>1055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1021</v>
      </c>
      <c r="C503" s="260" t="s">
        <v>1022</v>
      </c>
      <c r="D503" s="73" t="str">
        <f t="shared" si="14"/>
        <v>mar/2018</v>
      </c>
      <c r="E503" s="263">
        <v>43165</v>
      </c>
      <c r="F503" s="259" t="s">
        <v>381</v>
      </c>
      <c r="G503" s="259" t="s">
        <v>295</v>
      </c>
      <c r="H503" s="264" t="s">
        <v>1056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1021</v>
      </c>
      <c r="C504" s="260" t="s">
        <v>1022</v>
      </c>
      <c r="D504" s="73" t="str">
        <f t="shared" si="14"/>
        <v>mar/2018</v>
      </c>
      <c r="E504" s="263">
        <v>43165</v>
      </c>
      <c r="F504" s="259" t="s">
        <v>386</v>
      </c>
      <c r="G504" s="259" t="s">
        <v>295</v>
      </c>
      <c r="H504" s="264" t="s">
        <v>1057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1021</v>
      </c>
      <c r="C505" s="260" t="s">
        <v>1022</v>
      </c>
      <c r="D505" s="73" t="str">
        <f t="shared" si="14"/>
        <v>mar/2018</v>
      </c>
      <c r="E505" s="263">
        <v>43165</v>
      </c>
      <c r="F505" s="259" t="s">
        <v>386</v>
      </c>
      <c r="G505" s="259" t="s">
        <v>295</v>
      </c>
      <c r="H505" s="264" t="s">
        <v>1058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1021</v>
      </c>
      <c r="C506" s="260" t="s">
        <v>1022</v>
      </c>
      <c r="D506" s="73" t="str">
        <f t="shared" si="14"/>
        <v>mar/2018</v>
      </c>
      <c r="E506" s="263">
        <v>43165</v>
      </c>
      <c r="F506" s="259" t="s">
        <v>386</v>
      </c>
      <c r="G506" s="259" t="s">
        <v>295</v>
      </c>
      <c r="H506" s="264" t="s">
        <v>1059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1021</v>
      </c>
      <c r="C507" s="260" t="s">
        <v>1022</v>
      </c>
      <c r="D507" s="73" t="str">
        <f t="shared" si="14"/>
        <v>mar/2018</v>
      </c>
      <c r="E507" s="263">
        <v>43165</v>
      </c>
      <c r="F507" s="259" t="s">
        <v>386</v>
      </c>
      <c r="G507" s="259" t="s">
        <v>295</v>
      </c>
      <c r="H507" s="264" t="s">
        <v>1060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1021</v>
      </c>
      <c r="C508" s="260" t="s">
        <v>1022</v>
      </c>
      <c r="D508" s="73" t="str">
        <f t="shared" si="14"/>
        <v>mar/2018</v>
      </c>
      <c r="E508" s="263">
        <v>43165</v>
      </c>
      <c r="F508" s="259" t="s">
        <v>386</v>
      </c>
      <c r="G508" s="259" t="s">
        <v>295</v>
      </c>
      <c r="H508" s="264" t="s">
        <v>723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1021</v>
      </c>
      <c r="C509" s="260" t="s">
        <v>1022</v>
      </c>
      <c r="D509" s="73" t="str">
        <f t="shared" si="14"/>
        <v>mar/2018</v>
      </c>
      <c r="E509" s="263">
        <v>43165</v>
      </c>
      <c r="F509" s="259" t="s">
        <v>386</v>
      </c>
      <c r="G509" s="259" t="s">
        <v>295</v>
      </c>
      <c r="H509" s="264" t="s">
        <v>1061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1021</v>
      </c>
      <c r="C510" s="260" t="s">
        <v>1022</v>
      </c>
      <c r="D510" s="73" t="str">
        <f t="shared" si="14"/>
        <v>mar/2018</v>
      </c>
      <c r="E510" s="263">
        <v>43165</v>
      </c>
      <c r="F510" s="259" t="s">
        <v>386</v>
      </c>
      <c r="G510" s="259" t="s">
        <v>295</v>
      </c>
      <c r="H510" s="264" t="s">
        <v>1062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1021</v>
      </c>
      <c r="C511" s="260" t="s">
        <v>1022</v>
      </c>
      <c r="D511" s="73" t="str">
        <f t="shared" si="14"/>
        <v>mar/2018</v>
      </c>
      <c r="E511" s="263">
        <v>43165</v>
      </c>
      <c r="F511" s="259" t="s">
        <v>386</v>
      </c>
      <c r="G511" s="259" t="s">
        <v>295</v>
      </c>
      <c r="H511" s="264" t="s">
        <v>1064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1021</v>
      </c>
      <c r="C512" s="260" t="s">
        <v>1022</v>
      </c>
      <c r="D512" s="73" t="str">
        <f t="shared" si="14"/>
        <v>mar/2018</v>
      </c>
      <c r="E512" s="263">
        <v>43165</v>
      </c>
      <c r="F512" s="259" t="s">
        <v>386</v>
      </c>
      <c r="G512" s="259" t="s">
        <v>574</v>
      </c>
      <c r="H512" s="264" t="s">
        <v>1065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1021</v>
      </c>
      <c r="C513" s="260" t="s">
        <v>1022</v>
      </c>
      <c r="D513" s="73" t="str">
        <f t="shared" si="14"/>
        <v>mar/2018</v>
      </c>
      <c r="E513" s="263">
        <v>43165</v>
      </c>
      <c r="F513" s="259" t="s">
        <v>386</v>
      </c>
      <c r="G513" s="259" t="s">
        <v>295</v>
      </c>
      <c r="H513" s="264" t="s">
        <v>1067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1021</v>
      </c>
      <c r="C514" s="260" t="s">
        <v>1022</v>
      </c>
      <c r="D514" s="73" t="str">
        <f t="shared" si="14"/>
        <v>mar/2018</v>
      </c>
      <c r="E514" s="263">
        <v>43165</v>
      </c>
      <c r="F514" s="259" t="s">
        <v>386</v>
      </c>
      <c r="G514" s="259" t="s">
        <v>295</v>
      </c>
      <c r="H514" s="264" t="s">
        <v>1106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1021</v>
      </c>
      <c r="C515" s="260" t="s">
        <v>1022</v>
      </c>
      <c r="D515" s="73" t="str">
        <f t="shared" ref="D515:D578" si="16">TEXT(E515,"mmm/aaaa")</f>
        <v>mar/2018</v>
      </c>
      <c r="E515" s="263">
        <v>43165</v>
      </c>
      <c r="F515" s="259" t="s">
        <v>386</v>
      </c>
      <c r="G515" s="259" t="s">
        <v>295</v>
      </c>
      <c r="H515" s="264" t="s">
        <v>1073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1021</v>
      </c>
      <c r="C516" s="260" t="s">
        <v>1022</v>
      </c>
      <c r="D516" s="73" t="str">
        <f t="shared" si="16"/>
        <v>mar/2018</v>
      </c>
      <c r="E516" s="263">
        <v>43165</v>
      </c>
      <c r="F516" s="259" t="s">
        <v>386</v>
      </c>
      <c r="G516" s="259" t="s">
        <v>295</v>
      </c>
      <c r="H516" s="264" t="s">
        <v>1074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1021</v>
      </c>
      <c r="C517" s="260" t="s">
        <v>1022</v>
      </c>
      <c r="D517" s="73" t="str">
        <f t="shared" si="16"/>
        <v>mar/2018</v>
      </c>
      <c r="E517" s="263">
        <v>43165</v>
      </c>
      <c r="F517" s="259" t="s">
        <v>386</v>
      </c>
      <c r="G517" s="259" t="s">
        <v>295</v>
      </c>
      <c r="H517" s="264" t="s">
        <v>1077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1021</v>
      </c>
      <c r="C518" s="260" t="s">
        <v>1022</v>
      </c>
      <c r="D518" s="73" t="str">
        <f t="shared" si="16"/>
        <v>mar/2018</v>
      </c>
      <c r="E518" s="263">
        <v>43165</v>
      </c>
      <c r="F518" s="259" t="s">
        <v>386</v>
      </c>
      <c r="G518" s="259" t="s">
        <v>295</v>
      </c>
      <c r="H518" s="264" t="s">
        <v>1078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1021</v>
      </c>
      <c r="C519" s="260" t="s">
        <v>1022</v>
      </c>
      <c r="D519" s="73" t="str">
        <f t="shared" si="16"/>
        <v>mar/2018</v>
      </c>
      <c r="E519" s="263">
        <v>43165</v>
      </c>
      <c r="F519" s="259" t="s">
        <v>381</v>
      </c>
      <c r="G519" s="259" t="s">
        <v>295</v>
      </c>
      <c r="H519" s="264" t="s">
        <v>1107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1021</v>
      </c>
      <c r="C520" s="260" t="s">
        <v>1022</v>
      </c>
      <c r="D520" s="73" t="str">
        <f t="shared" si="16"/>
        <v>mar/2018</v>
      </c>
      <c r="E520" s="263">
        <v>43165</v>
      </c>
      <c r="F520" s="259" t="s">
        <v>386</v>
      </c>
      <c r="G520" s="259" t="s">
        <v>295</v>
      </c>
      <c r="H520" s="264" t="s">
        <v>1079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1021</v>
      </c>
      <c r="C521" s="260" t="s">
        <v>1022</v>
      </c>
      <c r="D521" s="73" t="str">
        <f t="shared" si="16"/>
        <v>mar/2018</v>
      </c>
      <c r="E521" s="263">
        <v>43165</v>
      </c>
      <c r="F521" s="259" t="s">
        <v>386</v>
      </c>
      <c r="G521" s="259" t="s">
        <v>295</v>
      </c>
      <c r="H521" s="264" t="s">
        <v>1080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1021</v>
      </c>
      <c r="C522" s="260" t="s">
        <v>1022</v>
      </c>
      <c r="D522" s="73" t="str">
        <f t="shared" si="16"/>
        <v>mar/2018</v>
      </c>
      <c r="E522" s="263">
        <v>43165</v>
      </c>
      <c r="F522" s="259" t="s">
        <v>386</v>
      </c>
      <c r="G522" s="259" t="s">
        <v>295</v>
      </c>
      <c r="H522" s="264" t="s">
        <v>1082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1021</v>
      </c>
      <c r="C523" s="260" t="s">
        <v>1022</v>
      </c>
      <c r="D523" s="73" t="str">
        <f t="shared" si="16"/>
        <v>mar/2018</v>
      </c>
      <c r="E523" s="263">
        <v>43165</v>
      </c>
      <c r="F523" s="259" t="s">
        <v>214</v>
      </c>
      <c r="G523" s="259" t="s">
        <v>295</v>
      </c>
      <c r="H523" s="264" t="s">
        <v>304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1021</v>
      </c>
      <c r="C524" s="260" t="s">
        <v>1022</v>
      </c>
      <c r="D524" s="73" t="str">
        <f t="shared" si="16"/>
        <v>mar/2018</v>
      </c>
      <c r="E524" s="263">
        <v>43165</v>
      </c>
      <c r="F524" s="259" t="s">
        <v>214</v>
      </c>
      <c r="G524" s="259" t="s">
        <v>295</v>
      </c>
      <c r="H524" s="264" t="s">
        <v>304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1021</v>
      </c>
      <c r="C525" s="260" t="s">
        <v>1022</v>
      </c>
      <c r="D525" s="73" t="str">
        <f t="shared" si="16"/>
        <v>mar/2018</v>
      </c>
      <c r="E525" s="263">
        <v>43165</v>
      </c>
      <c r="F525" s="259" t="s">
        <v>214</v>
      </c>
      <c r="G525" s="259" t="s">
        <v>295</v>
      </c>
      <c r="H525" s="264" t="s">
        <v>304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1021</v>
      </c>
      <c r="C526" s="260" t="s">
        <v>1022</v>
      </c>
      <c r="D526" s="73" t="str">
        <f t="shared" si="16"/>
        <v>mar/2018</v>
      </c>
      <c r="E526" s="263">
        <v>43165</v>
      </c>
      <c r="F526" s="259" t="s">
        <v>214</v>
      </c>
      <c r="G526" s="259" t="s">
        <v>295</v>
      </c>
      <c r="H526" s="264" t="s">
        <v>304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1021</v>
      </c>
      <c r="C527" s="260" t="s">
        <v>1022</v>
      </c>
      <c r="D527" s="73" t="str">
        <f t="shared" si="16"/>
        <v>mar/2018</v>
      </c>
      <c r="E527" s="263">
        <v>43165</v>
      </c>
      <c r="F527" s="259" t="s">
        <v>214</v>
      </c>
      <c r="G527" s="259" t="s">
        <v>295</v>
      </c>
      <c r="H527" s="264" t="s">
        <v>304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1021</v>
      </c>
      <c r="C528" s="260" t="s">
        <v>1022</v>
      </c>
      <c r="D528" s="73" t="str">
        <f t="shared" si="16"/>
        <v>mar/2018</v>
      </c>
      <c r="E528" s="263">
        <v>43165</v>
      </c>
      <c r="F528" s="259" t="s">
        <v>214</v>
      </c>
      <c r="G528" s="259" t="s">
        <v>295</v>
      </c>
      <c r="H528" s="264" t="s">
        <v>304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1021</v>
      </c>
      <c r="C529" s="260" t="s">
        <v>1022</v>
      </c>
      <c r="D529" s="73" t="str">
        <f t="shared" si="16"/>
        <v>mar/2018</v>
      </c>
      <c r="E529" s="263">
        <v>43165</v>
      </c>
      <c r="F529" s="259" t="s">
        <v>214</v>
      </c>
      <c r="G529" s="259" t="s">
        <v>295</v>
      </c>
      <c r="H529" s="264" t="s">
        <v>304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1021</v>
      </c>
      <c r="C530" s="260" t="s">
        <v>1022</v>
      </c>
      <c r="D530" s="73" t="str">
        <f t="shared" si="16"/>
        <v>mar/2018</v>
      </c>
      <c r="E530" s="263">
        <v>43165</v>
      </c>
      <c r="F530" s="259" t="s">
        <v>214</v>
      </c>
      <c r="G530" s="259" t="s">
        <v>295</v>
      </c>
      <c r="H530" s="264" t="s">
        <v>304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1021</v>
      </c>
      <c r="C531" s="260" t="s">
        <v>1022</v>
      </c>
      <c r="D531" s="73" t="str">
        <f t="shared" si="16"/>
        <v>mar/2018</v>
      </c>
      <c r="E531" s="263">
        <v>43165</v>
      </c>
      <c r="F531" s="259" t="s">
        <v>214</v>
      </c>
      <c r="G531" s="259" t="s">
        <v>295</v>
      </c>
      <c r="H531" s="264" t="s">
        <v>304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1021</v>
      </c>
      <c r="C532" s="260" t="s">
        <v>1022</v>
      </c>
      <c r="D532" s="73" t="str">
        <f t="shared" si="16"/>
        <v>mar/2018</v>
      </c>
      <c r="E532" s="263">
        <v>43165</v>
      </c>
      <c r="F532" s="259" t="s">
        <v>214</v>
      </c>
      <c r="G532" s="259" t="s">
        <v>295</v>
      </c>
      <c r="H532" s="264" t="s">
        <v>304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1021</v>
      </c>
      <c r="C533" s="260" t="s">
        <v>1022</v>
      </c>
      <c r="D533" s="73" t="str">
        <f t="shared" si="16"/>
        <v>mar/2018</v>
      </c>
      <c r="E533" s="263">
        <v>43165</v>
      </c>
      <c r="F533" s="259" t="s">
        <v>214</v>
      </c>
      <c r="G533" s="259" t="s">
        <v>295</v>
      </c>
      <c r="H533" s="264" t="s">
        <v>304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1021</v>
      </c>
      <c r="C534" s="260" t="s">
        <v>1022</v>
      </c>
      <c r="D534" s="73" t="str">
        <f t="shared" si="16"/>
        <v>mar/2018</v>
      </c>
      <c r="E534" s="263">
        <v>43165</v>
      </c>
      <c r="F534" s="259" t="s">
        <v>214</v>
      </c>
      <c r="G534" s="259" t="s">
        <v>295</v>
      </c>
      <c r="H534" s="264" t="s">
        <v>304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1021</v>
      </c>
      <c r="C535" s="260" t="s">
        <v>1022</v>
      </c>
      <c r="D535" s="73" t="str">
        <f t="shared" si="16"/>
        <v>mar/2018</v>
      </c>
      <c r="E535" s="263">
        <v>43165</v>
      </c>
      <c r="F535" s="259" t="s">
        <v>214</v>
      </c>
      <c r="G535" s="259" t="s">
        <v>295</v>
      </c>
      <c r="H535" s="264" t="s">
        <v>304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1021</v>
      </c>
      <c r="C536" s="260" t="s">
        <v>1022</v>
      </c>
      <c r="D536" s="73" t="str">
        <f t="shared" si="16"/>
        <v>mar/2018</v>
      </c>
      <c r="E536" s="263">
        <v>43165</v>
      </c>
      <c r="F536" s="259" t="s">
        <v>214</v>
      </c>
      <c r="G536" s="259" t="s">
        <v>295</v>
      </c>
      <c r="H536" s="264" t="s">
        <v>304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1021</v>
      </c>
      <c r="C537" s="260" t="s">
        <v>1022</v>
      </c>
      <c r="D537" s="73" t="str">
        <f t="shared" si="16"/>
        <v>mar/2018</v>
      </c>
      <c r="E537" s="263">
        <v>43165</v>
      </c>
      <c r="F537" s="259" t="s">
        <v>214</v>
      </c>
      <c r="G537" s="259" t="s">
        <v>295</v>
      </c>
      <c r="H537" s="264" t="s">
        <v>304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1021</v>
      </c>
      <c r="C538" s="260" t="s">
        <v>1022</v>
      </c>
      <c r="D538" s="73" t="str">
        <f t="shared" si="16"/>
        <v>mar/2018</v>
      </c>
      <c r="E538" s="263">
        <v>43165</v>
      </c>
      <c r="F538" s="259" t="s">
        <v>214</v>
      </c>
      <c r="G538" s="259" t="s">
        <v>295</v>
      </c>
      <c r="H538" s="264" t="s">
        <v>304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1021</v>
      </c>
      <c r="C539" s="260" t="s">
        <v>1022</v>
      </c>
      <c r="D539" s="73" t="str">
        <f t="shared" si="16"/>
        <v>mar/2018</v>
      </c>
      <c r="E539" s="263">
        <v>43165</v>
      </c>
      <c r="F539" s="259" t="s">
        <v>214</v>
      </c>
      <c r="G539" s="259" t="s">
        <v>295</v>
      </c>
      <c r="H539" s="264" t="s">
        <v>304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1021</v>
      </c>
      <c r="C540" s="260" t="s">
        <v>1022</v>
      </c>
      <c r="D540" s="73" t="str">
        <f t="shared" si="16"/>
        <v>mar/2018</v>
      </c>
      <c r="E540" s="263">
        <v>43165</v>
      </c>
      <c r="F540" s="259" t="s">
        <v>214</v>
      </c>
      <c r="G540" s="259" t="s">
        <v>295</v>
      </c>
      <c r="H540" s="264" t="s">
        <v>304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1021</v>
      </c>
      <c r="C541" s="260" t="s">
        <v>1022</v>
      </c>
      <c r="D541" s="73" t="str">
        <f t="shared" si="16"/>
        <v>mar/2018</v>
      </c>
      <c r="E541" s="263">
        <v>43165</v>
      </c>
      <c r="F541" s="259" t="s">
        <v>386</v>
      </c>
      <c r="G541" s="259" t="s">
        <v>295</v>
      </c>
      <c r="H541" s="264" t="s">
        <v>1083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1023</v>
      </c>
      <c r="C542" s="260" t="s">
        <v>1022</v>
      </c>
      <c r="D542" s="73" t="str">
        <f t="shared" si="16"/>
        <v>mar/2018</v>
      </c>
      <c r="E542" s="263">
        <v>43166</v>
      </c>
      <c r="F542" s="259" t="s">
        <v>207</v>
      </c>
      <c r="G542" s="259" t="s">
        <v>295</v>
      </c>
      <c r="H542" s="264" t="s">
        <v>208</v>
      </c>
      <c r="I542" s="264" t="s">
        <v>298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1021</v>
      </c>
      <c r="C543" s="260" t="s">
        <v>1022</v>
      </c>
      <c r="D543" s="73" t="str">
        <f t="shared" si="16"/>
        <v>mar/2018</v>
      </c>
      <c r="E543" s="263">
        <v>43166</v>
      </c>
      <c r="F543" s="259" t="s">
        <v>207</v>
      </c>
      <c r="G543" s="259" t="s">
        <v>295</v>
      </c>
      <c r="H543" s="264" t="s">
        <v>208</v>
      </c>
      <c r="I543" s="264" t="s">
        <v>298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1023</v>
      </c>
      <c r="C544" s="260" t="s">
        <v>1022</v>
      </c>
      <c r="D544" s="73" t="str">
        <f t="shared" si="16"/>
        <v>mar/2018</v>
      </c>
      <c r="E544" s="263">
        <v>43166</v>
      </c>
      <c r="F544" s="259" t="s">
        <v>217</v>
      </c>
      <c r="G544" s="259" t="s">
        <v>295</v>
      </c>
      <c r="H544" s="264" t="s">
        <v>217</v>
      </c>
      <c r="I544" s="264" t="s">
        <v>206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1021</v>
      </c>
      <c r="C545" s="260" t="s">
        <v>1022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295</v>
      </c>
      <c r="H545" s="264" t="s">
        <v>181</v>
      </c>
      <c r="I545" s="264" t="s">
        <v>249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1021</v>
      </c>
      <c r="C546" s="260" t="s">
        <v>1022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295</v>
      </c>
      <c r="H546" s="264" t="s">
        <v>231</v>
      </c>
      <c r="I546" s="264" t="s">
        <v>276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1021</v>
      </c>
      <c r="C547" s="260" t="s">
        <v>1022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295</v>
      </c>
      <c r="H547" s="264" t="s">
        <v>231</v>
      </c>
      <c r="I547" s="264" t="s">
        <v>276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1023</v>
      </c>
      <c r="C548" s="260" t="s">
        <v>1022</v>
      </c>
      <c r="D548" s="73" t="str">
        <f t="shared" si="16"/>
        <v>mar/2018</v>
      </c>
      <c r="E548" s="263">
        <v>43166</v>
      </c>
      <c r="F548" s="259" t="s">
        <v>205</v>
      </c>
      <c r="G548" s="259" t="s">
        <v>295</v>
      </c>
      <c r="H548" s="264" t="s">
        <v>300</v>
      </c>
      <c r="I548" s="264" t="s">
        <v>237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1021</v>
      </c>
      <c r="C549" s="260" t="s">
        <v>1022</v>
      </c>
      <c r="D549" s="73" t="str">
        <f t="shared" si="16"/>
        <v>mar/2018</v>
      </c>
      <c r="E549" s="263">
        <v>43166</v>
      </c>
      <c r="F549" s="259" t="s">
        <v>387</v>
      </c>
      <c r="G549" s="259" t="s">
        <v>295</v>
      </c>
      <c r="H549" s="264" t="s">
        <v>1119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1021</v>
      </c>
      <c r="C550" s="260" t="s">
        <v>1022</v>
      </c>
      <c r="D550" s="73" t="str">
        <f t="shared" si="16"/>
        <v>mar/2018</v>
      </c>
      <c r="E550" s="263">
        <v>43166</v>
      </c>
      <c r="F550" s="259" t="s">
        <v>214</v>
      </c>
      <c r="G550" s="259" t="s">
        <v>295</v>
      </c>
      <c r="H550" s="264" t="s">
        <v>304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1021</v>
      </c>
      <c r="C551" s="260" t="s">
        <v>1022</v>
      </c>
      <c r="D551" s="73" t="str">
        <f t="shared" si="16"/>
        <v>mar/2018</v>
      </c>
      <c r="E551" s="263">
        <v>43166</v>
      </c>
      <c r="F551" s="259" t="s">
        <v>214</v>
      </c>
      <c r="G551" s="259" t="s">
        <v>295</v>
      </c>
      <c r="H551" s="264" t="s">
        <v>304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1021</v>
      </c>
      <c r="C552" s="260" t="s">
        <v>1022</v>
      </c>
      <c r="D552" s="73" t="str">
        <f t="shared" si="16"/>
        <v>mar/2018</v>
      </c>
      <c r="E552" s="263">
        <v>43166</v>
      </c>
      <c r="F552" s="259" t="s">
        <v>214</v>
      </c>
      <c r="G552" s="259" t="s">
        <v>295</v>
      </c>
      <c r="H552" s="264" t="s">
        <v>304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1021</v>
      </c>
      <c r="C553" s="260" t="s">
        <v>1022</v>
      </c>
      <c r="D553" s="73" t="str">
        <f t="shared" si="16"/>
        <v>mar/2018</v>
      </c>
      <c r="E553" s="263">
        <v>43166</v>
      </c>
      <c r="F553" s="259" t="s">
        <v>320</v>
      </c>
      <c r="G553" s="259" t="s">
        <v>295</v>
      </c>
      <c r="H553" s="264" t="s">
        <v>192</v>
      </c>
      <c r="I553" s="264" t="s">
        <v>276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1021</v>
      </c>
      <c r="C554" s="260" t="s">
        <v>1022</v>
      </c>
      <c r="D554" s="73" t="str">
        <f t="shared" si="16"/>
        <v>mar/2018</v>
      </c>
      <c r="E554" s="263">
        <v>43166</v>
      </c>
      <c r="F554" s="259" t="s">
        <v>320</v>
      </c>
      <c r="G554" s="259" t="s">
        <v>295</v>
      </c>
      <c r="H554" s="264" t="s">
        <v>1048</v>
      </c>
      <c r="I554" s="264" t="s">
        <v>276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1021</v>
      </c>
      <c r="C555" s="260" t="s">
        <v>1022</v>
      </c>
      <c r="D555" s="73" t="str">
        <f t="shared" si="16"/>
        <v>mar/2018</v>
      </c>
      <c r="E555" s="263">
        <v>43166</v>
      </c>
      <c r="F555" s="259" t="s">
        <v>320</v>
      </c>
      <c r="G555" s="259" t="s">
        <v>295</v>
      </c>
      <c r="H555" s="264" t="s">
        <v>132</v>
      </c>
      <c r="I555" s="264" t="s">
        <v>276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1023</v>
      </c>
      <c r="C556" s="260" t="s">
        <v>1022</v>
      </c>
      <c r="D556" s="73" t="str">
        <f t="shared" si="16"/>
        <v>mar/2018</v>
      </c>
      <c r="E556" s="263">
        <v>43167</v>
      </c>
      <c r="F556" s="259" t="s">
        <v>207</v>
      </c>
      <c r="G556" s="259" t="s">
        <v>295</v>
      </c>
      <c r="H556" s="264" t="s">
        <v>208</v>
      </c>
      <c r="I556" s="264" t="s">
        <v>298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1021</v>
      </c>
      <c r="C557" s="260" t="s">
        <v>1022</v>
      </c>
      <c r="D557" s="73" t="str">
        <f t="shared" si="16"/>
        <v>mar/2018</v>
      </c>
      <c r="E557" s="263">
        <v>43167</v>
      </c>
      <c r="F557" s="259" t="s">
        <v>207</v>
      </c>
      <c r="G557" s="259" t="s">
        <v>295</v>
      </c>
      <c r="H557" s="264" t="s">
        <v>208</v>
      </c>
      <c r="I557" s="264" t="s">
        <v>298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1021</v>
      </c>
      <c r="C558" s="260" t="s">
        <v>1022</v>
      </c>
      <c r="D558" s="73" t="str">
        <f t="shared" si="16"/>
        <v>mar/2018</v>
      </c>
      <c r="E558" s="263">
        <v>43167</v>
      </c>
      <c r="F558" s="259" t="s">
        <v>386</v>
      </c>
      <c r="G558" s="259" t="s">
        <v>295</v>
      </c>
      <c r="H558" s="264" t="s">
        <v>1025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1023</v>
      </c>
      <c r="C559" s="260" t="s">
        <v>1022</v>
      </c>
      <c r="D559" s="73" t="str">
        <f t="shared" si="16"/>
        <v>mar/2018</v>
      </c>
      <c r="E559" s="263">
        <v>43167</v>
      </c>
      <c r="F559" s="259" t="s">
        <v>205</v>
      </c>
      <c r="G559" s="259" t="s">
        <v>295</v>
      </c>
      <c r="H559" s="264" t="s">
        <v>300</v>
      </c>
      <c r="I559" s="264" t="s">
        <v>237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1023</v>
      </c>
      <c r="C560" s="260" t="s">
        <v>1022</v>
      </c>
      <c r="D560" s="73" t="str">
        <f t="shared" si="16"/>
        <v>mar/2018</v>
      </c>
      <c r="E560" s="263">
        <v>43171</v>
      </c>
      <c r="F560" s="259" t="s">
        <v>207</v>
      </c>
      <c r="G560" s="259" t="s">
        <v>295</v>
      </c>
      <c r="H560" s="264" t="s">
        <v>208</v>
      </c>
      <c r="I560" s="264" t="s">
        <v>298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1021</v>
      </c>
      <c r="C561" s="260" t="s">
        <v>1022</v>
      </c>
      <c r="D561" s="73" t="str">
        <f t="shared" si="16"/>
        <v>mar/2018</v>
      </c>
      <c r="E561" s="263">
        <v>43171</v>
      </c>
      <c r="F561" s="259" t="s">
        <v>207</v>
      </c>
      <c r="G561" s="259" t="s">
        <v>295</v>
      </c>
      <c r="H561" s="264" t="s">
        <v>208</v>
      </c>
      <c r="I561" s="264" t="s">
        <v>298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1021</v>
      </c>
      <c r="C562" s="260" t="s">
        <v>1022</v>
      </c>
      <c r="D562" s="73" t="str">
        <f t="shared" si="16"/>
        <v>mar/2018</v>
      </c>
      <c r="E562" s="263">
        <v>43171</v>
      </c>
      <c r="F562" s="259">
        <v>13</v>
      </c>
      <c r="G562" s="259" t="s">
        <v>295</v>
      </c>
      <c r="H562" s="264" t="s">
        <v>1088</v>
      </c>
      <c r="I562" s="264" t="s">
        <v>243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1021</v>
      </c>
      <c r="C563" s="260" t="s">
        <v>1022</v>
      </c>
      <c r="D563" s="73" t="str">
        <f t="shared" si="16"/>
        <v>mar/2018</v>
      </c>
      <c r="E563" s="263">
        <v>43171</v>
      </c>
      <c r="F563" s="259">
        <v>21</v>
      </c>
      <c r="G563" s="259" t="s">
        <v>295</v>
      </c>
      <c r="H563" s="264" t="s">
        <v>1100</v>
      </c>
      <c r="I563" s="264" t="s">
        <v>243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1021</v>
      </c>
      <c r="C564" s="260" t="s">
        <v>1022</v>
      </c>
      <c r="D564" s="73" t="str">
        <f t="shared" si="16"/>
        <v>mar/2018</v>
      </c>
      <c r="E564" s="263">
        <v>43171</v>
      </c>
      <c r="F564" s="259">
        <v>1179</v>
      </c>
      <c r="G564" s="259" t="s">
        <v>295</v>
      </c>
      <c r="H564" s="264" t="s">
        <v>321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1021</v>
      </c>
      <c r="C565" s="260" t="s">
        <v>1022</v>
      </c>
      <c r="D565" s="73" t="str">
        <f t="shared" si="16"/>
        <v>mar/2018</v>
      </c>
      <c r="E565" s="263">
        <v>43171</v>
      </c>
      <c r="F565" s="259">
        <v>841</v>
      </c>
      <c r="G565" s="259" t="s">
        <v>295</v>
      </c>
      <c r="H565" s="264" t="s">
        <v>211</v>
      </c>
      <c r="I565" s="264" t="s">
        <v>186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1021</v>
      </c>
      <c r="C566" s="260" t="s">
        <v>1022</v>
      </c>
      <c r="D566" s="73" t="str">
        <f t="shared" si="16"/>
        <v>mar/2018</v>
      </c>
      <c r="E566" s="263">
        <v>43171</v>
      </c>
      <c r="F566" s="259">
        <v>314</v>
      </c>
      <c r="G566" s="259" t="s">
        <v>295</v>
      </c>
      <c r="H566" s="264" t="s">
        <v>1109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1021</v>
      </c>
      <c r="C567" s="260" t="s">
        <v>1022</v>
      </c>
      <c r="D567" s="73" t="str">
        <f t="shared" si="16"/>
        <v>mar/2018</v>
      </c>
      <c r="E567" s="263">
        <v>43171</v>
      </c>
      <c r="F567" s="259">
        <v>16</v>
      </c>
      <c r="G567" s="259" t="s">
        <v>295</v>
      </c>
      <c r="H567" s="264" t="s">
        <v>1097</v>
      </c>
      <c r="I567" s="264" t="s">
        <v>243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1023</v>
      </c>
      <c r="C568" s="260" t="s">
        <v>1022</v>
      </c>
      <c r="D568" s="73" t="str">
        <f t="shared" si="16"/>
        <v>mar/2018</v>
      </c>
      <c r="E568" s="263">
        <v>43171</v>
      </c>
      <c r="F568" s="259" t="s">
        <v>214</v>
      </c>
      <c r="G568" s="259" t="s">
        <v>295</v>
      </c>
      <c r="H568" s="264" t="s">
        <v>329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1023</v>
      </c>
      <c r="C569" s="260" t="s">
        <v>1022</v>
      </c>
      <c r="D569" s="73" t="str">
        <f t="shared" si="16"/>
        <v>mar/2018</v>
      </c>
      <c r="E569" s="263">
        <v>43171</v>
      </c>
      <c r="F569" s="259" t="s">
        <v>205</v>
      </c>
      <c r="G569" s="259" t="s">
        <v>295</v>
      </c>
      <c r="H569" s="264" t="s">
        <v>300</v>
      </c>
      <c r="I569" s="264" t="s">
        <v>237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1021</v>
      </c>
      <c r="C570" s="260" t="s">
        <v>1022</v>
      </c>
      <c r="D570" s="73" t="str">
        <f t="shared" si="16"/>
        <v>mar/2018</v>
      </c>
      <c r="E570" s="263">
        <v>43171</v>
      </c>
      <c r="F570" s="259">
        <v>11</v>
      </c>
      <c r="G570" s="259" t="s">
        <v>295</v>
      </c>
      <c r="H570" s="264" t="s">
        <v>1024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1021</v>
      </c>
      <c r="C571" s="260" t="s">
        <v>1022</v>
      </c>
      <c r="D571" s="73" t="str">
        <f t="shared" si="16"/>
        <v>mar/2018</v>
      </c>
      <c r="E571" s="263">
        <v>43171</v>
      </c>
      <c r="F571" s="259">
        <v>991</v>
      </c>
      <c r="G571" s="259" t="s">
        <v>295</v>
      </c>
      <c r="H571" s="264" t="s">
        <v>1070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1021</v>
      </c>
      <c r="C572" s="260" t="s">
        <v>1022</v>
      </c>
      <c r="D572" s="73" t="str">
        <f t="shared" si="16"/>
        <v>mar/2018</v>
      </c>
      <c r="E572" s="263">
        <v>43171</v>
      </c>
      <c r="F572" s="259">
        <v>19</v>
      </c>
      <c r="G572" s="259" t="s">
        <v>295</v>
      </c>
      <c r="H572" s="264" t="s">
        <v>1090</v>
      </c>
      <c r="I572" s="264" t="s">
        <v>243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1021</v>
      </c>
      <c r="C573" s="260" t="s">
        <v>1022</v>
      </c>
      <c r="D573" s="73" t="str">
        <f t="shared" si="16"/>
        <v>mar/2018</v>
      </c>
      <c r="E573" s="263">
        <v>43171</v>
      </c>
      <c r="F573" s="259">
        <v>36</v>
      </c>
      <c r="G573" s="259" t="s">
        <v>295</v>
      </c>
      <c r="H573" s="264" t="s">
        <v>1098</v>
      </c>
      <c r="I573" s="264" t="s">
        <v>243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1021</v>
      </c>
      <c r="C574" s="260" t="s">
        <v>1022</v>
      </c>
      <c r="D574" s="73" t="str">
        <f t="shared" si="16"/>
        <v>mar/2018</v>
      </c>
      <c r="E574" s="263">
        <v>43171</v>
      </c>
      <c r="F574" s="259">
        <v>203</v>
      </c>
      <c r="G574" s="259" t="s">
        <v>295</v>
      </c>
      <c r="H574" s="264" t="s">
        <v>1092</v>
      </c>
      <c r="I574" s="264" t="s">
        <v>243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1021</v>
      </c>
      <c r="C575" s="260" t="s">
        <v>1022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295</v>
      </c>
      <c r="H575" s="264" t="s">
        <v>1084</v>
      </c>
      <c r="I575" s="264" t="s">
        <v>252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1021</v>
      </c>
      <c r="C576" s="260" t="s">
        <v>1022</v>
      </c>
      <c r="D576" s="73" t="str">
        <f t="shared" si="16"/>
        <v>mar/2018</v>
      </c>
      <c r="E576" s="263">
        <v>43171</v>
      </c>
      <c r="F576" s="259" t="s">
        <v>214</v>
      </c>
      <c r="G576" s="259" t="s">
        <v>295</v>
      </c>
      <c r="H576" s="264" t="s">
        <v>304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1021</v>
      </c>
      <c r="C577" s="260" t="s">
        <v>1022</v>
      </c>
      <c r="D577" s="73" t="str">
        <f t="shared" si="16"/>
        <v>mar/2018</v>
      </c>
      <c r="E577" s="263">
        <v>43171</v>
      </c>
      <c r="F577" s="259" t="s">
        <v>214</v>
      </c>
      <c r="G577" s="259" t="s">
        <v>295</v>
      </c>
      <c r="H577" s="264" t="s">
        <v>304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1021</v>
      </c>
      <c r="C578" s="260" t="s">
        <v>1022</v>
      </c>
      <c r="D578" s="73" t="str">
        <f t="shared" si="16"/>
        <v>mar/2018</v>
      </c>
      <c r="E578" s="263">
        <v>43171</v>
      </c>
      <c r="F578" s="259" t="s">
        <v>214</v>
      </c>
      <c r="G578" s="259" t="s">
        <v>295</v>
      </c>
      <c r="H578" s="264" t="s">
        <v>304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1021</v>
      </c>
      <c r="C579" s="260" t="s">
        <v>1022</v>
      </c>
      <c r="D579" s="73" t="str">
        <f t="shared" ref="D579:D642" si="18">TEXT(E579,"mmm/aaaa")</f>
        <v>mar/2018</v>
      </c>
      <c r="E579" s="263">
        <v>43171</v>
      </c>
      <c r="F579" s="259" t="s">
        <v>214</v>
      </c>
      <c r="G579" s="259" t="s">
        <v>295</v>
      </c>
      <c r="H579" s="264" t="s">
        <v>304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1021</v>
      </c>
      <c r="C580" s="260" t="s">
        <v>1022</v>
      </c>
      <c r="D580" s="73" t="str">
        <f t="shared" si="18"/>
        <v>mar/2018</v>
      </c>
      <c r="E580" s="263">
        <v>43171</v>
      </c>
      <c r="F580" s="259" t="s">
        <v>214</v>
      </c>
      <c r="G580" s="259" t="s">
        <v>295</v>
      </c>
      <c r="H580" s="264" t="s">
        <v>304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1021</v>
      </c>
      <c r="C581" s="260" t="s">
        <v>1022</v>
      </c>
      <c r="D581" s="73" t="str">
        <f t="shared" si="18"/>
        <v>mar/2018</v>
      </c>
      <c r="E581" s="263">
        <v>43171</v>
      </c>
      <c r="F581" s="259" t="s">
        <v>214</v>
      </c>
      <c r="G581" s="259" t="s">
        <v>295</v>
      </c>
      <c r="H581" s="264" t="s">
        <v>304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1021</v>
      </c>
      <c r="C582" s="260" t="s">
        <v>1022</v>
      </c>
      <c r="D582" s="73" t="str">
        <f t="shared" si="18"/>
        <v>mar/2018</v>
      </c>
      <c r="E582" s="263">
        <v>43171</v>
      </c>
      <c r="F582" s="259" t="s">
        <v>214</v>
      </c>
      <c r="G582" s="259" t="s">
        <v>295</v>
      </c>
      <c r="H582" s="264" t="s">
        <v>304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1021</v>
      </c>
      <c r="C583" s="260" t="s">
        <v>1022</v>
      </c>
      <c r="D583" s="73" t="str">
        <f t="shared" si="18"/>
        <v>mar/2018</v>
      </c>
      <c r="E583" s="263">
        <v>43171</v>
      </c>
      <c r="F583" s="259" t="s">
        <v>214</v>
      </c>
      <c r="G583" s="259" t="s">
        <v>295</v>
      </c>
      <c r="H583" s="264" t="s">
        <v>304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1021</v>
      </c>
      <c r="C584" s="260" t="s">
        <v>1022</v>
      </c>
      <c r="D584" s="73" t="str">
        <f t="shared" si="18"/>
        <v>mar/2018</v>
      </c>
      <c r="E584" s="263">
        <v>43171</v>
      </c>
      <c r="F584" s="259" t="s">
        <v>320</v>
      </c>
      <c r="G584" s="259" t="s">
        <v>295</v>
      </c>
      <c r="H584" s="264" t="s">
        <v>213</v>
      </c>
      <c r="I584" s="264" t="s">
        <v>276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1021</v>
      </c>
      <c r="C585" s="260" t="s">
        <v>1022</v>
      </c>
      <c r="D585" s="73" t="str">
        <f t="shared" si="18"/>
        <v>mar/2018</v>
      </c>
      <c r="E585" s="263">
        <v>43172</v>
      </c>
      <c r="F585" s="259" t="s">
        <v>207</v>
      </c>
      <c r="G585" s="259" t="s">
        <v>295</v>
      </c>
      <c r="H585" s="264" t="s">
        <v>208</v>
      </c>
      <c r="I585" s="264" t="s">
        <v>298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1021</v>
      </c>
      <c r="C586" s="260" t="s">
        <v>1022</v>
      </c>
      <c r="D586" s="73" t="str">
        <f t="shared" si="18"/>
        <v>mar/2018</v>
      </c>
      <c r="E586" s="263">
        <v>43172</v>
      </c>
      <c r="F586" s="259">
        <v>68</v>
      </c>
      <c r="G586" s="259" t="s">
        <v>295</v>
      </c>
      <c r="H586" s="264" t="s">
        <v>324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1021</v>
      </c>
      <c r="C587" s="260" t="s">
        <v>1022</v>
      </c>
      <c r="D587" s="73" t="str">
        <f t="shared" si="18"/>
        <v>mar/2018</v>
      </c>
      <c r="E587" s="263">
        <v>43172</v>
      </c>
      <c r="F587" s="259" t="s">
        <v>320</v>
      </c>
      <c r="G587" s="259" t="s">
        <v>295</v>
      </c>
      <c r="H587" s="264" t="s">
        <v>213</v>
      </c>
      <c r="I587" s="264" t="s">
        <v>276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1023</v>
      </c>
      <c r="C588" s="260" t="s">
        <v>1022</v>
      </c>
      <c r="D588" s="73" t="str">
        <f t="shared" si="18"/>
        <v>mar/2018</v>
      </c>
      <c r="E588" s="263">
        <v>43174</v>
      </c>
      <c r="F588" s="259" t="s">
        <v>207</v>
      </c>
      <c r="G588" s="259" t="s">
        <v>295</v>
      </c>
      <c r="H588" s="264" t="s">
        <v>208</v>
      </c>
      <c r="I588" s="264" t="s">
        <v>298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1021</v>
      </c>
      <c r="C589" s="260" t="s">
        <v>1022</v>
      </c>
      <c r="D589" s="73" t="str">
        <f t="shared" si="18"/>
        <v>mar/2018</v>
      </c>
      <c r="E589" s="263">
        <v>43174</v>
      </c>
      <c r="F589" s="259" t="s">
        <v>207</v>
      </c>
      <c r="G589" s="259" t="s">
        <v>295</v>
      </c>
      <c r="H589" s="264" t="s">
        <v>208</v>
      </c>
      <c r="I589" s="264" t="s">
        <v>298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1021</v>
      </c>
      <c r="C590" s="260" t="s">
        <v>1022</v>
      </c>
      <c r="D590" s="73" t="str">
        <f t="shared" si="18"/>
        <v>mar/2018</v>
      </c>
      <c r="E590" s="263">
        <v>43174</v>
      </c>
      <c r="F590" s="259" t="s">
        <v>716</v>
      </c>
      <c r="G590" s="259" t="s">
        <v>295</v>
      </c>
      <c r="H590" s="264" t="s">
        <v>1088</v>
      </c>
      <c r="I590" s="264" t="s">
        <v>243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1021</v>
      </c>
      <c r="C591" s="260" t="s">
        <v>1022</v>
      </c>
      <c r="D591" s="73" t="str">
        <f t="shared" si="18"/>
        <v>mar/2018</v>
      </c>
      <c r="E591" s="263">
        <v>43174</v>
      </c>
      <c r="F591" s="259" t="s">
        <v>1120</v>
      </c>
      <c r="G591" s="259" t="s">
        <v>295</v>
      </c>
      <c r="H591" s="264" t="s">
        <v>1025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1021</v>
      </c>
      <c r="C592" s="260" t="s">
        <v>1022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295</v>
      </c>
      <c r="H592" s="264" t="s">
        <v>328</v>
      </c>
      <c r="I592" s="264" t="s">
        <v>259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1021</v>
      </c>
      <c r="C593" s="260" t="s">
        <v>1022</v>
      </c>
      <c r="D593" s="73" t="str">
        <f t="shared" si="18"/>
        <v>mar/2018</v>
      </c>
      <c r="E593" s="263">
        <v>43174</v>
      </c>
      <c r="F593" s="259" t="s">
        <v>1120</v>
      </c>
      <c r="G593" s="259" t="s">
        <v>295</v>
      </c>
      <c r="H593" s="264" t="s">
        <v>1029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1021</v>
      </c>
      <c r="C594" s="260" t="s">
        <v>1022</v>
      </c>
      <c r="D594" s="73" t="str">
        <f t="shared" si="18"/>
        <v>mar/2018</v>
      </c>
      <c r="E594" s="263">
        <v>43174</v>
      </c>
      <c r="F594" s="259" t="s">
        <v>1121</v>
      </c>
      <c r="G594" s="259" t="s">
        <v>295</v>
      </c>
      <c r="H594" s="264" t="s">
        <v>1109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1023</v>
      </c>
      <c r="C595" s="260" t="s">
        <v>1022</v>
      </c>
      <c r="D595" s="73" t="str">
        <f t="shared" si="18"/>
        <v>mar/2018</v>
      </c>
      <c r="E595" s="263">
        <v>43174</v>
      </c>
      <c r="F595" s="259" t="s">
        <v>205</v>
      </c>
      <c r="G595" s="259" t="s">
        <v>295</v>
      </c>
      <c r="H595" s="264" t="s">
        <v>300</v>
      </c>
      <c r="I595" s="264" t="s">
        <v>237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1021</v>
      </c>
      <c r="C596" s="260" t="s">
        <v>1022</v>
      </c>
      <c r="D596" s="73" t="str">
        <f t="shared" si="18"/>
        <v>mar/2018</v>
      </c>
      <c r="E596" s="263">
        <v>43174</v>
      </c>
      <c r="F596" s="259" t="s">
        <v>1120</v>
      </c>
      <c r="G596" s="259" t="s">
        <v>295</v>
      </c>
      <c r="H596" s="264" t="s">
        <v>1034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1021</v>
      </c>
      <c r="C597" s="260" t="s">
        <v>1022</v>
      </c>
      <c r="D597" s="73" t="str">
        <f t="shared" si="18"/>
        <v>mar/2018</v>
      </c>
      <c r="E597" s="263">
        <v>43174</v>
      </c>
      <c r="F597" s="259" t="s">
        <v>1120</v>
      </c>
      <c r="G597" s="259" t="s">
        <v>295</v>
      </c>
      <c r="H597" s="264" t="s">
        <v>1118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1021</v>
      </c>
      <c r="C598" s="260" t="s">
        <v>1022</v>
      </c>
      <c r="D598" s="73" t="str">
        <f t="shared" si="18"/>
        <v>mar/2018</v>
      </c>
      <c r="E598" s="263">
        <v>43174</v>
      </c>
      <c r="F598" s="259" t="s">
        <v>1120</v>
      </c>
      <c r="G598" s="259" t="s">
        <v>295</v>
      </c>
      <c r="H598" s="264" t="s">
        <v>1038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1021</v>
      </c>
      <c r="C599" s="260" t="s">
        <v>1022</v>
      </c>
      <c r="D599" s="73" t="str">
        <f t="shared" si="18"/>
        <v>mar/2018</v>
      </c>
      <c r="E599" s="263">
        <v>43174</v>
      </c>
      <c r="F599" s="259" t="s">
        <v>1120</v>
      </c>
      <c r="G599" s="259" t="s">
        <v>295</v>
      </c>
      <c r="H599" s="264" t="s">
        <v>1039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1021</v>
      </c>
      <c r="C600" s="260" t="s">
        <v>1022</v>
      </c>
      <c r="D600" s="73" t="str">
        <f t="shared" si="18"/>
        <v>mar/2018</v>
      </c>
      <c r="E600" s="263">
        <v>43174</v>
      </c>
      <c r="F600" s="259" t="s">
        <v>1120</v>
      </c>
      <c r="G600" s="259" t="s">
        <v>295</v>
      </c>
      <c r="H600" s="264" t="s">
        <v>1045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1021</v>
      </c>
      <c r="C601" s="260" t="s">
        <v>1022</v>
      </c>
      <c r="D601" s="73" t="str">
        <f t="shared" si="18"/>
        <v>mar/2018</v>
      </c>
      <c r="E601" s="263">
        <v>43174</v>
      </c>
      <c r="F601" s="259" t="s">
        <v>1120</v>
      </c>
      <c r="G601" s="259" t="s">
        <v>295</v>
      </c>
      <c r="H601" s="264" t="s">
        <v>1046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1021</v>
      </c>
      <c r="C602" s="260" t="s">
        <v>1022</v>
      </c>
      <c r="D602" s="73" t="str">
        <f t="shared" si="18"/>
        <v>mar/2018</v>
      </c>
      <c r="E602" s="263">
        <v>43174</v>
      </c>
      <c r="F602" s="259" t="s">
        <v>1120</v>
      </c>
      <c r="G602" s="259" t="s">
        <v>295</v>
      </c>
      <c r="H602" s="264" t="s">
        <v>1105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1021</v>
      </c>
      <c r="C603" s="260" t="s">
        <v>1022</v>
      </c>
      <c r="D603" s="73" t="str">
        <f t="shared" si="18"/>
        <v>mar/2018</v>
      </c>
      <c r="E603" s="263">
        <v>43174</v>
      </c>
      <c r="F603" s="259" t="s">
        <v>1120</v>
      </c>
      <c r="G603" s="259" t="s">
        <v>295</v>
      </c>
      <c r="H603" s="264" t="s">
        <v>1053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1021</v>
      </c>
      <c r="C604" s="260" t="s">
        <v>1022</v>
      </c>
      <c r="D604" s="73" t="str">
        <f t="shared" si="18"/>
        <v>mar/2018</v>
      </c>
      <c r="E604" s="263">
        <v>43174</v>
      </c>
      <c r="F604" s="259" t="s">
        <v>1120</v>
      </c>
      <c r="G604" s="259" t="s">
        <v>295</v>
      </c>
      <c r="H604" s="264" t="s">
        <v>1055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1021</v>
      </c>
      <c r="C605" s="260" t="s">
        <v>1022</v>
      </c>
      <c r="D605" s="73" t="str">
        <f t="shared" si="18"/>
        <v>mar/2018</v>
      </c>
      <c r="E605" s="263">
        <v>43174</v>
      </c>
      <c r="F605" s="259" t="s">
        <v>1120</v>
      </c>
      <c r="G605" s="259" t="s">
        <v>295</v>
      </c>
      <c r="H605" s="264" t="s">
        <v>1056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1021</v>
      </c>
      <c r="C606" s="260" t="s">
        <v>1022</v>
      </c>
      <c r="D606" s="73" t="str">
        <f t="shared" si="18"/>
        <v>mar/2018</v>
      </c>
      <c r="E606" s="263">
        <v>43174</v>
      </c>
      <c r="F606" s="259" t="s">
        <v>1120</v>
      </c>
      <c r="G606" s="259" t="s">
        <v>295</v>
      </c>
      <c r="H606" s="264" t="s">
        <v>1057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1021</v>
      </c>
      <c r="C607" s="260" t="s">
        <v>1022</v>
      </c>
      <c r="D607" s="73" t="str">
        <f t="shared" si="18"/>
        <v>mar/2018</v>
      </c>
      <c r="E607" s="263">
        <v>43174</v>
      </c>
      <c r="F607" s="259" t="s">
        <v>1120</v>
      </c>
      <c r="G607" s="259" t="s">
        <v>295</v>
      </c>
      <c r="H607" s="264" t="s">
        <v>1058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1021</v>
      </c>
      <c r="C608" s="260" t="s">
        <v>1022</v>
      </c>
      <c r="D608" s="73" t="str">
        <f t="shared" si="18"/>
        <v>mar/2018</v>
      </c>
      <c r="E608" s="263">
        <v>43174</v>
      </c>
      <c r="F608" s="259" t="s">
        <v>1120</v>
      </c>
      <c r="G608" s="259" t="s">
        <v>295</v>
      </c>
      <c r="H608" s="264" t="s">
        <v>1059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1021</v>
      </c>
      <c r="C609" s="260" t="s">
        <v>1022</v>
      </c>
      <c r="D609" s="73" t="str">
        <f t="shared" si="18"/>
        <v>mar/2018</v>
      </c>
      <c r="E609" s="263">
        <v>43174</v>
      </c>
      <c r="F609" s="259" t="s">
        <v>436</v>
      </c>
      <c r="G609" s="259" t="s">
        <v>295</v>
      </c>
      <c r="H609" s="264" t="s">
        <v>324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1021</v>
      </c>
      <c r="C610" s="260" t="s">
        <v>1022</v>
      </c>
      <c r="D610" s="73" t="str">
        <f t="shared" si="18"/>
        <v>mar/2018</v>
      </c>
      <c r="E610" s="263">
        <v>43174</v>
      </c>
      <c r="F610" s="259" t="s">
        <v>1120</v>
      </c>
      <c r="G610" s="259" t="s">
        <v>295</v>
      </c>
      <c r="H610" s="264" t="s">
        <v>1060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1021</v>
      </c>
      <c r="C611" s="260" t="s">
        <v>1022</v>
      </c>
      <c r="D611" s="73" t="str">
        <f t="shared" si="18"/>
        <v>mar/2018</v>
      </c>
      <c r="E611" s="263">
        <v>43174</v>
      </c>
      <c r="F611" s="259" t="s">
        <v>1120</v>
      </c>
      <c r="G611" s="259" t="s">
        <v>295</v>
      </c>
      <c r="H611" s="264" t="s">
        <v>723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1021</v>
      </c>
      <c r="C612" s="260" t="s">
        <v>1022</v>
      </c>
      <c r="D612" s="73" t="str">
        <f t="shared" si="18"/>
        <v>mar/2018</v>
      </c>
      <c r="E612" s="263">
        <v>43174</v>
      </c>
      <c r="F612" s="259" t="s">
        <v>1120</v>
      </c>
      <c r="G612" s="259" t="s">
        <v>295</v>
      </c>
      <c r="H612" s="264" t="s">
        <v>1061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1021</v>
      </c>
      <c r="C613" s="260" t="s">
        <v>1022</v>
      </c>
      <c r="D613" s="73" t="str">
        <f t="shared" si="18"/>
        <v>mar/2018</v>
      </c>
      <c r="E613" s="263">
        <v>43174</v>
      </c>
      <c r="F613" s="259" t="s">
        <v>1120</v>
      </c>
      <c r="G613" s="259" t="s">
        <v>295</v>
      </c>
      <c r="H613" s="264" t="s">
        <v>1062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1021</v>
      </c>
      <c r="C614" s="260" t="s">
        <v>1022</v>
      </c>
      <c r="D614" s="73" t="str">
        <f t="shared" si="18"/>
        <v>mar/2018</v>
      </c>
      <c r="E614" s="263">
        <v>43174</v>
      </c>
      <c r="F614" s="259" t="s">
        <v>1120</v>
      </c>
      <c r="G614" s="259" t="s">
        <v>295</v>
      </c>
      <c r="H614" s="264" t="s">
        <v>1067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1021</v>
      </c>
      <c r="C615" s="260" t="s">
        <v>1022</v>
      </c>
      <c r="D615" s="73" t="str">
        <f t="shared" si="18"/>
        <v>mar/2018</v>
      </c>
      <c r="E615" s="263">
        <v>43174</v>
      </c>
      <c r="F615" s="259" t="s">
        <v>1120</v>
      </c>
      <c r="G615" s="259" t="s">
        <v>295</v>
      </c>
      <c r="H615" s="264" t="s">
        <v>1106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1021</v>
      </c>
      <c r="C616" s="260" t="s">
        <v>1022</v>
      </c>
      <c r="D616" s="73" t="str">
        <f t="shared" si="18"/>
        <v>mar/2018</v>
      </c>
      <c r="E616" s="263">
        <v>43174</v>
      </c>
      <c r="F616" s="259" t="s">
        <v>1120</v>
      </c>
      <c r="G616" s="259" t="s">
        <v>295</v>
      </c>
      <c r="H616" s="264" t="s">
        <v>1077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1021</v>
      </c>
      <c r="C617" s="260" t="s">
        <v>1022</v>
      </c>
      <c r="D617" s="73" t="str">
        <f t="shared" si="18"/>
        <v>mar/2018</v>
      </c>
      <c r="E617" s="263">
        <v>43174</v>
      </c>
      <c r="F617" s="259" t="s">
        <v>1120</v>
      </c>
      <c r="G617" s="259" t="s">
        <v>295</v>
      </c>
      <c r="H617" s="264" t="s">
        <v>1078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1021</v>
      </c>
      <c r="C618" s="260" t="s">
        <v>1022</v>
      </c>
      <c r="D618" s="73" t="str">
        <f t="shared" si="18"/>
        <v>mar/2018</v>
      </c>
      <c r="E618" s="263">
        <v>43174</v>
      </c>
      <c r="F618" s="259" t="s">
        <v>1120</v>
      </c>
      <c r="G618" s="259" t="s">
        <v>295</v>
      </c>
      <c r="H618" s="264" t="s">
        <v>1079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1021</v>
      </c>
      <c r="C619" s="260" t="s">
        <v>1022</v>
      </c>
      <c r="D619" s="73" t="str">
        <f t="shared" si="18"/>
        <v>mar/2018</v>
      </c>
      <c r="E619" s="263">
        <v>43174</v>
      </c>
      <c r="F619" s="259" t="s">
        <v>1120</v>
      </c>
      <c r="G619" s="259" t="s">
        <v>295</v>
      </c>
      <c r="H619" s="264" t="s">
        <v>1080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1021</v>
      </c>
      <c r="C620" s="260" t="s">
        <v>1022</v>
      </c>
      <c r="D620" s="73" t="str">
        <f t="shared" si="18"/>
        <v>mar/2018</v>
      </c>
      <c r="E620" s="263">
        <v>43174</v>
      </c>
      <c r="F620" s="259" t="s">
        <v>1122</v>
      </c>
      <c r="G620" s="259" t="s">
        <v>295</v>
      </c>
      <c r="H620" s="264" t="s">
        <v>1092</v>
      </c>
      <c r="I620" s="264" t="s">
        <v>243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1021</v>
      </c>
      <c r="C621" s="260" t="s">
        <v>1022</v>
      </c>
      <c r="D621" s="73" t="str">
        <f t="shared" si="18"/>
        <v>mar/2018</v>
      </c>
      <c r="E621" s="263">
        <v>43174</v>
      </c>
      <c r="F621" s="259" t="s">
        <v>1120</v>
      </c>
      <c r="G621" s="259" t="s">
        <v>295</v>
      </c>
      <c r="H621" s="264" t="s">
        <v>1083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1021</v>
      </c>
      <c r="C622" s="260" t="s">
        <v>1022</v>
      </c>
      <c r="D622" s="73" t="str">
        <f t="shared" si="18"/>
        <v>mar/2018</v>
      </c>
      <c r="E622" s="263">
        <v>43175</v>
      </c>
      <c r="F622" s="259" t="s">
        <v>207</v>
      </c>
      <c r="G622" s="259" t="s">
        <v>295</v>
      </c>
      <c r="H622" s="264" t="s">
        <v>208</v>
      </c>
      <c r="I622" s="264" t="s">
        <v>298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1023</v>
      </c>
      <c r="C623" s="260" t="s">
        <v>1022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295</v>
      </c>
      <c r="H623" s="264" t="s">
        <v>143</v>
      </c>
      <c r="I623" s="264" t="s">
        <v>235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1021</v>
      </c>
      <c r="C624" s="260" t="s">
        <v>1022</v>
      </c>
      <c r="D624" s="73" t="str">
        <f t="shared" si="18"/>
        <v>mar/2018</v>
      </c>
      <c r="E624" s="263">
        <v>43175</v>
      </c>
      <c r="F624" s="259" t="s">
        <v>1120</v>
      </c>
      <c r="G624" s="259" t="s">
        <v>295</v>
      </c>
      <c r="H624" s="264" t="s">
        <v>1032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1021</v>
      </c>
      <c r="C625" s="260" t="s">
        <v>1022</v>
      </c>
      <c r="D625" s="73" t="str">
        <f t="shared" si="18"/>
        <v>mar/2018</v>
      </c>
      <c r="E625" s="263">
        <v>43175</v>
      </c>
      <c r="F625" s="259" t="s">
        <v>1120</v>
      </c>
      <c r="G625" s="259" t="s">
        <v>295</v>
      </c>
      <c r="H625" s="264" t="s">
        <v>1033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1023</v>
      </c>
      <c r="C626" s="260" t="s">
        <v>1022</v>
      </c>
      <c r="D626" s="73" t="str">
        <f t="shared" si="18"/>
        <v>mar/2018</v>
      </c>
      <c r="E626" s="263">
        <v>43175</v>
      </c>
      <c r="F626" s="259" t="s">
        <v>205</v>
      </c>
      <c r="G626" s="259" t="s">
        <v>295</v>
      </c>
      <c r="H626" s="264" t="s">
        <v>300</v>
      </c>
      <c r="I626" s="264" t="s">
        <v>237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1021</v>
      </c>
      <c r="C627" s="260" t="s">
        <v>1022</v>
      </c>
      <c r="D627" s="73" t="str">
        <f t="shared" si="18"/>
        <v>mar/2018</v>
      </c>
      <c r="E627" s="263">
        <v>43175</v>
      </c>
      <c r="F627" s="259" t="s">
        <v>1120</v>
      </c>
      <c r="G627" s="259" t="s">
        <v>295</v>
      </c>
      <c r="H627" s="264" t="s">
        <v>1036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1021</v>
      </c>
      <c r="C628" s="260" t="s">
        <v>1022</v>
      </c>
      <c r="D628" s="73" t="str">
        <f t="shared" si="18"/>
        <v>mar/2018</v>
      </c>
      <c r="E628" s="263">
        <v>43175</v>
      </c>
      <c r="F628" s="259" t="s">
        <v>1120</v>
      </c>
      <c r="G628" s="259" t="s">
        <v>295</v>
      </c>
      <c r="H628" s="264" t="s">
        <v>1037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1021</v>
      </c>
      <c r="C629" s="260" t="s">
        <v>1022</v>
      </c>
      <c r="D629" s="73" t="str">
        <f t="shared" si="18"/>
        <v>mar/2018</v>
      </c>
      <c r="E629" s="263">
        <v>43175</v>
      </c>
      <c r="F629" s="259" t="s">
        <v>1120</v>
      </c>
      <c r="G629" s="259" t="s">
        <v>295</v>
      </c>
      <c r="H629" s="264" t="s">
        <v>1040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1021</v>
      </c>
      <c r="C630" s="260" t="s">
        <v>1022</v>
      </c>
      <c r="D630" s="73" t="str">
        <f t="shared" si="18"/>
        <v>mar/2018</v>
      </c>
      <c r="E630" s="263">
        <v>43175</v>
      </c>
      <c r="F630" s="259" t="s">
        <v>1120</v>
      </c>
      <c r="G630" s="259" t="s">
        <v>295</v>
      </c>
      <c r="H630" s="264" t="s">
        <v>1043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1021</v>
      </c>
      <c r="C631" s="260" t="s">
        <v>1022</v>
      </c>
      <c r="D631" s="73" t="str">
        <f t="shared" si="18"/>
        <v>mar/2018</v>
      </c>
      <c r="E631" s="263">
        <v>43175</v>
      </c>
      <c r="F631" s="259" t="s">
        <v>1120</v>
      </c>
      <c r="G631" s="259" t="s">
        <v>295</v>
      </c>
      <c r="H631" s="264" t="s">
        <v>1052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1021</v>
      </c>
      <c r="C632" s="260" t="s">
        <v>1022</v>
      </c>
      <c r="D632" s="73" t="str">
        <f t="shared" si="18"/>
        <v>mar/2018</v>
      </c>
      <c r="E632" s="263">
        <v>43175</v>
      </c>
      <c r="F632" s="259" t="s">
        <v>1120</v>
      </c>
      <c r="G632" s="259" t="s">
        <v>295</v>
      </c>
      <c r="H632" s="264" t="s">
        <v>1064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1021</v>
      </c>
      <c r="C633" s="260" t="s">
        <v>1022</v>
      </c>
      <c r="D633" s="73" t="str">
        <f t="shared" si="18"/>
        <v>mar/2018</v>
      </c>
      <c r="E633" s="263">
        <v>43175</v>
      </c>
      <c r="F633" s="259" t="s">
        <v>1120</v>
      </c>
      <c r="G633" s="259" t="s">
        <v>295</v>
      </c>
      <c r="H633" s="264" t="s">
        <v>1065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1021</v>
      </c>
      <c r="C634" s="260" t="s">
        <v>1022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295</v>
      </c>
      <c r="H634" s="264" t="s">
        <v>338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1021</v>
      </c>
      <c r="C635" s="260" t="s">
        <v>1022</v>
      </c>
      <c r="D635" s="73" t="str">
        <f t="shared" si="18"/>
        <v>mar/2018</v>
      </c>
      <c r="E635" s="263">
        <v>43175</v>
      </c>
      <c r="F635" s="259" t="s">
        <v>1120</v>
      </c>
      <c r="G635" s="259" t="s">
        <v>295</v>
      </c>
      <c r="H635" s="264" t="s">
        <v>1073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1021</v>
      </c>
      <c r="C636" s="260" t="s">
        <v>1022</v>
      </c>
      <c r="D636" s="73" t="str">
        <f t="shared" si="18"/>
        <v>mar/2018</v>
      </c>
      <c r="E636" s="263">
        <v>43175</v>
      </c>
      <c r="F636" s="259" t="s">
        <v>1120</v>
      </c>
      <c r="G636" s="259" t="s">
        <v>295</v>
      </c>
      <c r="H636" s="264" t="s">
        <v>1074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1021</v>
      </c>
      <c r="C637" s="260" t="s">
        <v>1022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295</v>
      </c>
      <c r="H637" s="264" t="s">
        <v>1084</v>
      </c>
      <c r="I637" s="264" t="s">
        <v>252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1021</v>
      </c>
      <c r="C638" s="260" t="s">
        <v>1022</v>
      </c>
      <c r="D638" s="73" t="str">
        <f t="shared" si="18"/>
        <v>mar/2018</v>
      </c>
      <c r="E638" s="263">
        <v>43175</v>
      </c>
      <c r="F638" s="259" t="s">
        <v>1120</v>
      </c>
      <c r="G638" s="259" t="s">
        <v>295</v>
      </c>
      <c r="H638" s="264" t="s">
        <v>1082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1021</v>
      </c>
      <c r="C639" s="260" t="s">
        <v>1022</v>
      </c>
      <c r="D639" s="73" t="str">
        <f t="shared" si="18"/>
        <v>mar/2018</v>
      </c>
      <c r="E639" s="263">
        <v>43175</v>
      </c>
      <c r="F639" s="259" t="s">
        <v>214</v>
      </c>
      <c r="G639" s="259" t="s">
        <v>295</v>
      </c>
      <c r="H639" s="264" t="s">
        <v>304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1021</v>
      </c>
      <c r="C640" s="260" t="s">
        <v>1022</v>
      </c>
      <c r="D640" s="73" t="str">
        <f t="shared" si="18"/>
        <v>mar/2018</v>
      </c>
      <c r="E640" s="263">
        <v>43175</v>
      </c>
      <c r="F640" s="259" t="s">
        <v>320</v>
      </c>
      <c r="G640" s="259" t="s">
        <v>295</v>
      </c>
      <c r="H640" s="264" t="s">
        <v>379</v>
      </c>
      <c r="I640" s="264" t="s">
        <v>276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1021</v>
      </c>
      <c r="C641" s="260" t="s">
        <v>1022</v>
      </c>
      <c r="D641" s="73" t="str">
        <f t="shared" si="18"/>
        <v>mar/2018</v>
      </c>
      <c r="E641" s="263">
        <v>43178</v>
      </c>
      <c r="F641" s="259" t="s">
        <v>207</v>
      </c>
      <c r="G641" s="259" t="s">
        <v>295</v>
      </c>
      <c r="H641" s="264" t="s">
        <v>208</v>
      </c>
      <c r="I641" s="264" t="s">
        <v>298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1023</v>
      </c>
      <c r="C642" s="260" t="s">
        <v>1022</v>
      </c>
      <c r="D642" s="73" t="str">
        <f t="shared" si="18"/>
        <v>mar/2018</v>
      </c>
      <c r="E642" s="263">
        <v>43178</v>
      </c>
      <c r="F642" s="259" t="s">
        <v>205</v>
      </c>
      <c r="G642" s="259" t="s">
        <v>295</v>
      </c>
      <c r="H642" s="264" t="s">
        <v>300</v>
      </c>
      <c r="I642" s="264" t="s">
        <v>237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1021</v>
      </c>
      <c r="C643" s="260" t="s">
        <v>1022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295</v>
      </c>
      <c r="H643" s="264" t="s">
        <v>1123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1021</v>
      </c>
      <c r="C644" s="260" t="s">
        <v>1022</v>
      </c>
      <c r="D644" s="73" t="str">
        <f t="shared" si="20"/>
        <v>mar/2018</v>
      </c>
      <c r="E644" s="263">
        <v>43179</v>
      </c>
      <c r="F644" s="259" t="s">
        <v>320</v>
      </c>
      <c r="G644" s="259" t="s">
        <v>295</v>
      </c>
      <c r="H644" s="264" t="s">
        <v>392</v>
      </c>
      <c r="I644" s="264" t="s">
        <v>276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1021</v>
      </c>
      <c r="C645" s="260" t="s">
        <v>1022</v>
      </c>
      <c r="D645" s="73" t="str">
        <f t="shared" si="20"/>
        <v>mar/2018</v>
      </c>
      <c r="E645" s="263">
        <v>43179</v>
      </c>
      <c r="F645" s="259" t="s">
        <v>207</v>
      </c>
      <c r="G645" s="259" t="s">
        <v>295</v>
      </c>
      <c r="H645" s="264" t="s">
        <v>208</v>
      </c>
      <c r="I645" s="264" t="s">
        <v>298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1021</v>
      </c>
      <c r="C646" s="260" t="s">
        <v>1022</v>
      </c>
      <c r="D646" s="73" t="str">
        <f t="shared" si="20"/>
        <v>mar/2018</v>
      </c>
      <c r="E646" s="263">
        <v>43179</v>
      </c>
      <c r="F646" s="259" t="s">
        <v>458</v>
      </c>
      <c r="G646" s="259" t="s">
        <v>295</v>
      </c>
      <c r="H646" s="264" t="s">
        <v>1088</v>
      </c>
      <c r="I646" s="264" t="s">
        <v>243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1021</v>
      </c>
      <c r="C647" s="260" t="s">
        <v>1022</v>
      </c>
      <c r="D647" s="73" t="str">
        <f t="shared" si="20"/>
        <v>mar/2018</v>
      </c>
      <c r="E647" s="263">
        <v>43179</v>
      </c>
      <c r="F647" s="259" t="s">
        <v>479</v>
      </c>
      <c r="G647" s="259" t="s">
        <v>295</v>
      </c>
      <c r="H647" s="264" t="s">
        <v>1088</v>
      </c>
      <c r="I647" s="264" t="s">
        <v>243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1023</v>
      </c>
      <c r="C648" s="260" t="s">
        <v>1022</v>
      </c>
      <c r="D648" s="73" t="str">
        <f t="shared" si="20"/>
        <v>mar/2018</v>
      </c>
      <c r="E648" s="263">
        <v>43179</v>
      </c>
      <c r="F648" s="259" t="s">
        <v>217</v>
      </c>
      <c r="G648" s="259" t="s">
        <v>295</v>
      </c>
      <c r="H648" s="264" t="s">
        <v>217</v>
      </c>
      <c r="I648" s="264" t="s">
        <v>206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1023</v>
      </c>
      <c r="C649" s="260" t="s">
        <v>1022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295</v>
      </c>
      <c r="H649" s="264" t="s">
        <v>143</v>
      </c>
      <c r="I649" s="264" t="s">
        <v>235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1021</v>
      </c>
      <c r="C650" s="260" t="s">
        <v>1022</v>
      </c>
      <c r="D650" s="73" t="str">
        <f t="shared" si="20"/>
        <v>mar/2018</v>
      </c>
      <c r="E650" s="263">
        <v>43179</v>
      </c>
      <c r="F650" s="259" t="s">
        <v>1124</v>
      </c>
      <c r="G650" s="259" t="s">
        <v>295</v>
      </c>
      <c r="H650" s="264" t="s">
        <v>1100</v>
      </c>
      <c r="I650" s="264" t="s">
        <v>243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1021</v>
      </c>
      <c r="C651" s="260" t="s">
        <v>1022</v>
      </c>
      <c r="D651" s="73" t="str">
        <f t="shared" si="20"/>
        <v>mar/2018</v>
      </c>
      <c r="E651" s="263">
        <v>43179</v>
      </c>
      <c r="F651" s="259" t="s">
        <v>479</v>
      </c>
      <c r="G651" s="259" t="s">
        <v>295</v>
      </c>
      <c r="H651" s="264" t="s">
        <v>1100</v>
      </c>
      <c r="I651" s="264" t="s">
        <v>243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1021</v>
      </c>
      <c r="C652" s="260" t="s">
        <v>1022</v>
      </c>
      <c r="D652" s="73" t="str">
        <f t="shared" si="20"/>
        <v>mar/2018</v>
      </c>
      <c r="E652" s="263">
        <v>43179</v>
      </c>
      <c r="F652" s="259" t="s">
        <v>1125</v>
      </c>
      <c r="G652" s="259" t="s">
        <v>295</v>
      </c>
      <c r="H652" s="264" t="s">
        <v>1109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1021</v>
      </c>
      <c r="C653" s="260" t="s">
        <v>1022</v>
      </c>
      <c r="D653" s="73" t="str">
        <f t="shared" si="20"/>
        <v>mar/2018</v>
      </c>
      <c r="E653" s="263">
        <v>43179</v>
      </c>
      <c r="F653" s="259" t="s">
        <v>1126</v>
      </c>
      <c r="G653" s="259" t="s">
        <v>295</v>
      </c>
      <c r="H653" s="264" t="s">
        <v>1109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1021</v>
      </c>
      <c r="C654" s="260" t="s">
        <v>1022</v>
      </c>
      <c r="D654" s="73" t="str">
        <f t="shared" si="20"/>
        <v>mar/2018</v>
      </c>
      <c r="E654" s="263">
        <v>43179</v>
      </c>
      <c r="F654" s="259" t="s">
        <v>1127</v>
      </c>
      <c r="G654" s="259" t="s">
        <v>295</v>
      </c>
      <c r="H654" s="264" t="s">
        <v>1109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1021</v>
      </c>
      <c r="C655" s="260" t="s">
        <v>1022</v>
      </c>
      <c r="D655" s="73" t="str">
        <f t="shared" si="20"/>
        <v>mar/2018</v>
      </c>
      <c r="E655" s="263">
        <v>43179</v>
      </c>
      <c r="F655" s="259" t="s">
        <v>214</v>
      </c>
      <c r="G655" s="259" t="s">
        <v>295</v>
      </c>
      <c r="H655" s="264" t="s">
        <v>329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1023</v>
      </c>
      <c r="C656" s="260" t="s">
        <v>1022</v>
      </c>
      <c r="D656" s="73" t="str">
        <f t="shared" si="20"/>
        <v>mar/2018</v>
      </c>
      <c r="E656" s="263">
        <v>43179</v>
      </c>
      <c r="F656" s="259" t="s">
        <v>205</v>
      </c>
      <c r="G656" s="259" t="s">
        <v>295</v>
      </c>
      <c r="H656" s="264" t="s">
        <v>300</v>
      </c>
      <c r="I656" s="264" t="s">
        <v>237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1021</v>
      </c>
      <c r="C657" s="260" t="s">
        <v>1022</v>
      </c>
      <c r="D657" s="73" t="str">
        <f t="shared" si="20"/>
        <v>mar/2018</v>
      </c>
      <c r="E657" s="263">
        <v>43179</v>
      </c>
      <c r="F657" s="259" t="s">
        <v>394</v>
      </c>
      <c r="G657" s="259" t="s">
        <v>295</v>
      </c>
      <c r="H657" s="264" t="s">
        <v>394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1021</v>
      </c>
      <c r="C658" s="260" t="s">
        <v>1022</v>
      </c>
      <c r="D658" s="73" t="str">
        <f t="shared" si="20"/>
        <v>mar/2018</v>
      </c>
      <c r="E658" s="263">
        <v>43179</v>
      </c>
      <c r="F658" s="259" t="s">
        <v>395</v>
      </c>
      <c r="G658" s="259" t="s">
        <v>295</v>
      </c>
      <c r="H658" s="264" t="s">
        <v>395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1021</v>
      </c>
      <c r="C659" s="260" t="s">
        <v>1022</v>
      </c>
      <c r="D659" s="73" t="str">
        <f t="shared" si="20"/>
        <v>mar/2018</v>
      </c>
      <c r="E659" s="263">
        <v>43179</v>
      </c>
      <c r="F659" s="259" t="s">
        <v>455</v>
      </c>
      <c r="G659" s="259" t="s">
        <v>295</v>
      </c>
      <c r="H659" s="264" t="s">
        <v>324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1021</v>
      </c>
      <c r="C660" s="260" t="s">
        <v>1022</v>
      </c>
      <c r="D660" s="73" t="str">
        <f t="shared" si="20"/>
        <v>mar/2018</v>
      </c>
      <c r="E660" s="263">
        <v>43179</v>
      </c>
      <c r="F660" s="259" t="s">
        <v>450</v>
      </c>
      <c r="G660" s="259" t="s">
        <v>295</v>
      </c>
      <c r="H660" s="264" t="s">
        <v>324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1021</v>
      </c>
      <c r="C661" s="260" t="s">
        <v>1022</v>
      </c>
      <c r="D661" s="73" t="str">
        <f t="shared" si="20"/>
        <v>mar/2018</v>
      </c>
      <c r="E661" s="263">
        <v>43179</v>
      </c>
      <c r="F661" s="259" t="s">
        <v>474</v>
      </c>
      <c r="G661" s="259" t="s">
        <v>295</v>
      </c>
      <c r="H661" s="264" t="s">
        <v>324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1021</v>
      </c>
      <c r="C662" s="260" t="s">
        <v>1022</v>
      </c>
      <c r="D662" s="73" t="str">
        <f t="shared" si="20"/>
        <v>mar/2018</v>
      </c>
      <c r="E662" s="263">
        <v>43179</v>
      </c>
      <c r="F662" s="259" t="s">
        <v>1128</v>
      </c>
      <c r="G662" s="259" t="s">
        <v>295</v>
      </c>
      <c r="H662" s="264" t="s">
        <v>1129</v>
      </c>
      <c r="I662" s="264" t="s">
        <v>269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1021</v>
      </c>
      <c r="C663" s="260" t="s">
        <v>1022</v>
      </c>
      <c r="D663" s="73" t="str">
        <f t="shared" si="20"/>
        <v>mar/2018</v>
      </c>
      <c r="E663" s="263">
        <v>43179</v>
      </c>
      <c r="F663" s="259" t="s">
        <v>1130</v>
      </c>
      <c r="G663" s="259" t="s">
        <v>295</v>
      </c>
      <c r="H663" s="264" t="s">
        <v>338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1021</v>
      </c>
      <c r="C664" s="260" t="s">
        <v>1022</v>
      </c>
      <c r="D664" s="73" t="str">
        <f t="shared" si="20"/>
        <v>mar/2018</v>
      </c>
      <c r="E664" s="263">
        <v>43179</v>
      </c>
      <c r="F664" s="259" t="s">
        <v>498</v>
      </c>
      <c r="G664" s="259" t="s">
        <v>295</v>
      </c>
      <c r="H664" s="264" t="s">
        <v>1090</v>
      </c>
      <c r="I664" s="264" t="s">
        <v>243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1021</v>
      </c>
      <c r="C665" s="260" t="s">
        <v>1022</v>
      </c>
      <c r="D665" s="73" t="str">
        <f t="shared" si="20"/>
        <v>mar/2018</v>
      </c>
      <c r="E665" s="263">
        <v>43179</v>
      </c>
      <c r="F665" s="259" t="s">
        <v>479</v>
      </c>
      <c r="G665" s="259" t="s">
        <v>295</v>
      </c>
      <c r="H665" s="264" t="s">
        <v>1090</v>
      </c>
      <c r="I665" s="264" t="s">
        <v>243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1021</v>
      </c>
      <c r="C666" s="260" t="s">
        <v>1022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295</v>
      </c>
      <c r="H666" s="264" t="s">
        <v>1131</v>
      </c>
      <c r="I666" s="264" t="s">
        <v>188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1021</v>
      </c>
      <c r="C667" s="260" t="s">
        <v>1022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295</v>
      </c>
      <c r="H667" s="264" t="s">
        <v>1131</v>
      </c>
      <c r="I667" s="264" t="s">
        <v>188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1021</v>
      </c>
      <c r="C668" s="260" t="s">
        <v>1022</v>
      </c>
      <c r="D668" s="73" t="str">
        <f t="shared" si="20"/>
        <v>mar/2018</v>
      </c>
      <c r="E668" s="263">
        <v>43179</v>
      </c>
      <c r="F668" s="259" t="s">
        <v>1132</v>
      </c>
      <c r="G668" s="259" t="s">
        <v>295</v>
      </c>
      <c r="H668" s="264" t="s">
        <v>1092</v>
      </c>
      <c r="I668" s="264" t="s">
        <v>243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1021</v>
      </c>
      <c r="C669" s="260" t="s">
        <v>1022</v>
      </c>
      <c r="D669" s="73" t="str">
        <f t="shared" si="20"/>
        <v>mar/2018</v>
      </c>
      <c r="E669" s="263">
        <v>43179</v>
      </c>
      <c r="F669" s="259" t="s">
        <v>895</v>
      </c>
      <c r="G669" s="259" t="s">
        <v>295</v>
      </c>
      <c r="H669" s="264" t="s">
        <v>1092</v>
      </c>
      <c r="I669" s="264" t="s">
        <v>243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1021</v>
      </c>
      <c r="C670" s="260" t="s">
        <v>1022</v>
      </c>
      <c r="D670" s="73" t="str">
        <f t="shared" si="20"/>
        <v>mar/2018</v>
      </c>
      <c r="E670" s="263">
        <v>43179</v>
      </c>
      <c r="F670" s="259" t="s">
        <v>214</v>
      </c>
      <c r="G670" s="259" t="s">
        <v>295</v>
      </c>
      <c r="H670" s="264" t="s">
        <v>304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1021</v>
      </c>
      <c r="C671" s="260" t="s">
        <v>1022</v>
      </c>
      <c r="D671" s="73" t="str">
        <f t="shared" si="20"/>
        <v>mar/2018</v>
      </c>
      <c r="E671" s="263">
        <v>43179</v>
      </c>
      <c r="F671" s="259" t="s">
        <v>214</v>
      </c>
      <c r="G671" s="259" t="s">
        <v>295</v>
      </c>
      <c r="H671" s="264" t="s">
        <v>304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1021</v>
      </c>
      <c r="C672" s="260" t="s">
        <v>1022</v>
      </c>
      <c r="D672" s="73" t="str">
        <f t="shared" si="20"/>
        <v>mar/2018</v>
      </c>
      <c r="E672" s="263">
        <v>43179</v>
      </c>
      <c r="F672" s="259" t="s">
        <v>214</v>
      </c>
      <c r="G672" s="259" t="s">
        <v>295</v>
      </c>
      <c r="H672" s="264" t="s">
        <v>304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1021</v>
      </c>
      <c r="C673" s="260" t="s">
        <v>1022</v>
      </c>
      <c r="D673" s="73" t="str">
        <f t="shared" si="20"/>
        <v>mar/2018</v>
      </c>
      <c r="E673" s="263">
        <v>43179</v>
      </c>
      <c r="F673" s="259" t="s">
        <v>825</v>
      </c>
      <c r="G673" s="259" t="s">
        <v>295</v>
      </c>
      <c r="H673" s="264" t="s">
        <v>1133</v>
      </c>
      <c r="I673" s="264" t="s">
        <v>188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1021</v>
      </c>
      <c r="C674" s="260" t="s">
        <v>1022</v>
      </c>
      <c r="D674" s="73" t="str">
        <f t="shared" si="20"/>
        <v>mar/2018</v>
      </c>
      <c r="E674" s="263">
        <v>43179</v>
      </c>
      <c r="F674" s="259" t="s">
        <v>320</v>
      </c>
      <c r="G674" s="259" t="s">
        <v>295</v>
      </c>
      <c r="H674" s="264" t="s">
        <v>132</v>
      </c>
      <c r="I674" s="264" t="s">
        <v>276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1021</v>
      </c>
      <c r="C675" s="260" t="s">
        <v>1022</v>
      </c>
      <c r="D675" s="73" t="str">
        <f t="shared" si="20"/>
        <v>mar/2018</v>
      </c>
      <c r="E675" s="263">
        <v>43179</v>
      </c>
      <c r="F675" s="259" t="s">
        <v>320</v>
      </c>
      <c r="G675" s="259" t="s">
        <v>295</v>
      </c>
      <c r="H675" s="264" t="s">
        <v>132</v>
      </c>
      <c r="I675" s="264" t="s">
        <v>276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1021</v>
      </c>
      <c r="C676" s="260" t="s">
        <v>1022</v>
      </c>
      <c r="D676" s="73" t="str">
        <f t="shared" si="20"/>
        <v>mar/2018</v>
      </c>
      <c r="E676" s="263">
        <v>43180</v>
      </c>
      <c r="F676" s="259" t="s">
        <v>207</v>
      </c>
      <c r="G676" s="259" t="s">
        <v>295</v>
      </c>
      <c r="H676" s="264" t="s">
        <v>208</v>
      </c>
      <c r="I676" s="264" t="s">
        <v>298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1021</v>
      </c>
      <c r="C677" s="260" t="s">
        <v>1022</v>
      </c>
      <c r="D677" s="73" t="str">
        <f t="shared" si="20"/>
        <v>mar/2018</v>
      </c>
      <c r="E677" s="263">
        <v>43180</v>
      </c>
      <c r="F677" s="259">
        <v>5496</v>
      </c>
      <c r="G677" s="259" t="s">
        <v>295</v>
      </c>
      <c r="H677" s="264" t="s">
        <v>346</v>
      </c>
      <c r="I677" s="264" t="s">
        <v>284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1021</v>
      </c>
      <c r="C678" s="260" t="s">
        <v>1022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295</v>
      </c>
      <c r="H678" s="264" t="s">
        <v>213</v>
      </c>
      <c r="I678" s="264" t="s">
        <v>276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1021</v>
      </c>
      <c r="C679" s="260" t="s">
        <v>1022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295</v>
      </c>
      <c r="H679" s="264" t="s">
        <v>204</v>
      </c>
      <c r="I679" s="264" t="s">
        <v>276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1021</v>
      </c>
      <c r="C680" s="260" t="s">
        <v>1022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295</v>
      </c>
      <c r="H680" s="264" t="s">
        <v>204</v>
      </c>
      <c r="I680" s="264" t="s">
        <v>276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1021</v>
      </c>
      <c r="C681" s="260" t="s">
        <v>1022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295</v>
      </c>
      <c r="H681" s="264" t="s">
        <v>130</v>
      </c>
      <c r="I681" s="264" t="s">
        <v>276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1021</v>
      </c>
      <c r="C682" s="260" t="s">
        <v>1022</v>
      </c>
      <c r="D682" s="73" t="str">
        <f t="shared" si="20"/>
        <v>mar/2018</v>
      </c>
      <c r="E682" s="263">
        <v>43180</v>
      </c>
      <c r="F682" s="259" t="s">
        <v>214</v>
      </c>
      <c r="G682" s="259" t="s">
        <v>295</v>
      </c>
      <c r="H682" s="264" t="s">
        <v>304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1021</v>
      </c>
      <c r="C683" s="260" t="s">
        <v>1022</v>
      </c>
      <c r="D683" s="73" t="str">
        <f t="shared" si="20"/>
        <v>mar/2018</v>
      </c>
      <c r="E683" s="263">
        <v>43180</v>
      </c>
      <c r="F683" s="259" t="s">
        <v>214</v>
      </c>
      <c r="G683" s="259" t="s">
        <v>295</v>
      </c>
      <c r="H683" s="264" t="s">
        <v>304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1021</v>
      </c>
      <c r="C684" s="260" t="s">
        <v>1022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295</v>
      </c>
      <c r="H684" s="264" t="s">
        <v>213</v>
      </c>
      <c r="I684" s="264" t="s">
        <v>276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1021</v>
      </c>
      <c r="C685" s="260" t="s">
        <v>1022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295</v>
      </c>
      <c r="H685" s="264" t="s">
        <v>213</v>
      </c>
      <c r="I685" s="264" t="s">
        <v>276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1021</v>
      </c>
      <c r="C686" s="260" t="s">
        <v>1022</v>
      </c>
      <c r="D686" s="73" t="str">
        <f t="shared" si="20"/>
        <v>mar/2018</v>
      </c>
      <c r="E686" s="263">
        <v>43181</v>
      </c>
      <c r="F686" s="259" t="s">
        <v>207</v>
      </c>
      <c r="G686" s="259" t="s">
        <v>295</v>
      </c>
      <c r="H686" s="264" t="s">
        <v>208</v>
      </c>
      <c r="I686" s="264" t="s">
        <v>298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1021</v>
      </c>
      <c r="C687" s="260" t="s">
        <v>1022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295</v>
      </c>
      <c r="H687" s="264" t="s">
        <v>297</v>
      </c>
      <c r="I687" s="264" t="s">
        <v>248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1021</v>
      </c>
      <c r="C688" s="260" t="s">
        <v>1022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295</v>
      </c>
      <c r="H688" s="264" t="s">
        <v>297</v>
      </c>
      <c r="I688" s="264" t="s">
        <v>249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1021</v>
      </c>
      <c r="C689" s="260" t="s">
        <v>1022</v>
      </c>
      <c r="D689" s="73" t="str">
        <f t="shared" si="20"/>
        <v>mar/2018</v>
      </c>
      <c r="E689" s="263">
        <v>43181</v>
      </c>
      <c r="F689" s="259" t="s">
        <v>320</v>
      </c>
      <c r="G689" s="259" t="s">
        <v>295</v>
      </c>
      <c r="H689" s="264" t="s">
        <v>192</v>
      </c>
      <c r="I689" s="264" t="s">
        <v>276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1021</v>
      </c>
      <c r="C690" s="260" t="s">
        <v>1022</v>
      </c>
      <c r="D690" s="73" t="str">
        <f t="shared" si="20"/>
        <v>mar/2018</v>
      </c>
      <c r="E690" s="263">
        <v>43181</v>
      </c>
      <c r="F690" s="259" t="s">
        <v>320</v>
      </c>
      <c r="G690" s="259" t="s">
        <v>295</v>
      </c>
      <c r="H690" s="264" t="s">
        <v>213</v>
      </c>
      <c r="I690" s="264" t="s">
        <v>276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1021</v>
      </c>
      <c r="C691" s="260" t="s">
        <v>1022</v>
      </c>
      <c r="D691" s="73" t="str">
        <f t="shared" si="20"/>
        <v>mar/2018</v>
      </c>
      <c r="E691" s="263">
        <v>43182</v>
      </c>
      <c r="F691" s="259" t="s">
        <v>207</v>
      </c>
      <c r="G691" s="259" t="s">
        <v>295</v>
      </c>
      <c r="H691" s="264" t="s">
        <v>208</v>
      </c>
      <c r="I691" s="264" t="s">
        <v>298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1023</v>
      </c>
      <c r="C692" s="260" t="s">
        <v>1022</v>
      </c>
      <c r="D692" s="73" t="str">
        <f t="shared" si="20"/>
        <v>mar/2018</v>
      </c>
      <c r="E692" s="263">
        <v>43182</v>
      </c>
      <c r="F692" s="259" t="s">
        <v>205</v>
      </c>
      <c r="G692" s="259" t="s">
        <v>295</v>
      </c>
      <c r="H692" s="264" t="s">
        <v>300</v>
      </c>
      <c r="I692" s="264" t="s">
        <v>237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1021</v>
      </c>
      <c r="C693" s="260" t="s">
        <v>1022</v>
      </c>
      <c r="D693" s="73" t="str">
        <f t="shared" si="20"/>
        <v>mar/2018</v>
      </c>
      <c r="E693" s="263">
        <v>43182</v>
      </c>
      <c r="F693" s="259" t="s">
        <v>397</v>
      </c>
      <c r="G693" s="259" t="s">
        <v>295</v>
      </c>
      <c r="H693" s="264" t="s">
        <v>397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1021</v>
      </c>
      <c r="C694" s="260" t="s">
        <v>1022</v>
      </c>
      <c r="D694" s="73" t="str">
        <f t="shared" si="20"/>
        <v>mar/2018</v>
      </c>
      <c r="E694" s="263">
        <v>43182</v>
      </c>
      <c r="F694" s="259" t="s">
        <v>214</v>
      </c>
      <c r="G694" s="259" t="s">
        <v>295</v>
      </c>
      <c r="H694" s="264" t="s">
        <v>304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1021</v>
      </c>
      <c r="C695" s="260" t="s">
        <v>1022</v>
      </c>
      <c r="D695" s="73" t="str">
        <f t="shared" si="20"/>
        <v>mar/2018</v>
      </c>
      <c r="E695" s="263">
        <v>43182</v>
      </c>
      <c r="F695" s="259" t="s">
        <v>214</v>
      </c>
      <c r="G695" s="259" t="s">
        <v>295</v>
      </c>
      <c r="H695" s="264" t="s">
        <v>304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1021</v>
      </c>
      <c r="C696" s="260" t="s">
        <v>1022</v>
      </c>
      <c r="D696" s="73" t="str">
        <f t="shared" si="20"/>
        <v>mar/2018</v>
      </c>
      <c r="E696" s="263">
        <v>43182</v>
      </c>
      <c r="F696" s="259" t="s">
        <v>320</v>
      </c>
      <c r="G696" s="259" t="s">
        <v>295</v>
      </c>
      <c r="H696" s="264" t="s">
        <v>225</v>
      </c>
      <c r="I696" s="264" t="s">
        <v>276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1021</v>
      </c>
      <c r="C697" s="260" t="s">
        <v>1022</v>
      </c>
      <c r="D697" s="73" t="str">
        <f t="shared" si="20"/>
        <v>mar/2018</v>
      </c>
      <c r="E697" s="263">
        <v>43182</v>
      </c>
      <c r="F697" s="259" t="s">
        <v>320</v>
      </c>
      <c r="G697" s="259" t="s">
        <v>295</v>
      </c>
      <c r="H697" s="264" t="s">
        <v>388</v>
      </c>
      <c r="I697" s="264" t="s">
        <v>1134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1021</v>
      </c>
      <c r="C698" s="260" t="s">
        <v>1022</v>
      </c>
      <c r="D698" s="73" t="str">
        <f t="shared" si="20"/>
        <v>mar/2018</v>
      </c>
      <c r="E698" s="263">
        <v>43185</v>
      </c>
      <c r="F698" s="259" t="s">
        <v>207</v>
      </c>
      <c r="G698" s="259" t="s">
        <v>295</v>
      </c>
      <c r="H698" s="264" t="s">
        <v>208</v>
      </c>
      <c r="I698" s="264" t="s">
        <v>298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1021</v>
      </c>
      <c r="C699" s="260" t="s">
        <v>1022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295</v>
      </c>
      <c r="H699" s="264" t="s">
        <v>361</v>
      </c>
      <c r="I699" s="264" t="s">
        <v>248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1021</v>
      </c>
      <c r="C700" s="260" t="s">
        <v>1022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295</v>
      </c>
      <c r="H700" s="264" t="s">
        <v>361</v>
      </c>
      <c r="I700" s="264" t="s">
        <v>249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1021</v>
      </c>
      <c r="C701" s="260" t="s">
        <v>1022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295</v>
      </c>
      <c r="H701" s="264" t="s">
        <v>181</v>
      </c>
      <c r="I701" s="264" t="s">
        <v>249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1021</v>
      </c>
      <c r="C702" s="260" t="s">
        <v>1022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295</v>
      </c>
      <c r="H702" s="264" t="s">
        <v>181</v>
      </c>
      <c r="I702" s="264" t="s">
        <v>248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1021</v>
      </c>
      <c r="C703" s="260" t="s">
        <v>1022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295</v>
      </c>
      <c r="H703" s="264" t="s">
        <v>181</v>
      </c>
      <c r="I703" s="264" t="s">
        <v>249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1023</v>
      </c>
      <c r="C704" s="260" t="s">
        <v>1022</v>
      </c>
      <c r="D704" s="73" t="str">
        <f t="shared" si="20"/>
        <v>mar/2018</v>
      </c>
      <c r="E704" s="263">
        <v>43185</v>
      </c>
      <c r="F704" s="259" t="s">
        <v>205</v>
      </c>
      <c r="G704" s="259" t="s">
        <v>295</v>
      </c>
      <c r="H704" s="264" t="s">
        <v>300</v>
      </c>
      <c r="I704" s="264" t="s">
        <v>237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1023</v>
      </c>
      <c r="C705" s="260" t="s">
        <v>1022</v>
      </c>
      <c r="D705" s="73" t="str">
        <f t="shared" si="20"/>
        <v>mar/2018</v>
      </c>
      <c r="E705" s="263">
        <v>43185</v>
      </c>
      <c r="F705" s="259" t="s">
        <v>205</v>
      </c>
      <c r="G705" s="259" t="s">
        <v>295</v>
      </c>
      <c r="H705" s="264" t="s">
        <v>300</v>
      </c>
      <c r="I705" s="264" t="s">
        <v>237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1021</v>
      </c>
      <c r="C706" s="260" t="s">
        <v>1022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295</v>
      </c>
      <c r="H706" s="264" t="s">
        <v>1123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1021</v>
      </c>
      <c r="C707" s="260" t="s">
        <v>1022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295</v>
      </c>
      <c r="H707" s="264" t="s">
        <v>1123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1023</v>
      </c>
      <c r="C708" s="260" t="s">
        <v>1022</v>
      </c>
      <c r="D708" s="73" t="str">
        <f t="shared" si="22"/>
        <v>mar/2018</v>
      </c>
      <c r="E708" s="263">
        <v>43186</v>
      </c>
      <c r="F708" s="259" t="s">
        <v>217</v>
      </c>
      <c r="G708" s="259" t="s">
        <v>295</v>
      </c>
      <c r="H708" s="264" t="s">
        <v>217</v>
      </c>
      <c r="I708" s="264" t="s">
        <v>206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1021</v>
      </c>
      <c r="C709" s="260" t="s">
        <v>1022</v>
      </c>
      <c r="D709" s="73" t="str">
        <f t="shared" si="22"/>
        <v>mar/2018</v>
      </c>
      <c r="E709" s="263">
        <v>43187</v>
      </c>
      <c r="F709" s="259" t="s">
        <v>207</v>
      </c>
      <c r="G709" s="259" t="s">
        <v>295</v>
      </c>
      <c r="H709" s="264" t="s">
        <v>208</v>
      </c>
      <c r="I709" s="264" t="s">
        <v>298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1021</v>
      </c>
      <c r="C710" s="260" t="s">
        <v>1022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295</v>
      </c>
      <c r="H710" s="264" t="s">
        <v>230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1021</v>
      </c>
      <c r="C711" s="260" t="s">
        <v>1022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295</v>
      </c>
      <c r="H711" s="264" t="s">
        <v>389</v>
      </c>
      <c r="I711" s="264" t="s">
        <v>248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1021</v>
      </c>
      <c r="C712" s="260" t="s">
        <v>1022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295</v>
      </c>
      <c r="H712" s="264" t="s">
        <v>146</v>
      </c>
      <c r="I712" s="264" t="s">
        <v>255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1021</v>
      </c>
      <c r="C713" s="260" t="s">
        <v>1022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295</v>
      </c>
      <c r="H713" s="264" t="s">
        <v>311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1021</v>
      </c>
      <c r="C714" s="260" t="s">
        <v>1022</v>
      </c>
      <c r="D714" s="73" t="str">
        <f t="shared" si="22"/>
        <v>mar/2018</v>
      </c>
      <c r="E714" s="263">
        <v>43187</v>
      </c>
      <c r="F714" s="259" t="s">
        <v>320</v>
      </c>
      <c r="G714" s="259" t="s">
        <v>295</v>
      </c>
      <c r="H714" s="264" t="s">
        <v>213</v>
      </c>
      <c r="I714" s="264" t="s">
        <v>276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1021</v>
      </c>
      <c r="C715" s="260" t="s">
        <v>1022</v>
      </c>
      <c r="D715" s="73" t="str">
        <f t="shared" si="22"/>
        <v>mar/2018</v>
      </c>
      <c r="E715" s="263">
        <v>43188</v>
      </c>
      <c r="F715" s="259" t="s">
        <v>320</v>
      </c>
      <c r="G715" s="259" t="s">
        <v>295</v>
      </c>
      <c r="H715" s="264" t="s">
        <v>307</v>
      </c>
      <c r="I715" s="264" t="s">
        <v>276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1021</v>
      </c>
      <c r="C716" s="260" t="s">
        <v>1022</v>
      </c>
      <c r="D716" s="73" t="str">
        <f t="shared" si="22"/>
        <v>mar/2018</v>
      </c>
      <c r="E716" s="263">
        <v>43188</v>
      </c>
      <c r="F716" s="259" t="s">
        <v>207</v>
      </c>
      <c r="G716" s="259" t="s">
        <v>295</v>
      </c>
      <c r="H716" s="264" t="s">
        <v>208</v>
      </c>
      <c r="I716" s="264" t="s">
        <v>298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1021</v>
      </c>
      <c r="C717" s="260" t="s">
        <v>1022</v>
      </c>
      <c r="D717" s="73" t="str">
        <f t="shared" si="22"/>
        <v>mar/2018</v>
      </c>
      <c r="E717" s="263">
        <v>43188</v>
      </c>
      <c r="F717" s="259" t="s">
        <v>442</v>
      </c>
      <c r="G717" s="259" t="s">
        <v>295</v>
      </c>
      <c r="H717" s="264" t="s">
        <v>1088</v>
      </c>
      <c r="I717" s="264" t="s">
        <v>243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1021</v>
      </c>
      <c r="C718" s="260" t="s">
        <v>1022</v>
      </c>
      <c r="D718" s="73" t="str">
        <f t="shared" si="22"/>
        <v>mar/2018</v>
      </c>
      <c r="E718" s="263">
        <v>43188</v>
      </c>
      <c r="F718" s="259" t="s">
        <v>483</v>
      </c>
      <c r="G718" s="259" t="s">
        <v>295</v>
      </c>
      <c r="H718" s="264" t="s">
        <v>1088</v>
      </c>
      <c r="I718" s="264" t="s">
        <v>243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1021</v>
      </c>
      <c r="C719" s="260" t="s">
        <v>1022</v>
      </c>
      <c r="D719" s="73" t="str">
        <f t="shared" si="22"/>
        <v>mar/2018</v>
      </c>
      <c r="E719" s="263">
        <v>43188</v>
      </c>
      <c r="F719" s="259" t="s">
        <v>1135</v>
      </c>
      <c r="G719" s="259" t="s">
        <v>295</v>
      </c>
      <c r="H719" s="264" t="s">
        <v>1100</v>
      </c>
      <c r="I719" s="264" t="s">
        <v>243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1021</v>
      </c>
      <c r="C720" s="260" t="s">
        <v>1022</v>
      </c>
      <c r="D720" s="73" t="str">
        <f t="shared" si="22"/>
        <v>mar/2018</v>
      </c>
      <c r="E720" s="263">
        <v>43188</v>
      </c>
      <c r="F720" s="259" t="s">
        <v>1128</v>
      </c>
      <c r="G720" s="259" t="s">
        <v>295</v>
      </c>
      <c r="H720" s="264" t="s">
        <v>1100</v>
      </c>
      <c r="I720" s="264" t="s">
        <v>243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1021</v>
      </c>
      <c r="C721" s="260" t="s">
        <v>1022</v>
      </c>
      <c r="D721" s="73" t="str">
        <f t="shared" si="22"/>
        <v>mar/2018</v>
      </c>
      <c r="E721" s="263">
        <v>43188</v>
      </c>
      <c r="F721" s="259" t="s">
        <v>484</v>
      </c>
      <c r="G721" s="259" t="s">
        <v>295</v>
      </c>
      <c r="H721" s="264" t="s">
        <v>1097</v>
      </c>
      <c r="I721" s="264" t="s">
        <v>243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1021</v>
      </c>
      <c r="C722" s="260" t="s">
        <v>1022</v>
      </c>
      <c r="D722" s="73" t="str">
        <f t="shared" si="22"/>
        <v>mar/2018</v>
      </c>
      <c r="E722" s="263">
        <v>43188</v>
      </c>
      <c r="F722" s="259" t="s">
        <v>484</v>
      </c>
      <c r="G722" s="259" t="s">
        <v>295</v>
      </c>
      <c r="H722" s="264" t="s">
        <v>1097</v>
      </c>
      <c r="I722" s="264" t="s">
        <v>189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1021</v>
      </c>
      <c r="C723" s="260" t="s">
        <v>1022</v>
      </c>
      <c r="D723" s="73" t="str">
        <f t="shared" si="22"/>
        <v>mar/2018</v>
      </c>
      <c r="E723" s="263">
        <v>43188</v>
      </c>
      <c r="F723" s="259" t="s">
        <v>1135</v>
      </c>
      <c r="G723" s="259" t="s">
        <v>295</v>
      </c>
      <c r="H723" s="264" t="s">
        <v>1097</v>
      </c>
      <c r="I723" s="264" t="s">
        <v>243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1021</v>
      </c>
      <c r="C724" s="260" t="s">
        <v>1022</v>
      </c>
      <c r="D724" s="73" t="str">
        <f t="shared" si="22"/>
        <v>mar/2018</v>
      </c>
      <c r="E724" s="263">
        <v>43188</v>
      </c>
      <c r="F724" s="259" t="s">
        <v>1135</v>
      </c>
      <c r="G724" s="259" t="s">
        <v>295</v>
      </c>
      <c r="H724" s="264" t="s">
        <v>1097</v>
      </c>
      <c r="I724" s="264" t="s">
        <v>189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1023</v>
      </c>
      <c r="C725" s="260" t="s">
        <v>1022</v>
      </c>
      <c r="D725" s="73" t="str">
        <f t="shared" si="22"/>
        <v>mar/2018</v>
      </c>
      <c r="E725" s="263">
        <v>43188</v>
      </c>
      <c r="F725" s="259" t="s">
        <v>205</v>
      </c>
      <c r="G725" s="259" t="s">
        <v>295</v>
      </c>
      <c r="H725" s="264" t="s">
        <v>300</v>
      </c>
      <c r="I725" s="264" t="s">
        <v>237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1021</v>
      </c>
      <c r="C726" s="260" t="s">
        <v>1022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295</v>
      </c>
      <c r="H726" s="264" t="s">
        <v>389</v>
      </c>
      <c r="I726" s="264" t="s">
        <v>249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1021</v>
      </c>
      <c r="C727" s="260" t="s">
        <v>1022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295</v>
      </c>
      <c r="H727" s="264" t="s">
        <v>389</v>
      </c>
      <c r="I727" s="264" t="s">
        <v>249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1021</v>
      </c>
      <c r="C728" s="260" t="s">
        <v>1022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295</v>
      </c>
      <c r="H728" s="264" t="s">
        <v>389</v>
      </c>
      <c r="I728" s="264" t="s">
        <v>248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1021</v>
      </c>
      <c r="C729" s="260" t="s">
        <v>1022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295</v>
      </c>
      <c r="H729" s="264" t="s">
        <v>389</v>
      </c>
      <c r="I729" s="264" t="s">
        <v>248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1021</v>
      </c>
      <c r="C730" s="260" t="s">
        <v>1022</v>
      </c>
      <c r="D730" s="73" t="str">
        <f t="shared" si="22"/>
        <v>mar/2018</v>
      </c>
      <c r="E730" s="263">
        <v>43188</v>
      </c>
      <c r="F730" s="259" t="s">
        <v>1135</v>
      </c>
      <c r="G730" s="259" t="s">
        <v>295</v>
      </c>
      <c r="H730" s="264" t="s">
        <v>1090</v>
      </c>
      <c r="I730" s="264" t="s">
        <v>243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1021</v>
      </c>
      <c r="C731" s="260" t="s">
        <v>1022</v>
      </c>
      <c r="D731" s="73" t="str">
        <f t="shared" si="22"/>
        <v>mar/2018</v>
      </c>
      <c r="E731" s="263">
        <v>43188</v>
      </c>
      <c r="F731" s="259" t="s">
        <v>509</v>
      </c>
      <c r="G731" s="259" t="s">
        <v>295</v>
      </c>
      <c r="H731" s="264" t="s">
        <v>1090</v>
      </c>
      <c r="I731" s="264" t="s">
        <v>243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1021</v>
      </c>
      <c r="C732" s="260" t="s">
        <v>1022</v>
      </c>
      <c r="D732" s="73" t="str">
        <f t="shared" si="22"/>
        <v>mar/2018</v>
      </c>
      <c r="E732" s="263">
        <v>43188</v>
      </c>
      <c r="F732" s="259" t="s">
        <v>629</v>
      </c>
      <c r="G732" s="259" t="s">
        <v>295</v>
      </c>
      <c r="H732" s="264" t="s">
        <v>1098</v>
      </c>
      <c r="I732" s="264" t="s">
        <v>243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1021</v>
      </c>
      <c r="C733" s="260" t="s">
        <v>1022</v>
      </c>
      <c r="D733" s="73" t="str">
        <f t="shared" si="22"/>
        <v>mar/2018</v>
      </c>
      <c r="E733" s="263">
        <v>43188</v>
      </c>
      <c r="F733" s="259" t="s">
        <v>1136</v>
      </c>
      <c r="G733" s="259" t="s">
        <v>295</v>
      </c>
      <c r="H733" s="264" t="s">
        <v>1092</v>
      </c>
      <c r="I733" s="264" t="s">
        <v>243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1021</v>
      </c>
      <c r="C734" s="260" t="s">
        <v>1022</v>
      </c>
      <c r="D734" s="73" t="str">
        <f t="shared" si="22"/>
        <v>mar/2018</v>
      </c>
      <c r="E734" s="263">
        <v>43188</v>
      </c>
      <c r="F734" s="259" t="s">
        <v>1136</v>
      </c>
      <c r="G734" s="259" t="s">
        <v>295</v>
      </c>
      <c r="H734" s="264" t="s">
        <v>1092</v>
      </c>
      <c r="I734" s="264" t="s">
        <v>189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1021</v>
      </c>
      <c r="C735" s="260" t="s">
        <v>1022</v>
      </c>
      <c r="D735" s="73" t="str">
        <f t="shared" si="22"/>
        <v>mar/2018</v>
      </c>
      <c r="E735" s="263">
        <v>43188</v>
      </c>
      <c r="F735" s="259" t="s">
        <v>1137</v>
      </c>
      <c r="G735" s="259" t="s">
        <v>295</v>
      </c>
      <c r="H735" s="264" t="s">
        <v>1092</v>
      </c>
      <c r="I735" s="264" t="s">
        <v>243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1021</v>
      </c>
      <c r="C736" s="260" t="s">
        <v>1022</v>
      </c>
      <c r="D736" s="73" t="str">
        <f t="shared" si="22"/>
        <v>mar/2018</v>
      </c>
      <c r="E736" s="263">
        <v>43188</v>
      </c>
      <c r="F736" s="259" t="s">
        <v>1137</v>
      </c>
      <c r="G736" s="259" t="s">
        <v>295</v>
      </c>
      <c r="H736" s="264" t="s">
        <v>1092</v>
      </c>
      <c r="I736" s="264" t="s">
        <v>189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1021</v>
      </c>
      <c r="C737" s="260" t="s">
        <v>1022</v>
      </c>
      <c r="D737" s="73" t="str">
        <f t="shared" si="22"/>
        <v>mar/2018</v>
      </c>
      <c r="E737" s="263">
        <v>43188</v>
      </c>
      <c r="F737" s="259" t="s">
        <v>214</v>
      </c>
      <c r="G737" s="259" t="s">
        <v>295</v>
      </c>
      <c r="H737" s="264" t="s">
        <v>304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1021</v>
      </c>
      <c r="C738" s="260" t="s">
        <v>1022</v>
      </c>
      <c r="D738" s="73" t="str">
        <f t="shared" si="22"/>
        <v>mar/2018</v>
      </c>
      <c r="E738" s="263">
        <v>43188</v>
      </c>
      <c r="F738" s="259" t="s">
        <v>214</v>
      </c>
      <c r="G738" s="259" t="s">
        <v>295</v>
      </c>
      <c r="H738" s="264" t="s">
        <v>304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1021</v>
      </c>
      <c r="C739" s="260" t="s">
        <v>1022</v>
      </c>
      <c r="D739" s="73" t="str">
        <f t="shared" si="22"/>
        <v>mar/2018</v>
      </c>
      <c r="E739" s="263">
        <v>43188</v>
      </c>
      <c r="F739" s="259" t="s">
        <v>214</v>
      </c>
      <c r="G739" s="259" t="s">
        <v>295</v>
      </c>
      <c r="H739" s="264" t="s">
        <v>304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1021</v>
      </c>
      <c r="C740" s="260" t="s">
        <v>1022</v>
      </c>
      <c r="D740" s="73" t="str">
        <f t="shared" si="22"/>
        <v>mar/2018</v>
      </c>
      <c r="E740" s="263">
        <v>43188</v>
      </c>
      <c r="F740" s="259" t="s">
        <v>214</v>
      </c>
      <c r="G740" s="259" t="s">
        <v>295</v>
      </c>
      <c r="H740" s="264" t="s">
        <v>304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1021</v>
      </c>
      <c r="C741" s="260" t="s">
        <v>1022</v>
      </c>
      <c r="D741" s="73" t="str">
        <f t="shared" si="22"/>
        <v>mar/2018</v>
      </c>
      <c r="E741" s="263">
        <v>43188</v>
      </c>
      <c r="F741" s="259" t="s">
        <v>320</v>
      </c>
      <c r="G741" s="259" t="s">
        <v>295</v>
      </c>
      <c r="H741" s="264" t="s">
        <v>132</v>
      </c>
      <c r="I741" s="264" t="s">
        <v>276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1023</v>
      </c>
      <c r="C742" s="260" t="s">
        <v>1022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295</v>
      </c>
      <c r="H742" s="264" t="s">
        <v>398</v>
      </c>
      <c r="I742" s="264" t="s">
        <v>238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1021</v>
      </c>
      <c r="C743" s="260" t="s">
        <v>1022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295</v>
      </c>
      <c r="H743" s="267" t="s">
        <v>398</v>
      </c>
      <c r="I743" s="264" t="s">
        <v>238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1023</v>
      </c>
      <c r="C744" s="260" t="s">
        <v>1022</v>
      </c>
      <c r="D744" s="73" t="str">
        <f t="shared" si="22"/>
        <v>abr/2018</v>
      </c>
      <c r="E744" s="263">
        <v>43192</v>
      </c>
      <c r="F744" s="259" t="s">
        <v>207</v>
      </c>
      <c r="G744" s="259" t="s">
        <v>295</v>
      </c>
      <c r="H744" s="264" t="s">
        <v>208</v>
      </c>
      <c r="I744" s="264" t="s">
        <v>298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1021</v>
      </c>
      <c r="C745" s="260" t="s">
        <v>1022</v>
      </c>
      <c r="D745" s="73" t="str">
        <f t="shared" si="22"/>
        <v>abr/2018</v>
      </c>
      <c r="E745" s="263">
        <v>43192</v>
      </c>
      <c r="F745" s="259" t="s">
        <v>207</v>
      </c>
      <c r="G745" s="259" t="s">
        <v>295</v>
      </c>
      <c r="H745" s="264" t="s">
        <v>208</v>
      </c>
      <c r="I745" s="264" t="s">
        <v>298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1021</v>
      </c>
      <c r="C746" s="260" t="s">
        <v>1022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295</v>
      </c>
      <c r="H746" s="264" t="s">
        <v>425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1021</v>
      </c>
      <c r="C747" s="260" t="s">
        <v>1022</v>
      </c>
      <c r="D747" s="73" t="str">
        <f t="shared" si="22"/>
        <v>abr/2018</v>
      </c>
      <c r="E747" s="263">
        <v>43192</v>
      </c>
      <c r="F747" s="259" t="s">
        <v>377</v>
      </c>
      <c r="G747" s="259" t="s">
        <v>295</v>
      </c>
      <c r="H747" s="267" t="s">
        <v>400</v>
      </c>
      <c r="I747" s="264" t="s">
        <v>188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1023</v>
      </c>
      <c r="C748" s="260" t="s">
        <v>1022</v>
      </c>
      <c r="D748" s="73" t="str">
        <f t="shared" si="22"/>
        <v>abr/2018</v>
      </c>
      <c r="E748" s="263">
        <v>43192</v>
      </c>
      <c r="F748" s="259" t="s">
        <v>205</v>
      </c>
      <c r="G748" s="259" t="s">
        <v>295</v>
      </c>
      <c r="H748" s="264" t="s">
        <v>300</v>
      </c>
      <c r="I748" s="264" t="s">
        <v>237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1023</v>
      </c>
      <c r="C749" s="260" t="s">
        <v>1022</v>
      </c>
      <c r="D749" s="73" t="str">
        <f t="shared" si="22"/>
        <v>abr/2018</v>
      </c>
      <c r="E749" s="263">
        <v>43192</v>
      </c>
      <c r="F749" s="259" t="s">
        <v>205</v>
      </c>
      <c r="G749" s="259" t="s">
        <v>295</v>
      </c>
      <c r="H749" s="264" t="s">
        <v>300</v>
      </c>
      <c r="I749" s="264" t="s">
        <v>237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1021</v>
      </c>
      <c r="C750" s="260" t="s">
        <v>1022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295</v>
      </c>
      <c r="H750" s="264" t="s">
        <v>389</v>
      </c>
      <c r="I750" s="264" t="s">
        <v>249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1021</v>
      </c>
      <c r="C751" s="260" t="s">
        <v>1022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295</v>
      </c>
      <c r="H751" s="264" t="s">
        <v>389</v>
      </c>
      <c r="I751" s="264" t="s">
        <v>248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1021</v>
      </c>
      <c r="C752" s="260" t="s">
        <v>1022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295</v>
      </c>
      <c r="H752" s="264" t="s">
        <v>399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1021</v>
      </c>
      <c r="C753" s="260" t="s">
        <v>1022</v>
      </c>
      <c r="D753" s="73" t="str">
        <f t="shared" si="22"/>
        <v>abr/2018</v>
      </c>
      <c r="E753" s="263">
        <v>43192</v>
      </c>
      <c r="F753" s="259">
        <v>4439</v>
      </c>
      <c r="G753" s="259" t="s">
        <v>295</v>
      </c>
      <c r="H753" s="264" t="s">
        <v>316</v>
      </c>
      <c r="I753" s="264" t="s">
        <v>255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1021</v>
      </c>
      <c r="C754" s="260" t="s">
        <v>1022</v>
      </c>
      <c r="D754" s="73" t="str">
        <f t="shared" si="22"/>
        <v>abr/2018</v>
      </c>
      <c r="E754" s="263">
        <v>43192</v>
      </c>
      <c r="F754" s="259" t="s">
        <v>214</v>
      </c>
      <c r="G754" s="259" t="s">
        <v>295</v>
      </c>
      <c r="H754" s="267" t="s">
        <v>304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1023</v>
      </c>
      <c r="C755" s="260" t="s">
        <v>1022</v>
      </c>
      <c r="D755" s="73" t="str">
        <f t="shared" si="22"/>
        <v>abr/2018</v>
      </c>
      <c r="E755" s="263">
        <v>43193</v>
      </c>
      <c r="F755" s="259" t="s">
        <v>207</v>
      </c>
      <c r="G755" s="259" t="s">
        <v>295</v>
      </c>
      <c r="H755" s="264" t="s">
        <v>208</v>
      </c>
      <c r="I755" s="264" t="s">
        <v>298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1021</v>
      </c>
      <c r="C756" s="260" t="s">
        <v>1022</v>
      </c>
      <c r="D756" s="73" t="str">
        <f t="shared" si="22"/>
        <v>abr/2018</v>
      </c>
      <c r="E756" s="263">
        <v>43193</v>
      </c>
      <c r="F756" s="259" t="s">
        <v>207</v>
      </c>
      <c r="G756" s="259" t="s">
        <v>295</v>
      </c>
      <c r="H756" s="264" t="s">
        <v>208</v>
      </c>
      <c r="I756" s="264" t="s">
        <v>298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1021</v>
      </c>
      <c r="C757" s="260" t="s">
        <v>1022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295</v>
      </c>
      <c r="H757" s="264" t="s">
        <v>361</v>
      </c>
      <c r="I757" s="264" t="s">
        <v>249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1023</v>
      </c>
      <c r="C758" s="260" t="s">
        <v>1022</v>
      </c>
      <c r="D758" s="73" t="str">
        <f t="shared" si="22"/>
        <v>abr/2018</v>
      </c>
      <c r="E758" s="263">
        <v>43193</v>
      </c>
      <c r="F758" s="259" t="s">
        <v>205</v>
      </c>
      <c r="G758" s="259" t="s">
        <v>295</v>
      </c>
      <c r="H758" s="264" t="s">
        <v>300</v>
      </c>
      <c r="I758" s="264" t="s">
        <v>237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1023</v>
      </c>
      <c r="C759" s="260" t="s">
        <v>1022</v>
      </c>
      <c r="D759" s="73" t="str">
        <f t="shared" si="22"/>
        <v>abr/2018</v>
      </c>
      <c r="E759" s="263">
        <v>43193</v>
      </c>
      <c r="F759" s="259" t="s">
        <v>205</v>
      </c>
      <c r="G759" s="259" t="s">
        <v>295</v>
      </c>
      <c r="H759" s="264" t="s">
        <v>300</v>
      </c>
      <c r="I759" s="264" t="s">
        <v>237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1021</v>
      </c>
      <c r="C760" s="260" t="s">
        <v>1022</v>
      </c>
      <c r="D760" s="73" t="str">
        <f t="shared" si="22"/>
        <v>abr/2018</v>
      </c>
      <c r="E760" s="263">
        <v>43193</v>
      </c>
      <c r="F760" s="259">
        <v>615</v>
      </c>
      <c r="G760" s="259" t="s">
        <v>295</v>
      </c>
      <c r="H760" s="264" t="s">
        <v>1138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1021</v>
      </c>
      <c r="C761" s="260" t="s">
        <v>1022</v>
      </c>
      <c r="D761" s="73" t="str">
        <f t="shared" si="22"/>
        <v>abr/2018</v>
      </c>
      <c r="E761" s="263">
        <v>43193</v>
      </c>
      <c r="F761" s="259" t="s">
        <v>214</v>
      </c>
      <c r="G761" s="259" t="s">
        <v>295</v>
      </c>
      <c r="H761" s="264" t="s">
        <v>304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1021</v>
      </c>
      <c r="C762" s="260" t="s">
        <v>1022</v>
      </c>
      <c r="D762" s="73" t="str">
        <f t="shared" si="22"/>
        <v>abr/2018</v>
      </c>
      <c r="E762" s="263">
        <v>43193</v>
      </c>
      <c r="F762" s="259" t="s">
        <v>214</v>
      </c>
      <c r="G762" s="259" t="s">
        <v>295</v>
      </c>
      <c r="H762" s="264" t="s">
        <v>304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1021</v>
      </c>
      <c r="C763" s="260" t="s">
        <v>1022</v>
      </c>
      <c r="D763" s="73" t="str">
        <f t="shared" si="22"/>
        <v>abr/2018</v>
      </c>
      <c r="E763" s="263">
        <v>43193</v>
      </c>
      <c r="F763" s="259" t="s">
        <v>320</v>
      </c>
      <c r="G763" s="259" t="s">
        <v>295</v>
      </c>
      <c r="H763" s="267" t="s">
        <v>334</v>
      </c>
      <c r="I763" s="264" t="s">
        <v>276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1021</v>
      </c>
      <c r="C764" s="260" t="s">
        <v>1022</v>
      </c>
      <c r="D764" s="73" t="str">
        <f t="shared" si="22"/>
        <v>abr/2018</v>
      </c>
      <c r="E764" s="263">
        <v>43194</v>
      </c>
      <c r="F764" s="259" t="s">
        <v>207</v>
      </c>
      <c r="G764" s="259" t="s">
        <v>295</v>
      </c>
      <c r="H764" s="264" t="s">
        <v>208</v>
      </c>
      <c r="I764" s="264" t="s">
        <v>298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1021</v>
      </c>
      <c r="C765" s="260" t="s">
        <v>1022</v>
      </c>
      <c r="D765" s="73" t="str">
        <f t="shared" si="22"/>
        <v>abr/2018</v>
      </c>
      <c r="E765" s="263">
        <v>43194</v>
      </c>
      <c r="F765" s="259" t="s">
        <v>320</v>
      </c>
      <c r="G765" s="259" t="s">
        <v>295</v>
      </c>
      <c r="H765" s="267" t="s">
        <v>213</v>
      </c>
      <c r="I765" s="264" t="s">
        <v>276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1021</v>
      </c>
      <c r="C766" s="260" t="s">
        <v>1022</v>
      </c>
      <c r="D766" s="73" t="str">
        <f t="shared" si="22"/>
        <v>abr/2018</v>
      </c>
      <c r="E766" s="263">
        <v>43195</v>
      </c>
      <c r="F766" s="259" t="s">
        <v>207</v>
      </c>
      <c r="G766" s="259" t="s">
        <v>295</v>
      </c>
      <c r="H766" s="264" t="s">
        <v>208</v>
      </c>
      <c r="I766" s="264" t="s">
        <v>298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1021</v>
      </c>
      <c r="C767" s="260" t="s">
        <v>1022</v>
      </c>
      <c r="D767" s="73" t="str">
        <f t="shared" si="22"/>
        <v>abr/2018</v>
      </c>
      <c r="E767" s="263">
        <v>43195</v>
      </c>
      <c r="F767" s="259" t="s">
        <v>401</v>
      </c>
      <c r="G767" s="259" t="s">
        <v>295</v>
      </c>
      <c r="H767" s="264" t="s">
        <v>1025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1023</v>
      </c>
      <c r="C768" s="260" t="s">
        <v>1022</v>
      </c>
      <c r="D768" s="73" t="str">
        <f t="shared" si="22"/>
        <v>abr/2018</v>
      </c>
      <c r="E768" s="263">
        <v>43195</v>
      </c>
      <c r="F768" s="259" t="s">
        <v>217</v>
      </c>
      <c r="G768" s="259" t="s">
        <v>295</v>
      </c>
      <c r="H768" s="264" t="s">
        <v>217</v>
      </c>
      <c r="I768" s="264" t="s">
        <v>206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1023</v>
      </c>
      <c r="C769" s="260" t="s">
        <v>1022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295</v>
      </c>
      <c r="H769" s="264" t="s">
        <v>143</v>
      </c>
      <c r="I769" s="264" t="s">
        <v>235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1021</v>
      </c>
      <c r="C770" s="260" t="s">
        <v>1022</v>
      </c>
      <c r="D770" s="73" t="str">
        <f t="shared" si="22"/>
        <v>abr/2018</v>
      </c>
      <c r="E770" s="263">
        <v>43195</v>
      </c>
      <c r="F770" s="259" t="s">
        <v>401</v>
      </c>
      <c r="G770" s="259" t="s">
        <v>295</v>
      </c>
      <c r="H770" s="264" t="s">
        <v>1029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1021</v>
      </c>
      <c r="C771" s="260" t="s">
        <v>1022</v>
      </c>
      <c r="D771" s="73" t="str">
        <f t="shared" ref="D771:D834" si="24">TEXT(E771,"mmm/aaaa")</f>
        <v>abr/2018</v>
      </c>
      <c r="E771" s="263">
        <v>43195</v>
      </c>
      <c r="F771" s="259" t="s">
        <v>401</v>
      </c>
      <c r="G771" s="259" t="s">
        <v>295</v>
      </c>
      <c r="H771" s="264" t="s">
        <v>1103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1021</v>
      </c>
      <c r="C772" s="260" t="s">
        <v>1022</v>
      </c>
      <c r="D772" s="73" t="str">
        <f t="shared" si="24"/>
        <v>abr/2018</v>
      </c>
      <c r="E772" s="263">
        <v>43195</v>
      </c>
      <c r="F772" s="259" t="s">
        <v>403</v>
      </c>
      <c r="G772" s="259" t="s">
        <v>295</v>
      </c>
      <c r="H772" s="264" t="s">
        <v>1032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1021</v>
      </c>
      <c r="C773" s="260" t="s">
        <v>1022</v>
      </c>
      <c r="D773" s="73" t="str">
        <f t="shared" si="24"/>
        <v>abr/2018</v>
      </c>
      <c r="E773" s="263">
        <v>43195</v>
      </c>
      <c r="F773" s="259" t="s">
        <v>401</v>
      </c>
      <c r="G773" s="259" t="s">
        <v>295</v>
      </c>
      <c r="H773" s="264" t="s">
        <v>1033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1023</v>
      </c>
      <c r="C774" s="260" t="s">
        <v>1022</v>
      </c>
      <c r="D774" s="73" t="str">
        <f t="shared" si="24"/>
        <v>abr/2018</v>
      </c>
      <c r="E774" s="263">
        <v>43195</v>
      </c>
      <c r="F774" s="259" t="s">
        <v>205</v>
      </c>
      <c r="G774" s="259" t="s">
        <v>295</v>
      </c>
      <c r="H774" s="264" t="s">
        <v>300</v>
      </c>
      <c r="I774" s="264" t="s">
        <v>237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1021</v>
      </c>
      <c r="C775" s="260" t="s">
        <v>1022</v>
      </c>
      <c r="D775" s="73" t="str">
        <f t="shared" si="24"/>
        <v>abr/2018</v>
      </c>
      <c r="E775" s="263">
        <v>43195</v>
      </c>
      <c r="F775" s="259" t="s">
        <v>401</v>
      </c>
      <c r="G775" s="259" t="s">
        <v>295</v>
      </c>
      <c r="H775" s="264" t="s">
        <v>1034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1021</v>
      </c>
      <c r="C776" s="260" t="s">
        <v>1022</v>
      </c>
      <c r="D776" s="73" t="str">
        <f t="shared" si="24"/>
        <v>abr/2018</v>
      </c>
      <c r="E776" s="263">
        <v>43195</v>
      </c>
      <c r="F776" s="259" t="s">
        <v>401</v>
      </c>
      <c r="G776" s="259" t="s">
        <v>295</v>
      </c>
      <c r="H776" s="264" t="s">
        <v>1035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1021</v>
      </c>
      <c r="C777" s="260" t="s">
        <v>1022</v>
      </c>
      <c r="D777" s="73" t="str">
        <f t="shared" si="24"/>
        <v>abr/2018</v>
      </c>
      <c r="E777" s="263">
        <v>43195</v>
      </c>
      <c r="F777" s="259" t="s">
        <v>401</v>
      </c>
      <c r="G777" s="259" t="s">
        <v>295</v>
      </c>
      <c r="H777" s="264" t="s">
        <v>1036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1021</v>
      </c>
      <c r="C778" s="260" t="s">
        <v>1022</v>
      </c>
      <c r="D778" s="73" t="str">
        <f t="shared" si="24"/>
        <v>abr/2018</v>
      </c>
      <c r="E778" s="263">
        <v>43195</v>
      </c>
      <c r="F778" s="259" t="s">
        <v>401</v>
      </c>
      <c r="G778" s="259" t="s">
        <v>295</v>
      </c>
      <c r="H778" s="264" t="s">
        <v>1037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1021</v>
      </c>
      <c r="C779" s="260" t="s">
        <v>1022</v>
      </c>
      <c r="D779" s="73" t="str">
        <f t="shared" si="24"/>
        <v>abr/2018</v>
      </c>
      <c r="E779" s="263">
        <v>43195</v>
      </c>
      <c r="F779" s="259" t="s">
        <v>401</v>
      </c>
      <c r="G779" s="259" t="s">
        <v>295</v>
      </c>
      <c r="H779" s="264" t="s">
        <v>1139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1021</v>
      </c>
      <c r="C780" s="260" t="s">
        <v>1022</v>
      </c>
      <c r="D780" s="73" t="str">
        <f t="shared" si="24"/>
        <v>abr/2018</v>
      </c>
      <c r="E780" s="263">
        <v>43195</v>
      </c>
      <c r="F780" s="259" t="s">
        <v>401</v>
      </c>
      <c r="G780" s="259" t="s">
        <v>295</v>
      </c>
      <c r="H780" s="334" t="s">
        <v>1039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1021</v>
      </c>
      <c r="C781" s="260" t="s">
        <v>1022</v>
      </c>
      <c r="D781" s="73" t="str">
        <f t="shared" si="24"/>
        <v>abr/2018</v>
      </c>
      <c r="E781" s="263">
        <v>43195</v>
      </c>
      <c r="F781" s="259" t="s">
        <v>401</v>
      </c>
      <c r="G781" s="259" t="s">
        <v>295</v>
      </c>
      <c r="H781" s="264" t="s">
        <v>1040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1021</v>
      </c>
      <c r="C782" s="260" t="s">
        <v>1022</v>
      </c>
      <c r="D782" s="73" t="str">
        <f t="shared" si="24"/>
        <v>abr/2018</v>
      </c>
      <c r="E782" s="263">
        <v>43195</v>
      </c>
      <c r="F782" s="259" t="s">
        <v>401</v>
      </c>
      <c r="G782" s="259" t="s">
        <v>295</v>
      </c>
      <c r="H782" s="264" t="s">
        <v>1041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1021</v>
      </c>
      <c r="C783" s="260" t="s">
        <v>1022</v>
      </c>
      <c r="D783" s="73" t="str">
        <f t="shared" si="24"/>
        <v>abr/2018</v>
      </c>
      <c r="E783" s="263">
        <v>43195</v>
      </c>
      <c r="F783" s="259" t="s">
        <v>401</v>
      </c>
      <c r="G783" s="259" t="s">
        <v>295</v>
      </c>
      <c r="H783" s="264" t="s">
        <v>402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1021</v>
      </c>
      <c r="C784" s="260" t="s">
        <v>1022</v>
      </c>
      <c r="D784" s="73" t="str">
        <f t="shared" si="24"/>
        <v>abr/2018</v>
      </c>
      <c r="E784" s="263">
        <v>43195</v>
      </c>
      <c r="F784" s="259" t="s">
        <v>401</v>
      </c>
      <c r="G784" s="259" t="s">
        <v>295</v>
      </c>
      <c r="H784" s="264" t="s">
        <v>1043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1021</v>
      </c>
      <c r="C785" s="260" t="s">
        <v>1022</v>
      </c>
      <c r="D785" s="73" t="str">
        <f t="shared" si="24"/>
        <v>abr/2018</v>
      </c>
      <c r="E785" s="263">
        <v>43195</v>
      </c>
      <c r="F785" s="259" t="s">
        <v>401</v>
      </c>
      <c r="G785" s="259" t="s">
        <v>295</v>
      </c>
      <c r="H785" s="334" t="s">
        <v>1045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1021</v>
      </c>
      <c r="C786" s="260" t="s">
        <v>1022</v>
      </c>
      <c r="D786" s="73" t="str">
        <f t="shared" si="24"/>
        <v>abr/2018</v>
      </c>
      <c r="E786" s="263">
        <v>43195</v>
      </c>
      <c r="F786" s="259" t="s">
        <v>401</v>
      </c>
      <c r="G786" s="259" t="s">
        <v>295</v>
      </c>
      <c r="H786" s="264" t="s">
        <v>1046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1021</v>
      </c>
      <c r="C787" s="260" t="s">
        <v>1022</v>
      </c>
      <c r="D787" s="73" t="str">
        <f t="shared" si="24"/>
        <v>abr/2018</v>
      </c>
      <c r="E787" s="263">
        <v>43195</v>
      </c>
      <c r="F787" s="259" t="s">
        <v>401</v>
      </c>
      <c r="G787" s="259" t="s">
        <v>295</v>
      </c>
      <c r="H787" s="264" t="s">
        <v>1049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1021</v>
      </c>
      <c r="C788" s="260" t="s">
        <v>1022</v>
      </c>
      <c r="D788" s="73" t="str">
        <f t="shared" si="24"/>
        <v>abr/2018</v>
      </c>
      <c r="E788" s="263">
        <v>43195</v>
      </c>
      <c r="F788" s="259" t="s">
        <v>401</v>
      </c>
      <c r="G788" s="259" t="s">
        <v>295</v>
      </c>
      <c r="H788" s="264" t="s">
        <v>1052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1021</v>
      </c>
      <c r="C789" s="260" t="s">
        <v>1022</v>
      </c>
      <c r="D789" s="73" t="str">
        <f t="shared" si="24"/>
        <v>abr/2018</v>
      </c>
      <c r="E789" s="263">
        <v>43195</v>
      </c>
      <c r="F789" s="259" t="s">
        <v>401</v>
      </c>
      <c r="G789" s="259" t="s">
        <v>295</v>
      </c>
      <c r="H789" s="264" t="s">
        <v>1105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1021</v>
      </c>
      <c r="C790" s="260" t="s">
        <v>1022</v>
      </c>
      <c r="D790" s="73" t="str">
        <f t="shared" si="24"/>
        <v>abr/2018</v>
      </c>
      <c r="E790" s="263">
        <v>43195</v>
      </c>
      <c r="F790" s="259" t="s">
        <v>401</v>
      </c>
      <c r="G790" s="259" t="s">
        <v>295</v>
      </c>
      <c r="H790" s="264" t="s">
        <v>1053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1021</v>
      </c>
      <c r="C791" s="260" t="s">
        <v>1022</v>
      </c>
      <c r="D791" s="73" t="str">
        <f t="shared" si="24"/>
        <v>abr/2018</v>
      </c>
      <c r="E791" s="263">
        <v>43195</v>
      </c>
      <c r="F791" s="259" t="s">
        <v>401</v>
      </c>
      <c r="G791" s="259" t="s">
        <v>295</v>
      </c>
      <c r="H791" s="264" t="s">
        <v>1055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1021</v>
      </c>
      <c r="C792" s="260" t="s">
        <v>1022</v>
      </c>
      <c r="D792" s="73" t="str">
        <f t="shared" si="24"/>
        <v>abr/2018</v>
      </c>
      <c r="E792" s="263">
        <v>43195</v>
      </c>
      <c r="F792" s="259" t="s">
        <v>401</v>
      </c>
      <c r="G792" s="259" t="s">
        <v>295</v>
      </c>
      <c r="H792" s="264" t="s">
        <v>1056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1021</v>
      </c>
      <c r="C793" s="260" t="s">
        <v>1022</v>
      </c>
      <c r="D793" s="73" t="str">
        <f t="shared" si="24"/>
        <v>abr/2018</v>
      </c>
      <c r="E793" s="263">
        <v>43195</v>
      </c>
      <c r="F793" s="259" t="s">
        <v>401</v>
      </c>
      <c r="G793" s="259" t="s">
        <v>295</v>
      </c>
      <c r="H793" s="264" t="s">
        <v>1057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1021</v>
      </c>
      <c r="C794" s="260" t="s">
        <v>1022</v>
      </c>
      <c r="D794" s="73" t="str">
        <f t="shared" si="24"/>
        <v>abr/2018</v>
      </c>
      <c r="E794" s="263">
        <v>43195</v>
      </c>
      <c r="F794" s="259" t="s">
        <v>403</v>
      </c>
      <c r="G794" s="259" t="s">
        <v>295</v>
      </c>
      <c r="H794" s="264" t="s">
        <v>1058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1021</v>
      </c>
      <c r="C795" s="260" t="s">
        <v>1022</v>
      </c>
      <c r="D795" s="73" t="str">
        <f t="shared" si="24"/>
        <v>abr/2018</v>
      </c>
      <c r="E795" s="263">
        <v>43195</v>
      </c>
      <c r="F795" s="259" t="s">
        <v>401</v>
      </c>
      <c r="G795" s="259" t="s">
        <v>295</v>
      </c>
      <c r="H795" s="334" t="s">
        <v>1059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1021</v>
      </c>
      <c r="C796" s="260" t="s">
        <v>1022</v>
      </c>
      <c r="D796" s="73" t="str">
        <f t="shared" si="24"/>
        <v>abr/2018</v>
      </c>
      <c r="E796" s="263">
        <v>43195</v>
      </c>
      <c r="F796" s="259" t="s">
        <v>401</v>
      </c>
      <c r="G796" s="259" t="s">
        <v>295</v>
      </c>
      <c r="H796" s="264" t="s">
        <v>1060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1021</v>
      </c>
      <c r="C797" s="260" t="s">
        <v>1022</v>
      </c>
      <c r="D797" s="73" t="str">
        <f t="shared" si="24"/>
        <v>abr/2018</v>
      </c>
      <c r="E797" s="263">
        <v>43195</v>
      </c>
      <c r="F797" s="259" t="s">
        <v>401</v>
      </c>
      <c r="G797" s="259" t="s">
        <v>295</v>
      </c>
      <c r="H797" s="264" t="s">
        <v>723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1021</v>
      </c>
      <c r="C798" s="260" t="s">
        <v>1022</v>
      </c>
      <c r="D798" s="73" t="str">
        <f t="shared" si="24"/>
        <v>abr/2018</v>
      </c>
      <c r="E798" s="263">
        <v>43195</v>
      </c>
      <c r="F798" s="259" t="s">
        <v>401</v>
      </c>
      <c r="G798" s="259" t="s">
        <v>295</v>
      </c>
      <c r="H798" s="264" t="s">
        <v>1061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1021</v>
      </c>
      <c r="C799" s="260" t="s">
        <v>1022</v>
      </c>
      <c r="D799" s="73" t="str">
        <f t="shared" si="24"/>
        <v>abr/2018</v>
      </c>
      <c r="E799" s="263">
        <v>43195</v>
      </c>
      <c r="F799" s="259" t="s">
        <v>401</v>
      </c>
      <c r="G799" s="259" t="s">
        <v>295</v>
      </c>
      <c r="H799" s="264" t="s">
        <v>1062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1021</v>
      </c>
      <c r="C800" s="260" t="s">
        <v>1022</v>
      </c>
      <c r="D800" s="73" t="str">
        <f t="shared" si="24"/>
        <v>abr/2018</v>
      </c>
      <c r="E800" s="263">
        <v>43195</v>
      </c>
      <c r="F800" s="259" t="s">
        <v>403</v>
      </c>
      <c r="G800" s="259" t="s">
        <v>295</v>
      </c>
      <c r="H800" s="264" t="s">
        <v>1064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1021</v>
      </c>
      <c r="C801" s="260" t="s">
        <v>1022</v>
      </c>
      <c r="D801" s="73" t="str">
        <f t="shared" si="24"/>
        <v>abr/2018</v>
      </c>
      <c r="E801" s="263">
        <v>43195</v>
      </c>
      <c r="F801" s="259" t="s">
        <v>403</v>
      </c>
      <c r="G801" s="259" t="s">
        <v>295</v>
      </c>
      <c r="H801" s="264" t="s">
        <v>1065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1021</v>
      </c>
      <c r="C802" s="260" t="s">
        <v>1022</v>
      </c>
      <c r="D802" s="73" t="str">
        <f t="shared" si="24"/>
        <v>abr/2018</v>
      </c>
      <c r="E802" s="263">
        <v>43195</v>
      </c>
      <c r="F802" s="259" t="s">
        <v>401</v>
      </c>
      <c r="G802" s="259" t="s">
        <v>295</v>
      </c>
      <c r="H802" s="264" t="s">
        <v>1067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1021</v>
      </c>
      <c r="C803" s="260" t="s">
        <v>1022</v>
      </c>
      <c r="D803" s="73" t="str">
        <f t="shared" si="24"/>
        <v>abr/2018</v>
      </c>
      <c r="E803" s="263">
        <v>43195</v>
      </c>
      <c r="F803" s="259" t="s">
        <v>401</v>
      </c>
      <c r="G803" s="259" t="s">
        <v>295</v>
      </c>
      <c r="H803" s="264" t="s">
        <v>1106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1021</v>
      </c>
      <c r="C804" s="260" t="s">
        <v>1022</v>
      </c>
      <c r="D804" s="73" t="str">
        <f t="shared" si="24"/>
        <v>abr/2018</v>
      </c>
      <c r="E804" s="263">
        <v>43195</v>
      </c>
      <c r="F804" s="259" t="s">
        <v>401</v>
      </c>
      <c r="G804" s="259" t="s">
        <v>295</v>
      </c>
      <c r="H804" s="264" t="s">
        <v>1073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1021</v>
      </c>
      <c r="C805" s="260" t="s">
        <v>1022</v>
      </c>
      <c r="D805" s="73" t="str">
        <f t="shared" si="24"/>
        <v>abr/2018</v>
      </c>
      <c r="E805" s="263">
        <v>43195</v>
      </c>
      <c r="F805" s="259" t="s">
        <v>401</v>
      </c>
      <c r="G805" s="259" t="s">
        <v>295</v>
      </c>
      <c r="H805" s="264" t="s">
        <v>1074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1021</v>
      </c>
      <c r="C806" s="260" t="s">
        <v>1022</v>
      </c>
      <c r="D806" s="73" t="str">
        <f t="shared" si="24"/>
        <v>abr/2018</v>
      </c>
      <c r="E806" s="263">
        <v>43195</v>
      </c>
      <c r="F806" s="259" t="s">
        <v>401</v>
      </c>
      <c r="G806" s="259" t="s">
        <v>295</v>
      </c>
      <c r="H806" s="264" t="s">
        <v>1077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1021</v>
      </c>
      <c r="C807" s="260" t="s">
        <v>1022</v>
      </c>
      <c r="D807" s="73" t="str">
        <f t="shared" si="24"/>
        <v>abr/2018</v>
      </c>
      <c r="E807" s="263">
        <v>43195</v>
      </c>
      <c r="F807" s="259" t="s">
        <v>401</v>
      </c>
      <c r="G807" s="259" t="s">
        <v>295</v>
      </c>
      <c r="H807" s="264" t="s">
        <v>1078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1021</v>
      </c>
      <c r="C808" s="260" t="s">
        <v>1022</v>
      </c>
      <c r="D808" s="73" t="str">
        <f t="shared" si="24"/>
        <v>abr/2018</v>
      </c>
      <c r="E808" s="263">
        <v>43195</v>
      </c>
      <c r="F808" s="259" t="s">
        <v>401</v>
      </c>
      <c r="G808" s="259" t="s">
        <v>295</v>
      </c>
      <c r="H808" s="264" t="s">
        <v>1107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1021</v>
      </c>
      <c r="C809" s="260" t="s">
        <v>1022</v>
      </c>
      <c r="D809" s="73" t="str">
        <f t="shared" si="24"/>
        <v>abr/2018</v>
      </c>
      <c r="E809" s="263">
        <v>43195</v>
      </c>
      <c r="F809" s="259" t="s">
        <v>401</v>
      </c>
      <c r="G809" s="259" t="s">
        <v>295</v>
      </c>
      <c r="H809" s="264" t="s">
        <v>1140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1021</v>
      </c>
      <c r="C810" s="260" t="s">
        <v>1022</v>
      </c>
      <c r="D810" s="73" t="str">
        <f t="shared" si="24"/>
        <v>abr/2018</v>
      </c>
      <c r="E810" s="263">
        <v>43195</v>
      </c>
      <c r="F810" s="259" t="s">
        <v>401</v>
      </c>
      <c r="G810" s="259" t="s">
        <v>295</v>
      </c>
      <c r="H810" s="264" t="s">
        <v>1080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1021</v>
      </c>
      <c r="C811" s="260" t="s">
        <v>1022</v>
      </c>
      <c r="D811" s="73" t="str">
        <f t="shared" si="24"/>
        <v>abr/2018</v>
      </c>
      <c r="E811" s="263">
        <v>43195</v>
      </c>
      <c r="F811" s="259" t="s">
        <v>403</v>
      </c>
      <c r="G811" s="259" t="s">
        <v>295</v>
      </c>
      <c r="H811" s="264" t="s">
        <v>1082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1021</v>
      </c>
      <c r="C812" s="260" t="s">
        <v>1022</v>
      </c>
      <c r="D812" s="73" t="str">
        <f t="shared" si="24"/>
        <v>abr/2018</v>
      </c>
      <c r="E812" s="263">
        <v>43195</v>
      </c>
      <c r="F812" s="259" t="s">
        <v>214</v>
      </c>
      <c r="G812" s="259" t="s">
        <v>295</v>
      </c>
      <c r="H812" s="264" t="s">
        <v>304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1021</v>
      </c>
      <c r="C813" s="260" t="s">
        <v>1022</v>
      </c>
      <c r="D813" s="73" t="str">
        <f t="shared" si="24"/>
        <v>abr/2018</v>
      </c>
      <c r="E813" s="263">
        <v>43195</v>
      </c>
      <c r="F813" s="259" t="s">
        <v>214</v>
      </c>
      <c r="G813" s="259" t="s">
        <v>295</v>
      </c>
      <c r="H813" s="264" t="s">
        <v>304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1021</v>
      </c>
      <c r="C814" s="260" t="s">
        <v>1022</v>
      </c>
      <c r="D814" s="73" t="str">
        <f t="shared" si="24"/>
        <v>abr/2018</v>
      </c>
      <c r="E814" s="263">
        <v>43195</v>
      </c>
      <c r="F814" s="259" t="s">
        <v>214</v>
      </c>
      <c r="G814" s="259" t="s">
        <v>295</v>
      </c>
      <c r="H814" s="264" t="s">
        <v>304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1021</v>
      </c>
      <c r="C815" s="260" t="s">
        <v>1022</v>
      </c>
      <c r="D815" s="73" t="str">
        <f t="shared" si="24"/>
        <v>abr/2018</v>
      </c>
      <c r="E815" s="263">
        <v>43195</v>
      </c>
      <c r="F815" s="259" t="s">
        <v>214</v>
      </c>
      <c r="G815" s="259" t="s">
        <v>295</v>
      </c>
      <c r="H815" s="264" t="s">
        <v>304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1021</v>
      </c>
      <c r="C816" s="260" t="s">
        <v>1022</v>
      </c>
      <c r="D816" s="73" t="str">
        <f t="shared" si="24"/>
        <v>abr/2018</v>
      </c>
      <c r="E816" s="263">
        <v>43195</v>
      </c>
      <c r="F816" s="259" t="s">
        <v>214</v>
      </c>
      <c r="G816" s="259" t="s">
        <v>295</v>
      </c>
      <c r="H816" s="264" t="s">
        <v>304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1021</v>
      </c>
      <c r="C817" s="260" t="s">
        <v>1022</v>
      </c>
      <c r="D817" s="73" t="str">
        <f t="shared" si="24"/>
        <v>abr/2018</v>
      </c>
      <c r="E817" s="263">
        <v>43195</v>
      </c>
      <c r="F817" s="259" t="s">
        <v>214</v>
      </c>
      <c r="G817" s="259" t="s">
        <v>295</v>
      </c>
      <c r="H817" s="264" t="s">
        <v>304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1021</v>
      </c>
      <c r="C818" s="260" t="s">
        <v>1022</v>
      </c>
      <c r="D818" s="73" t="str">
        <f t="shared" si="24"/>
        <v>abr/2018</v>
      </c>
      <c r="E818" s="263">
        <v>43195</v>
      </c>
      <c r="F818" s="259" t="s">
        <v>214</v>
      </c>
      <c r="G818" s="259" t="s">
        <v>295</v>
      </c>
      <c r="H818" s="264" t="s">
        <v>304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1021</v>
      </c>
      <c r="C819" s="260" t="s">
        <v>1022</v>
      </c>
      <c r="D819" s="73" t="str">
        <f t="shared" si="24"/>
        <v>abr/2018</v>
      </c>
      <c r="E819" s="263">
        <v>43195</v>
      </c>
      <c r="F819" s="259" t="s">
        <v>214</v>
      </c>
      <c r="G819" s="259" t="s">
        <v>295</v>
      </c>
      <c r="H819" s="264" t="s">
        <v>304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1021</v>
      </c>
      <c r="C820" s="260" t="s">
        <v>1022</v>
      </c>
      <c r="D820" s="73" t="str">
        <f t="shared" si="24"/>
        <v>abr/2018</v>
      </c>
      <c r="E820" s="263">
        <v>43195</v>
      </c>
      <c r="F820" s="259" t="s">
        <v>214</v>
      </c>
      <c r="G820" s="259" t="s">
        <v>295</v>
      </c>
      <c r="H820" s="264" t="s">
        <v>304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1021</v>
      </c>
      <c r="C821" s="260" t="s">
        <v>1022</v>
      </c>
      <c r="D821" s="73" t="str">
        <f t="shared" si="24"/>
        <v>abr/2018</v>
      </c>
      <c r="E821" s="263">
        <v>43195</v>
      </c>
      <c r="F821" s="259" t="s">
        <v>214</v>
      </c>
      <c r="G821" s="259" t="s">
        <v>295</v>
      </c>
      <c r="H821" s="264" t="s">
        <v>304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1021</v>
      </c>
      <c r="C822" s="260" t="s">
        <v>1022</v>
      </c>
      <c r="D822" s="73" t="str">
        <f t="shared" si="24"/>
        <v>abr/2018</v>
      </c>
      <c r="E822" s="263">
        <v>43195</v>
      </c>
      <c r="F822" s="259" t="s">
        <v>214</v>
      </c>
      <c r="G822" s="259" t="s">
        <v>295</v>
      </c>
      <c r="H822" s="264" t="s">
        <v>304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1021</v>
      </c>
      <c r="C823" s="260" t="s">
        <v>1022</v>
      </c>
      <c r="D823" s="73" t="str">
        <f t="shared" si="24"/>
        <v>abr/2018</v>
      </c>
      <c r="E823" s="263">
        <v>43195</v>
      </c>
      <c r="F823" s="259" t="s">
        <v>214</v>
      </c>
      <c r="G823" s="259" t="s">
        <v>295</v>
      </c>
      <c r="H823" s="264" t="s">
        <v>304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1021</v>
      </c>
      <c r="C824" s="260" t="s">
        <v>1022</v>
      </c>
      <c r="D824" s="73" t="str">
        <f t="shared" si="24"/>
        <v>abr/2018</v>
      </c>
      <c r="E824" s="263">
        <v>43195</v>
      </c>
      <c r="F824" s="259" t="s">
        <v>214</v>
      </c>
      <c r="G824" s="259" t="s">
        <v>295</v>
      </c>
      <c r="H824" s="264" t="s">
        <v>304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1021</v>
      </c>
      <c r="C825" s="260" t="s">
        <v>1022</v>
      </c>
      <c r="D825" s="73" t="str">
        <f t="shared" si="24"/>
        <v>abr/2018</v>
      </c>
      <c r="E825" s="263">
        <v>43195</v>
      </c>
      <c r="F825" s="259" t="s">
        <v>214</v>
      </c>
      <c r="G825" s="259" t="s">
        <v>295</v>
      </c>
      <c r="H825" s="264" t="s">
        <v>304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1021</v>
      </c>
      <c r="C826" s="260" t="s">
        <v>1022</v>
      </c>
      <c r="D826" s="73" t="str">
        <f t="shared" si="24"/>
        <v>abr/2018</v>
      </c>
      <c r="E826" s="263">
        <v>43195</v>
      </c>
      <c r="F826" s="259" t="s">
        <v>214</v>
      </c>
      <c r="G826" s="259" t="s">
        <v>295</v>
      </c>
      <c r="H826" s="264" t="s">
        <v>304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1021</v>
      </c>
      <c r="C827" s="260" t="s">
        <v>1022</v>
      </c>
      <c r="D827" s="73" t="str">
        <f t="shared" si="24"/>
        <v>abr/2018</v>
      </c>
      <c r="E827" s="263">
        <v>43195</v>
      </c>
      <c r="F827" s="259" t="s">
        <v>214</v>
      </c>
      <c r="G827" s="259" t="s">
        <v>295</v>
      </c>
      <c r="H827" s="264" t="s">
        <v>304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1021</v>
      </c>
      <c r="C828" s="260" t="s">
        <v>1022</v>
      </c>
      <c r="D828" s="73" t="str">
        <f t="shared" si="24"/>
        <v>abr/2018</v>
      </c>
      <c r="E828" s="263">
        <v>43195</v>
      </c>
      <c r="F828" s="259" t="s">
        <v>214</v>
      </c>
      <c r="G828" s="259" t="s">
        <v>295</v>
      </c>
      <c r="H828" s="264" t="s">
        <v>304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1021</v>
      </c>
      <c r="C829" s="260" t="s">
        <v>1022</v>
      </c>
      <c r="D829" s="73" t="str">
        <f t="shared" si="24"/>
        <v>abr/2018</v>
      </c>
      <c r="E829" s="263">
        <v>43195</v>
      </c>
      <c r="F829" s="259" t="s">
        <v>214</v>
      </c>
      <c r="G829" s="259" t="s">
        <v>295</v>
      </c>
      <c r="H829" s="264" t="s">
        <v>304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1021</v>
      </c>
      <c r="C830" s="260" t="s">
        <v>1022</v>
      </c>
      <c r="D830" s="73" t="str">
        <f t="shared" si="24"/>
        <v>abr/2018</v>
      </c>
      <c r="E830" s="263">
        <v>43195</v>
      </c>
      <c r="F830" s="259" t="s">
        <v>214</v>
      </c>
      <c r="G830" s="259" t="s">
        <v>295</v>
      </c>
      <c r="H830" s="264" t="s">
        <v>304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1021</v>
      </c>
      <c r="C831" s="260" t="s">
        <v>1022</v>
      </c>
      <c r="D831" s="73" t="str">
        <f t="shared" si="24"/>
        <v>abr/2018</v>
      </c>
      <c r="E831" s="263">
        <v>43195</v>
      </c>
      <c r="F831" s="259" t="s">
        <v>214</v>
      </c>
      <c r="G831" s="259" t="s">
        <v>295</v>
      </c>
      <c r="H831" s="264" t="s">
        <v>304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1021</v>
      </c>
      <c r="C832" s="260" t="s">
        <v>1022</v>
      </c>
      <c r="D832" s="73" t="str">
        <f t="shared" si="24"/>
        <v>abr/2018</v>
      </c>
      <c r="E832" s="263">
        <v>43195</v>
      </c>
      <c r="F832" s="259" t="s">
        <v>214</v>
      </c>
      <c r="G832" s="259" t="s">
        <v>295</v>
      </c>
      <c r="H832" s="264" t="s">
        <v>304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1021</v>
      </c>
      <c r="C833" s="260" t="s">
        <v>1022</v>
      </c>
      <c r="D833" s="73" t="str">
        <f t="shared" si="24"/>
        <v>abr/2018</v>
      </c>
      <c r="E833" s="263">
        <v>43195</v>
      </c>
      <c r="F833" s="259" t="s">
        <v>401</v>
      </c>
      <c r="G833" s="259" t="s">
        <v>295</v>
      </c>
      <c r="H833" s="264" t="s">
        <v>1083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1023</v>
      </c>
      <c r="C834" s="260" t="s">
        <v>1022</v>
      </c>
      <c r="D834" s="73" t="str">
        <f t="shared" si="24"/>
        <v>abr/2018</v>
      </c>
      <c r="E834" s="263">
        <v>43196</v>
      </c>
      <c r="F834" s="259" t="s">
        <v>207</v>
      </c>
      <c r="G834" s="259" t="s">
        <v>295</v>
      </c>
      <c r="H834" s="264" t="s">
        <v>208</v>
      </c>
      <c r="I834" s="264" t="s">
        <v>298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1021</v>
      </c>
      <c r="C835" s="260" t="s">
        <v>1022</v>
      </c>
      <c r="D835" s="73" t="str">
        <f t="shared" ref="D835:D898" si="26">TEXT(E835,"mmm/aaaa")</f>
        <v>abr/2018</v>
      </c>
      <c r="E835" s="263">
        <v>43196</v>
      </c>
      <c r="F835" s="259" t="s">
        <v>207</v>
      </c>
      <c r="G835" s="259" t="s">
        <v>295</v>
      </c>
      <c r="H835" s="264" t="s">
        <v>208</v>
      </c>
      <c r="I835" s="264" t="s">
        <v>298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1021</v>
      </c>
      <c r="C836" s="260" t="s">
        <v>1022</v>
      </c>
      <c r="D836" s="73" t="str">
        <f t="shared" si="26"/>
        <v>abr/2018</v>
      </c>
      <c r="E836" s="263">
        <v>43196</v>
      </c>
      <c r="F836" s="259" t="s">
        <v>214</v>
      </c>
      <c r="G836" s="259" t="s">
        <v>295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1023</v>
      </c>
      <c r="C837" s="260" t="s">
        <v>1022</v>
      </c>
      <c r="D837" s="73" t="str">
        <f t="shared" si="26"/>
        <v>abr/2018</v>
      </c>
      <c r="E837" s="263">
        <v>43196</v>
      </c>
      <c r="F837" s="259" t="s">
        <v>205</v>
      </c>
      <c r="G837" s="259" t="s">
        <v>295</v>
      </c>
      <c r="H837" s="264" t="s">
        <v>300</v>
      </c>
      <c r="I837" s="264" t="s">
        <v>237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1021</v>
      </c>
      <c r="C838" s="260" t="s">
        <v>1022</v>
      </c>
      <c r="D838" s="73" t="str">
        <f t="shared" si="26"/>
        <v>abr/2018</v>
      </c>
      <c r="E838" s="263">
        <v>43196</v>
      </c>
      <c r="F838" s="259" t="s">
        <v>404</v>
      </c>
      <c r="G838" s="259" t="s">
        <v>295</v>
      </c>
      <c r="H838" s="264" t="s">
        <v>1141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1021</v>
      </c>
      <c r="C839" s="260" t="s">
        <v>1022</v>
      </c>
      <c r="D839" s="73" t="str">
        <f t="shared" si="26"/>
        <v>abr/2018</v>
      </c>
      <c r="E839" s="263">
        <v>43199</v>
      </c>
      <c r="F839" s="259" t="s">
        <v>207</v>
      </c>
      <c r="G839" s="259" t="s">
        <v>295</v>
      </c>
      <c r="H839" s="264" t="s">
        <v>208</v>
      </c>
      <c r="I839" s="264" t="s">
        <v>298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1021</v>
      </c>
      <c r="C840" s="260" t="s">
        <v>1022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295</v>
      </c>
      <c r="H840" s="264" t="s">
        <v>361</v>
      </c>
      <c r="I840" s="264" t="s">
        <v>248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1021</v>
      </c>
      <c r="C841" s="260" t="s">
        <v>1022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295</v>
      </c>
      <c r="H841" s="264" t="s">
        <v>389</v>
      </c>
      <c r="I841" s="264" t="s">
        <v>249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1023</v>
      </c>
      <c r="C842" s="260" t="s">
        <v>1022</v>
      </c>
      <c r="D842" s="73" t="str">
        <f t="shared" si="26"/>
        <v>abr/2018</v>
      </c>
      <c r="E842" s="263">
        <v>43200</v>
      </c>
      <c r="F842" s="259" t="s">
        <v>207</v>
      </c>
      <c r="G842" s="259" t="s">
        <v>295</v>
      </c>
      <c r="H842" s="264" t="s">
        <v>208</v>
      </c>
      <c r="I842" s="264" t="s">
        <v>298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1021</v>
      </c>
      <c r="C843" s="260" t="s">
        <v>1022</v>
      </c>
      <c r="D843" s="73" t="str">
        <f t="shared" si="26"/>
        <v>abr/2018</v>
      </c>
      <c r="E843" s="263">
        <v>43200</v>
      </c>
      <c r="F843" s="259" t="s">
        <v>207</v>
      </c>
      <c r="G843" s="259" t="s">
        <v>295</v>
      </c>
      <c r="H843" s="264" t="s">
        <v>208</v>
      </c>
      <c r="I843" s="264" t="s">
        <v>298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1021</v>
      </c>
      <c r="C844" s="260" t="s">
        <v>1022</v>
      </c>
      <c r="D844" s="73" t="str">
        <f t="shared" si="26"/>
        <v>abr/2018</v>
      </c>
      <c r="E844" s="263">
        <v>43200</v>
      </c>
      <c r="F844" s="259">
        <v>1212</v>
      </c>
      <c r="G844" s="259" t="s">
        <v>295</v>
      </c>
      <c r="H844" s="264" t="s">
        <v>321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1021</v>
      </c>
      <c r="C845" s="260" t="s">
        <v>1022</v>
      </c>
      <c r="D845" s="73" t="str">
        <f t="shared" si="26"/>
        <v>abr/2018</v>
      </c>
      <c r="E845" s="263">
        <v>43200</v>
      </c>
      <c r="F845" s="259">
        <v>861</v>
      </c>
      <c r="G845" s="259" t="s">
        <v>295</v>
      </c>
      <c r="H845" s="264" t="s">
        <v>211</v>
      </c>
      <c r="I845" s="264" t="s">
        <v>186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1023</v>
      </c>
      <c r="C846" s="260" t="s">
        <v>1022</v>
      </c>
      <c r="D846" s="73" t="str">
        <f t="shared" si="26"/>
        <v>abr/2018</v>
      </c>
      <c r="E846" s="263">
        <v>43200</v>
      </c>
      <c r="F846" s="259" t="s">
        <v>214</v>
      </c>
      <c r="G846" s="259" t="s">
        <v>295</v>
      </c>
      <c r="H846" s="264" t="s">
        <v>329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1023</v>
      </c>
      <c r="C847" s="260" t="s">
        <v>1022</v>
      </c>
      <c r="D847" s="73" t="str">
        <f t="shared" si="26"/>
        <v>abr/2018</v>
      </c>
      <c r="E847" s="263">
        <v>43200</v>
      </c>
      <c r="F847" s="259" t="s">
        <v>205</v>
      </c>
      <c r="G847" s="259" t="s">
        <v>295</v>
      </c>
      <c r="H847" s="264" t="s">
        <v>300</v>
      </c>
      <c r="I847" s="264" t="s">
        <v>237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1021</v>
      </c>
      <c r="C848" s="260" t="s">
        <v>1022</v>
      </c>
      <c r="D848" s="73" t="str">
        <f t="shared" si="26"/>
        <v>abr/2018</v>
      </c>
      <c r="E848" s="263">
        <v>43200</v>
      </c>
      <c r="F848" s="259">
        <v>26</v>
      </c>
      <c r="G848" s="259" t="s">
        <v>295</v>
      </c>
      <c r="H848" s="264" t="s">
        <v>1024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1021</v>
      </c>
      <c r="C849" s="260" t="s">
        <v>1022</v>
      </c>
      <c r="D849" s="73" t="str">
        <f t="shared" si="26"/>
        <v>abr/2018</v>
      </c>
      <c r="E849" s="263">
        <v>43200</v>
      </c>
      <c r="F849" s="259">
        <v>26</v>
      </c>
      <c r="G849" s="259" t="s">
        <v>295</v>
      </c>
      <c r="H849" s="264" t="s">
        <v>1024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1021</v>
      </c>
      <c r="C850" s="260" t="s">
        <v>1022</v>
      </c>
      <c r="D850" s="73" t="str">
        <f t="shared" si="26"/>
        <v>abr/2018</v>
      </c>
      <c r="E850" s="263">
        <v>43200</v>
      </c>
      <c r="F850" s="259">
        <v>1029</v>
      </c>
      <c r="G850" s="259" t="s">
        <v>295</v>
      </c>
      <c r="H850" s="264" t="s">
        <v>1070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1021</v>
      </c>
      <c r="C851" s="260" t="s">
        <v>1022</v>
      </c>
      <c r="D851" s="73" t="str">
        <f t="shared" si="26"/>
        <v>abr/2018</v>
      </c>
      <c r="E851" s="263">
        <v>43200</v>
      </c>
      <c r="F851" s="259" t="s">
        <v>214</v>
      </c>
      <c r="G851" s="259" t="s">
        <v>295</v>
      </c>
      <c r="H851" s="264" t="s">
        <v>304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1021</v>
      </c>
      <c r="C852" s="260" t="s">
        <v>1022</v>
      </c>
      <c r="D852" s="73" t="str">
        <f t="shared" si="26"/>
        <v>abr/2018</v>
      </c>
      <c r="E852" s="263">
        <v>43200</v>
      </c>
      <c r="F852" s="259" t="s">
        <v>214</v>
      </c>
      <c r="G852" s="259" t="s">
        <v>295</v>
      </c>
      <c r="H852" s="264" t="s">
        <v>304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1021</v>
      </c>
      <c r="C853" s="260" t="s">
        <v>1022</v>
      </c>
      <c r="D853" s="73" t="str">
        <f t="shared" si="26"/>
        <v>abr/2018</v>
      </c>
      <c r="E853" s="263">
        <v>43200</v>
      </c>
      <c r="F853" s="259" t="s">
        <v>214</v>
      </c>
      <c r="G853" s="259" t="s">
        <v>295</v>
      </c>
      <c r="H853" s="264" t="s">
        <v>304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1021</v>
      </c>
      <c r="C854" s="260" t="s">
        <v>1022</v>
      </c>
      <c r="D854" s="73" t="str">
        <f t="shared" si="26"/>
        <v>abr/2018</v>
      </c>
      <c r="E854" s="263">
        <v>43200</v>
      </c>
      <c r="F854" s="259" t="s">
        <v>214</v>
      </c>
      <c r="G854" s="259" t="s">
        <v>295</v>
      </c>
      <c r="H854" s="264" t="s">
        <v>304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1021</v>
      </c>
      <c r="C855" s="260" t="s">
        <v>1022</v>
      </c>
      <c r="D855" s="73" t="str">
        <f t="shared" si="26"/>
        <v>abr/2018</v>
      </c>
      <c r="E855" s="263">
        <v>43201</v>
      </c>
      <c r="F855" s="259" t="s">
        <v>207</v>
      </c>
      <c r="G855" s="259" t="s">
        <v>295</v>
      </c>
      <c r="H855" s="264" t="s">
        <v>208</v>
      </c>
      <c r="I855" s="264" t="s">
        <v>298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1021</v>
      </c>
      <c r="C856" s="260" t="s">
        <v>1022</v>
      </c>
      <c r="D856" s="73" t="str">
        <f t="shared" si="26"/>
        <v>abr/2018</v>
      </c>
      <c r="E856" s="263">
        <v>43201</v>
      </c>
      <c r="F856" s="259">
        <v>26</v>
      </c>
      <c r="G856" s="259" t="s">
        <v>295</v>
      </c>
      <c r="H856" s="264" t="s">
        <v>1024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1021</v>
      </c>
      <c r="C857" s="260" t="s">
        <v>1022</v>
      </c>
      <c r="D857" s="73" t="str">
        <f t="shared" si="26"/>
        <v>abr/2018</v>
      </c>
      <c r="E857" s="263">
        <v>43201</v>
      </c>
      <c r="F857" s="259" t="s">
        <v>214</v>
      </c>
      <c r="G857" s="259" t="s">
        <v>295</v>
      </c>
      <c r="H857" s="264" t="s">
        <v>304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1021</v>
      </c>
      <c r="C858" s="260" t="s">
        <v>1022</v>
      </c>
      <c r="D858" s="73" t="str">
        <f t="shared" si="26"/>
        <v>abr/2018</v>
      </c>
      <c r="E858" s="263">
        <v>43202</v>
      </c>
      <c r="F858" s="259" t="s">
        <v>207</v>
      </c>
      <c r="G858" s="259" t="s">
        <v>295</v>
      </c>
      <c r="H858" s="264" t="s">
        <v>208</v>
      </c>
      <c r="I858" s="264" t="s">
        <v>298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1021</v>
      </c>
      <c r="C859" s="260" t="s">
        <v>1022</v>
      </c>
      <c r="D859" s="73" t="str">
        <f t="shared" si="26"/>
        <v>abr/2018</v>
      </c>
      <c r="E859" s="263">
        <v>43202</v>
      </c>
      <c r="F859" s="259">
        <v>9426</v>
      </c>
      <c r="G859" s="259" t="s">
        <v>295</v>
      </c>
      <c r="H859" s="264" t="s">
        <v>1142</v>
      </c>
      <c r="I859" s="264" t="s">
        <v>257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1021</v>
      </c>
      <c r="C860" s="260" t="s">
        <v>1022</v>
      </c>
      <c r="D860" s="73" t="str">
        <f t="shared" si="26"/>
        <v>abr/2018</v>
      </c>
      <c r="E860" s="263">
        <v>43202</v>
      </c>
      <c r="F860" s="259">
        <v>7921</v>
      </c>
      <c r="G860" s="259" t="s">
        <v>295</v>
      </c>
      <c r="H860" s="264" t="s">
        <v>1143</v>
      </c>
      <c r="I860" s="264" t="s">
        <v>284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1021</v>
      </c>
      <c r="C861" s="260" t="s">
        <v>1022</v>
      </c>
      <c r="D861" s="73" t="str">
        <f t="shared" si="26"/>
        <v>abr/2018</v>
      </c>
      <c r="E861" s="263">
        <v>43202</v>
      </c>
      <c r="F861" s="259" t="s">
        <v>214</v>
      </c>
      <c r="G861" s="259" t="s">
        <v>295</v>
      </c>
      <c r="H861" s="264" t="s">
        <v>304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1021</v>
      </c>
      <c r="C862" s="260" t="s">
        <v>1022</v>
      </c>
      <c r="D862" s="73" t="str">
        <f t="shared" si="26"/>
        <v>abr/2018</v>
      </c>
      <c r="E862" s="263">
        <v>43202</v>
      </c>
      <c r="F862" s="259" t="s">
        <v>214</v>
      </c>
      <c r="G862" s="259" t="s">
        <v>295</v>
      </c>
      <c r="H862" s="264" t="s">
        <v>304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1021</v>
      </c>
      <c r="C863" s="260" t="s">
        <v>1022</v>
      </c>
      <c r="D863" s="73" t="str">
        <f t="shared" si="26"/>
        <v>abr/2018</v>
      </c>
      <c r="E863" s="263">
        <v>43202</v>
      </c>
      <c r="F863" s="259" t="s">
        <v>214</v>
      </c>
      <c r="G863" s="259" t="s">
        <v>295</v>
      </c>
      <c r="H863" s="264" t="s">
        <v>304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1021</v>
      </c>
      <c r="C864" s="260" t="s">
        <v>1022</v>
      </c>
      <c r="D864" s="73" t="str">
        <f t="shared" si="26"/>
        <v>abr/2018</v>
      </c>
      <c r="E864" s="263">
        <v>43202</v>
      </c>
      <c r="F864" s="259" t="s">
        <v>320</v>
      </c>
      <c r="G864" s="259" t="s">
        <v>295</v>
      </c>
      <c r="H864" s="264" t="s">
        <v>334</v>
      </c>
      <c r="I864" s="264" t="s">
        <v>276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1021</v>
      </c>
      <c r="C865" s="260" t="s">
        <v>1022</v>
      </c>
      <c r="D865" s="73" t="str">
        <f t="shared" si="26"/>
        <v>abr/2018</v>
      </c>
      <c r="E865" s="263">
        <v>43203</v>
      </c>
      <c r="F865" s="259" t="s">
        <v>207</v>
      </c>
      <c r="G865" s="259" t="s">
        <v>295</v>
      </c>
      <c r="H865" s="264" t="s">
        <v>208</v>
      </c>
      <c r="I865" s="264" t="s">
        <v>298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1023</v>
      </c>
      <c r="C866" s="260" t="s">
        <v>1022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295</v>
      </c>
      <c r="H866" s="264" t="s">
        <v>143</v>
      </c>
      <c r="I866" s="264" t="s">
        <v>235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1021</v>
      </c>
      <c r="C867" s="260" t="s">
        <v>1022</v>
      </c>
      <c r="D867" s="73" t="str">
        <f t="shared" si="26"/>
        <v>abr/2018</v>
      </c>
      <c r="E867" s="263">
        <v>43203</v>
      </c>
      <c r="F867" s="259">
        <v>1434</v>
      </c>
      <c r="G867" s="259" t="s">
        <v>295</v>
      </c>
      <c r="H867" s="264" t="s">
        <v>312</v>
      </c>
      <c r="I867" s="264" t="s">
        <v>249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1021</v>
      </c>
      <c r="C868" s="260" t="s">
        <v>1022</v>
      </c>
      <c r="D868" s="73" t="str">
        <f t="shared" si="26"/>
        <v>abr/2018</v>
      </c>
      <c r="E868" s="263">
        <v>43206</v>
      </c>
      <c r="F868" s="259" t="s">
        <v>207</v>
      </c>
      <c r="G868" s="259" t="s">
        <v>295</v>
      </c>
      <c r="H868" s="264" t="s">
        <v>208</v>
      </c>
      <c r="I868" s="264" t="s">
        <v>298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1021</v>
      </c>
      <c r="C869" s="260" t="s">
        <v>1022</v>
      </c>
      <c r="D869" s="73" t="str">
        <f t="shared" si="26"/>
        <v>abr/2018</v>
      </c>
      <c r="E869" s="263">
        <v>43206</v>
      </c>
      <c r="F869" s="259">
        <v>18</v>
      </c>
      <c r="G869" s="259" t="s">
        <v>295</v>
      </c>
      <c r="H869" s="264" t="s">
        <v>1088</v>
      </c>
      <c r="I869" s="264" t="s">
        <v>243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1021</v>
      </c>
      <c r="C870" s="260" t="s">
        <v>1022</v>
      </c>
      <c r="D870" s="73" t="str">
        <f t="shared" si="26"/>
        <v>abr/2018</v>
      </c>
      <c r="E870" s="263">
        <v>43206</v>
      </c>
      <c r="F870" s="259" t="s">
        <v>406</v>
      </c>
      <c r="G870" s="259" t="s">
        <v>295</v>
      </c>
      <c r="H870" s="264" t="s">
        <v>1025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1023</v>
      </c>
      <c r="C871" s="260" t="s">
        <v>1022</v>
      </c>
      <c r="D871" s="73" t="str">
        <f t="shared" si="26"/>
        <v>abr/2018</v>
      </c>
      <c r="E871" s="263">
        <v>43206</v>
      </c>
      <c r="F871" s="259" t="s">
        <v>217</v>
      </c>
      <c r="G871" s="259" t="s">
        <v>295</v>
      </c>
      <c r="H871" s="264" t="s">
        <v>217</v>
      </c>
      <c r="I871" s="264" t="s">
        <v>206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1021</v>
      </c>
      <c r="C872" s="260" t="s">
        <v>1022</v>
      </c>
      <c r="D872" s="73" t="str">
        <f t="shared" si="26"/>
        <v>abr/2018</v>
      </c>
      <c r="E872" s="263">
        <v>43206</v>
      </c>
      <c r="F872" s="259" t="s">
        <v>1144</v>
      </c>
      <c r="G872" s="261" t="s">
        <v>309</v>
      </c>
      <c r="H872" s="264" t="s">
        <v>1102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1021</v>
      </c>
      <c r="C873" s="260" t="s">
        <v>1022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295</v>
      </c>
      <c r="H873" s="264" t="s">
        <v>328</v>
      </c>
      <c r="I873" s="264" t="s">
        <v>259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1021</v>
      </c>
      <c r="C874" s="260" t="s">
        <v>1022</v>
      </c>
      <c r="D874" s="73" t="str">
        <f t="shared" si="26"/>
        <v>abr/2018</v>
      </c>
      <c r="E874" s="263">
        <v>43206</v>
      </c>
      <c r="F874" s="259" t="s">
        <v>1145</v>
      </c>
      <c r="G874" s="259" t="s">
        <v>295</v>
      </c>
      <c r="H874" s="264" t="s">
        <v>1109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1021</v>
      </c>
      <c r="C875" s="260" t="s">
        <v>1022</v>
      </c>
      <c r="D875" s="73" t="str">
        <f t="shared" si="26"/>
        <v>abr/2018</v>
      </c>
      <c r="E875" s="263">
        <v>43206</v>
      </c>
      <c r="F875" s="259" t="s">
        <v>1146</v>
      </c>
      <c r="G875" s="259" t="s">
        <v>295</v>
      </c>
      <c r="H875" s="264" t="s">
        <v>1094</v>
      </c>
      <c r="I875" s="264" t="s">
        <v>243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1021</v>
      </c>
      <c r="C876" s="260" t="s">
        <v>1022</v>
      </c>
      <c r="D876" s="73" t="str">
        <f t="shared" si="26"/>
        <v>abr/2018</v>
      </c>
      <c r="E876" s="263">
        <v>43206</v>
      </c>
      <c r="F876" s="259">
        <v>19</v>
      </c>
      <c r="G876" s="259" t="s">
        <v>295</v>
      </c>
      <c r="H876" s="264" t="s">
        <v>1147</v>
      </c>
      <c r="I876" s="264" t="s">
        <v>243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1021</v>
      </c>
      <c r="C877" s="260" t="s">
        <v>1022</v>
      </c>
      <c r="D877" s="73" t="str">
        <f t="shared" si="26"/>
        <v>abr/2018</v>
      </c>
      <c r="E877" s="263">
        <v>43206</v>
      </c>
      <c r="F877" s="259" t="s">
        <v>1148</v>
      </c>
      <c r="G877" s="259" t="s">
        <v>295</v>
      </c>
      <c r="H877" s="264" t="s">
        <v>333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1021</v>
      </c>
      <c r="C878" s="260" t="s">
        <v>1022</v>
      </c>
      <c r="D878" s="73" t="str">
        <f t="shared" si="26"/>
        <v>abr/2018</v>
      </c>
      <c r="E878" s="263">
        <v>43206</v>
      </c>
      <c r="F878" s="259" t="s">
        <v>956</v>
      </c>
      <c r="G878" s="259" t="s">
        <v>295</v>
      </c>
      <c r="H878" s="264" t="s">
        <v>324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1021</v>
      </c>
      <c r="C879" s="260" t="s">
        <v>1022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295</v>
      </c>
      <c r="H879" s="264" t="s">
        <v>338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1021</v>
      </c>
      <c r="C880" s="260" t="s">
        <v>1022</v>
      </c>
      <c r="D880" s="73" t="str">
        <f t="shared" si="26"/>
        <v>abr/2018</v>
      </c>
      <c r="E880" s="263">
        <v>43206</v>
      </c>
      <c r="F880" s="259">
        <v>21</v>
      </c>
      <c r="G880" s="259" t="s">
        <v>295</v>
      </c>
      <c r="H880" s="264" t="s">
        <v>1090</v>
      </c>
      <c r="I880" s="264" t="s">
        <v>243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1021</v>
      </c>
      <c r="C881" s="260" t="s">
        <v>1022</v>
      </c>
      <c r="D881" s="73" t="str">
        <f t="shared" si="26"/>
        <v>abr/2018</v>
      </c>
      <c r="E881" s="263">
        <v>43206</v>
      </c>
      <c r="F881" s="259" t="s">
        <v>406</v>
      </c>
      <c r="G881" s="259" t="s">
        <v>295</v>
      </c>
      <c r="H881" s="264" t="s">
        <v>1073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1021</v>
      </c>
      <c r="C882" s="260" t="s">
        <v>1022</v>
      </c>
      <c r="D882" s="73" t="str">
        <f t="shared" si="26"/>
        <v>abr/2018</v>
      </c>
      <c r="E882" s="263">
        <v>43206</v>
      </c>
      <c r="F882" s="259">
        <v>212</v>
      </c>
      <c r="G882" s="259" t="s">
        <v>295</v>
      </c>
      <c r="H882" s="264" t="s">
        <v>1092</v>
      </c>
      <c r="I882" s="264" t="s">
        <v>243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1021</v>
      </c>
      <c r="C883" s="260" t="s">
        <v>1022</v>
      </c>
      <c r="D883" s="73" t="str">
        <f t="shared" si="26"/>
        <v>abr/2018</v>
      </c>
      <c r="E883" s="263">
        <v>43206</v>
      </c>
      <c r="F883" s="259" t="s">
        <v>1149</v>
      </c>
      <c r="G883" s="259" t="s">
        <v>295</v>
      </c>
      <c r="H883" s="264" t="s">
        <v>1092</v>
      </c>
      <c r="I883" s="264" t="s">
        <v>243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1021</v>
      </c>
      <c r="C884" s="260" t="s">
        <v>1022</v>
      </c>
      <c r="D884" s="73" t="str">
        <f t="shared" si="26"/>
        <v>abr/2018</v>
      </c>
      <c r="E884" s="263">
        <v>43206</v>
      </c>
      <c r="F884" s="259" t="s">
        <v>214</v>
      </c>
      <c r="G884" s="259" t="s">
        <v>295</v>
      </c>
      <c r="H884" s="264" t="s">
        <v>304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1021</v>
      </c>
      <c r="C885" s="260" t="s">
        <v>1022</v>
      </c>
      <c r="D885" s="73" t="str">
        <f t="shared" si="26"/>
        <v>abr/2018</v>
      </c>
      <c r="E885" s="263">
        <v>43206</v>
      </c>
      <c r="F885" s="259" t="s">
        <v>214</v>
      </c>
      <c r="G885" s="259" t="s">
        <v>295</v>
      </c>
      <c r="H885" s="264" t="s">
        <v>304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1021</v>
      </c>
      <c r="C886" s="260" t="s">
        <v>1022</v>
      </c>
      <c r="D886" s="73" t="str">
        <f t="shared" si="26"/>
        <v>abr/2018</v>
      </c>
      <c r="E886" s="263">
        <v>43206</v>
      </c>
      <c r="F886" s="259" t="s">
        <v>214</v>
      </c>
      <c r="G886" s="259" t="s">
        <v>295</v>
      </c>
      <c r="H886" s="264" t="s">
        <v>304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1021</v>
      </c>
      <c r="C887" s="260" t="s">
        <v>1022</v>
      </c>
      <c r="D887" s="73" t="str">
        <f t="shared" si="26"/>
        <v>abr/2018</v>
      </c>
      <c r="E887" s="263">
        <v>43206</v>
      </c>
      <c r="F887" s="259" t="s">
        <v>406</v>
      </c>
      <c r="G887" s="259" t="s">
        <v>295</v>
      </c>
      <c r="H887" s="264" t="s">
        <v>1083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1023</v>
      </c>
      <c r="C888" s="260" t="s">
        <v>1022</v>
      </c>
      <c r="D888" s="73" t="str">
        <f t="shared" si="26"/>
        <v>abr/2018</v>
      </c>
      <c r="E888" s="263">
        <v>43207</v>
      </c>
      <c r="F888" s="259" t="s">
        <v>207</v>
      </c>
      <c r="G888" s="259" t="s">
        <v>295</v>
      </c>
      <c r="H888" s="264" t="s">
        <v>208</v>
      </c>
      <c r="I888" s="264" t="s">
        <v>298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1021</v>
      </c>
      <c r="C889" s="260" t="s">
        <v>1022</v>
      </c>
      <c r="D889" s="73" t="str">
        <f t="shared" si="26"/>
        <v>abr/2018</v>
      </c>
      <c r="E889" s="263">
        <v>43207</v>
      </c>
      <c r="F889" s="259" t="s">
        <v>207</v>
      </c>
      <c r="G889" s="259" t="s">
        <v>295</v>
      </c>
      <c r="H889" s="264" t="s">
        <v>208</v>
      </c>
      <c r="I889" s="264" t="s">
        <v>298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1023</v>
      </c>
      <c r="C890" s="260" t="s">
        <v>1022</v>
      </c>
      <c r="D890" s="73" t="str">
        <f t="shared" si="26"/>
        <v>abr/2018</v>
      </c>
      <c r="E890" s="263">
        <v>43207</v>
      </c>
      <c r="F890" s="259" t="s">
        <v>205</v>
      </c>
      <c r="G890" s="259" t="s">
        <v>295</v>
      </c>
      <c r="H890" s="264" t="s">
        <v>300</v>
      </c>
      <c r="I890" s="264" t="s">
        <v>237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1021</v>
      </c>
      <c r="C891" s="260" t="s">
        <v>1022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295</v>
      </c>
      <c r="H891" s="264" t="s">
        <v>297</v>
      </c>
      <c r="I891" s="264" t="s">
        <v>249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1021</v>
      </c>
      <c r="C892" s="260" t="s">
        <v>1022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295</v>
      </c>
      <c r="H892" s="264" t="s">
        <v>297</v>
      </c>
      <c r="I892" s="264" t="s">
        <v>248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1021</v>
      </c>
      <c r="C893" s="260" t="s">
        <v>1022</v>
      </c>
      <c r="D893" s="73" t="str">
        <f t="shared" si="26"/>
        <v>abr/2018</v>
      </c>
      <c r="E893" s="263">
        <v>43207</v>
      </c>
      <c r="F893" s="259" t="s">
        <v>320</v>
      </c>
      <c r="G893" s="259" t="s">
        <v>295</v>
      </c>
      <c r="H893" s="264" t="s">
        <v>213</v>
      </c>
      <c r="I893" s="264" t="s">
        <v>276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1021</v>
      </c>
      <c r="C894" s="260" t="s">
        <v>1022</v>
      </c>
      <c r="D894" s="73" t="str">
        <f t="shared" si="26"/>
        <v>abr/2018</v>
      </c>
      <c r="E894" s="263">
        <v>43207</v>
      </c>
      <c r="F894" s="259" t="s">
        <v>320</v>
      </c>
      <c r="G894" s="259" t="s">
        <v>295</v>
      </c>
      <c r="H894" s="264" t="s">
        <v>212</v>
      </c>
      <c r="I894" s="264" t="s">
        <v>276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1023</v>
      </c>
      <c r="C895" s="260" t="s">
        <v>1022</v>
      </c>
      <c r="D895" s="73" t="str">
        <f t="shared" si="26"/>
        <v>abr/2018</v>
      </c>
      <c r="E895" s="263">
        <v>43208</v>
      </c>
      <c r="F895" s="259" t="s">
        <v>207</v>
      </c>
      <c r="G895" s="259" t="s">
        <v>295</v>
      </c>
      <c r="H895" s="264" t="s">
        <v>208</v>
      </c>
      <c r="I895" s="264" t="s">
        <v>298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1021</v>
      </c>
      <c r="C896" s="260" t="s">
        <v>1022</v>
      </c>
      <c r="D896" s="73" t="str">
        <f t="shared" si="26"/>
        <v>abr/2018</v>
      </c>
      <c r="E896" s="263">
        <v>43208</v>
      </c>
      <c r="F896" s="259">
        <v>3830</v>
      </c>
      <c r="G896" s="259" t="s">
        <v>295</v>
      </c>
      <c r="H896" s="264" t="s">
        <v>327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1021</v>
      </c>
      <c r="C897" s="260" t="s">
        <v>1022</v>
      </c>
      <c r="D897" s="73" t="str">
        <f t="shared" si="26"/>
        <v>abr/2018</v>
      </c>
      <c r="E897" s="263">
        <v>43208</v>
      </c>
      <c r="F897" s="259">
        <v>347</v>
      </c>
      <c r="G897" s="259" t="s">
        <v>295</v>
      </c>
      <c r="H897" s="264" t="s">
        <v>1109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1021</v>
      </c>
      <c r="C898" s="260" t="s">
        <v>1022</v>
      </c>
      <c r="D898" s="73" t="str">
        <f t="shared" si="26"/>
        <v>abr/2018</v>
      </c>
      <c r="E898" s="263">
        <v>43208</v>
      </c>
      <c r="F898" s="259">
        <v>5524</v>
      </c>
      <c r="G898" s="259" t="s">
        <v>295</v>
      </c>
      <c r="H898" s="264" t="s">
        <v>1150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1021</v>
      </c>
      <c r="C899" s="260" t="s">
        <v>1022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295</v>
      </c>
      <c r="H899" s="264" t="s">
        <v>297</v>
      </c>
      <c r="I899" s="264" t="s">
        <v>249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1023</v>
      </c>
      <c r="C900" s="260" t="s">
        <v>1022</v>
      </c>
      <c r="D900" s="73" t="str">
        <f t="shared" si="28"/>
        <v>abr/2018</v>
      </c>
      <c r="E900" s="263">
        <v>43208</v>
      </c>
      <c r="F900" s="259" t="s">
        <v>205</v>
      </c>
      <c r="G900" s="259" t="s">
        <v>295</v>
      </c>
      <c r="H900" s="264" t="s">
        <v>305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1021</v>
      </c>
      <c r="C901" s="260" t="s">
        <v>1022</v>
      </c>
      <c r="D901" s="73" t="str">
        <f t="shared" si="28"/>
        <v>abr/2018</v>
      </c>
      <c r="E901" s="263">
        <v>43208</v>
      </c>
      <c r="F901" s="259" t="s">
        <v>205</v>
      </c>
      <c r="G901" s="259" t="s">
        <v>295</v>
      </c>
      <c r="H901" s="264" t="s">
        <v>305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1021</v>
      </c>
      <c r="C902" s="260" t="s">
        <v>1022</v>
      </c>
      <c r="D902" s="73" t="str">
        <f t="shared" si="28"/>
        <v>abr/2018</v>
      </c>
      <c r="E902" s="263">
        <v>43208</v>
      </c>
      <c r="F902" s="259" t="s">
        <v>214</v>
      </c>
      <c r="G902" s="259" t="s">
        <v>295</v>
      </c>
      <c r="H902" s="264" t="s">
        <v>304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1021</v>
      </c>
      <c r="C903" s="260" t="s">
        <v>1022</v>
      </c>
      <c r="D903" s="73" t="str">
        <f t="shared" si="28"/>
        <v>abr/2018</v>
      </c>
      <c r="E903" s="263">
        <v>43208</v>
      </c>
      <c r="F903" s="259" t="s">
        <v>214</v>
      </c>
      <c r="G903" s="259" t="s">
        <v>295</v>
      </c>
      <c r="H903" s="264" t="s">
        <v>304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1023</v>
      </c>
      <c r="C904" s="260" t="s">
        <v>1022</v>
      </c>
      <c r="D904" s="73" t="str">
        <f t="shared" si="28"/>
        <v>abr/2018</v>
      </c>
      <c r="E904" s="263">
        <v>43209</v>
      </c>
      <c r="F904" s="259" t="s">
        <v>217</v>
      </c>
      <c r="G904" s="259" t="s">
        <v>295</v>
      </c>
      <c r="H904" s="264" t="s">
        <v>217</v>
      </c>
      <c r="I904" s="264" t="s">
        <v>206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1023</v>
      </c>
      <c r="C905" s="260" t="s">
        <v>1022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295</v>
      </c>
      <c r="H905" s="264" t="s">
        <v>143</v>
      </c>
      <c r="I905" s="264" t="s">
        <v>235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1023</v>
      </c>
      <c r="C906" s="260" t="s">
        <v>1022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295</v>
      </c>
      <c r="H906" s="264" t="s">
        <v>143</v>
      </c>
      <c r="I906" s="264" t="s">
        <v>235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1021</v>
      </c>
      <c r="C907" s="260" t="s">
        <v>1022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295</v>
      </c>
      <c r="H907" s="264" t="s">
        <v>389</v>
      </c>
      <c r="I907" s="264" t="s">
        <v>249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1023</v>
      </c>
      <c r="C908" s="260" t="s">
        <v>1022</v>
      </c>
      <c r="D908" s="73" t="str">
        <f t="shared" si="28"/>
        <v>abr/2018</v>
      </c>
      <c r="E908" s="263">
        <v>43210</v>
      </c>
      <c r="F908" s="259" t="s">
        <v>207</v>
      </c>
      <c r="G908" s="259" t="s">
        <v>295</v>
      </c>
      <c r="H908" s="264" t="s">
        <v>208</v>
      </c>
      <c r="I908" s="264" t="s">
        <v>298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1021</v>
      </c>
      <c r="C909" s="260" t="s">
        <v>1022</v>
      </c>
      <c r="D909" s="73" t="str">
        <f t="shared" si="28"/>
        <v>abr/2018</v>
      </c>
      <c r="E909" s="263">
        <v>43210</v>
      </c>
      <c r="F909" s="259" t="s">
        <v>508</v>
      </c>
      <c r="G909" s="259" t="s">
        <v>295</v>
      </c>
      <c r="H909" s="264" t="s">
        <v>1088</v>
      </c>
      <c r="I909" s="264" t="s">
        <v>243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1021</v>
      </c>
      <c r="C910" s="260" t="s">
        <v>1022</v>
      </c>
      <c r="D910" s="73" t="str">
        <f t="shared" si="28"/>
        <v>abr/2018</v>
      </c>
      <c r="E910" s="263">
        <v>43210</v>
      </c>
      <c r="F910" s="259" t="s">
        <v>477</v>
      </c>
      <c r="G910" s="259" t="s">
        <v>295</v>
      </c>
      <c r="H910" s="264" t="s">
        <v>1088</v>
      </c>
      <c r="I910" s="264" t="s">
        <v>243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1021</v>
      </c>
      <c r="C911" s="260" t="s">
        <v>1022</v>
      </c>
      <c r="D911" s="73" t="str">
        <f t="shared" si="28"/>
        <v>abr/2018</v>
      </c>
      <c r="E911" s="263">
        <v>43210</v>
      </c>
      <c r="F911" s="259" t="s">
        <v>719</v>
      </c>
      <c r="G911" s="259" t="s">
        <v>295</v>
      </c>
      <c r="H911" s="264" t="s">
        <v>1100</v>
      </c>
      <c r="I911" s="264" t="s">
        <v>243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1021</v>
      </c>
      <c r="C912" s="260" t="s">
        <v>1022</v>
      </c>
      <c r="D912" s="73" t="str">
        <f t="shared" si="28"/>
        <v>abr/2018</v>
      </c>
      <c r="E912" s="263">
        <v>43210</v>
      </c>
      <c r="F912" s="259" t="s">
        <v>1151</v>
      </c>
      <c r="G912" s="259" t="s">
        <v>295</v>
      </c>
      <c r="H912" s="264" t="s">
        <v>1109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1021</v>
      </c>
      <c r="C913" s="260" t="s">
        <v>1022</v>
      </c>
      <c r="D913" s="73" t="str">
        <f t="shared" si="28"/>
        <v>abr/2018</v>
      </c>
      <c r="E913" s="263">
        <v>43210</v>
      </c>
      <c r="F913" s="259" t="s">
        <v>1152</v>
      </c>
      <c r="G913" s="259" t="s">
        <v>295</v>
      </c>
      <c r="H913" s="264" t="s">
        <v>1109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1021</v>
      </c>
      <c r="C914" s="260" t="s">
        <v>1022</v>
      </c>
      <c r="D914" s="73" t="str">
        <f t="shared" si="28"/>
        <v>abr/2018</v>
      </c>
      <c r="E914" s="263">
        <v>43210</v>
      </c>
      <c r="F914" s="259" t="s">
        <v>1153</v>
      </c>
      <c r="G914" s="259" t="s">
        <v>295</v>
      </c>
      <c r="H914" s="264" t="s">
        <v>1109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1021</v>
      </c>
      <c r="C915" s="260" t="s">
        <v>1022</v>
      </c>
      <c r="D915" s="73" t="str">
        <f t="shared" si="28"/>
        <v>abr/2018</v>
      </c>
      <c r="E915" s="263">
        <v>43210</v>
      </c>
      <c r="F915" s="259" t="s">
        <v>509</v>
      </c>
      <c r="G915" s="259" t="s">
        <v>295</v>
      </c>
      <c r="H915" s="264" t="s">
        <v>1147</v>
      </c>
      <c r="I915" s="264" t="s">
        <v>243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1021</v>
      </c>
      <c r="C916" s="260" t="s">
        <v>1022</v>
      </c>
      <c r="D916" s="73" t="str">
        <f t="shared" si="28"/>
        <v>abr/2018</v>
      </c>
      <c r="E916" s="263">
        <v>43210</v>
      </c>
      <c r="F916" s="259" t="s">
        <v>214</v>
      </c>
      <c r="G916" s="259" t="s">
        <v>295</v>
      </c>
      <c r="H916" s="264" t="s">
        <v>329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1023</v>
      </c>
      <c r="C917" s="260" t="s">
        <v>1022</v>
      </c>
      <c r="D917" s="73" t="str">
        <f t="shared" si="28"/>
        <v>abr/2018</v>
      </c>
      <c r="E917" s="263">
        <v>43210</v>
      </c>
      <c r="F917" s="259" t="s">
        <v>205</v>
      </c>
      <c r="G917" s="259" t="s">
        <v>295</v>
      </c>
      <c r="H917" s="264" t="s">
        <v>300</v>
      </c>
      <c r="I917" s="264" t="s">
        <v>237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1023</v>
      </c>
      <c r="C918" s="260" t="s">
        <v>1022</v>
      </c>
      <c r="D918" s="73" t="str">
        <f t="shared" si="28"/>
        <v>abr/2018</v>
      </c>
      <c r="E918" s="263">
        <v>43210</v>
      </c>
      <c r="F918" s="259" t="s">
        <v>205</v>
      </c>
      <c r="G918" s="259" t="s">
        <v>295</v>
      </c>
      <c r="H918" s="264" t="s">
        <v>300</v>
      </c>
      <c r="I918" s="264" t="s">
        <v>237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1023</v>
      </c>
      <c r="C919" s="260" t="s">
        <v>1022</v>
      </c>
      <c r="D919" s="73" t="str">
        <f t="shared" si="28"/>
        <v>abr/2018</v>
      </c>
      <c r="E919" s="263">
        <v>43210</v>
      </c>
      <c r="F919" s="259" t="s">
        <v>205</v>
      </c>
      <c r="G919" s="259" t="s">
        <v>295</v>
      </c>
      <c r="H919" s="264" t="s">
        <v>300</v>
      </c>
      <c r="I919" s="264" t="s">
        <v>237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1021</v>
      </c>
      <c r="C920" s="260" t="s">
        <v>1022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295</v>
      </c>
      <c r="H920" s="264" t="s">
        <v>389</v>
      </c>
      <c r="I920" s="264" t="s">
        <v>248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1021</v>
      </c>
      <c r="C921" s="260" t="s">
        <v>1022</v>
      </c>
      <c r="D921" s="73" t="str">
        <f t="shared" si="28"/>
        <v>abr/2018</v>
      </c>
      <c r="E921" s="263">
        <v>43210</v>
      </c>
      <c r="F921" s="259" t="s">
        <v>1154</v>
      </c>
      <c r="G921" s="259" t="s">
        <v>295</v>
      </c>
      <c r="H921" s="264" t="s">
        <v>333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1021</v>
      </c>
      <c r="C922" s="260" t="s">
        <v>1022</v>
      </c>
      <c r="D922" s="73" t="str">
        <f t="shared" si="28"/>
        <v>abr/2018</v>
      </c>
      <c r="E922" s="263">
        <v>43210</v>
      </c>
      <c r="F922" s="259" t="s">
        <v>702</v>
      </c>
      <c r="G922" s="259" t="s">
        <v>295</v>
      </c>
      <c r="H922" s="264" t="s">
        <v>333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1021</v>
      </c>
      <c r="C923" s="260" t="s">
        <v>1022</v>
      </c>
      <c r="D923" s="73" t="str">
        <f t="shared" si="28"/>
        <v>abr/2018</v>
      </c>
      <c r="E923" s="263">
        <v>43210</v>
      </c>
      <c r="F923" s="259" t="s">
        <v>423</v>
      </c>
      <c r="G923" s="259" t="s">
        <v>295</v>
      </c>
      <c r="H923" s="264" t="s">
        <v>423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1021</v>
      </c>
      <c r="C924" s="260" t="s">
        <v>1022</v>
      </c>
      <c r="D924" s="73" t="str">
        <f t="shared" si="28"/>
        <v>abr/2018</v>
      </c>
      <c r="E924" s="263">
        <v>43210</v>
      </c>
      <c r="F924" s="259" t="s">
        <v>422</v>
      </c>
      <c r="G924" s="259" t="s">
        <v>295</v>
      </c>
      <c r="H924" s="264" t="s">
        <v>422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1021</v>
      </c>
      <c r="C925" s="260" t="s">
        <v>1022</v>
      </c>
      <c r="D925" s="73" t="str">
        <f t="shared" si="28"/>
        <v>abr/2018</v>
      </c>
      <c r="E925" s="263">
        <v>43210</v>
      </c>
      <c r="F925" s="259" t="s">
        <v>420</v>
      </c>
      <c r="G925" s="259" t="s">
        <v>295</v>
      </c>
      <c r="H925" s="264" t="s">
        <v>420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1021</v>
      </c>
      <c r="C926" s="260" t="s">
        <v>1022</v>
      </c>
      <c r="D926" s="73" t="str">
        <f t="shared" si="28"/>
        <v>abr/2018</v>
      </c>
      <c r="E926" s="263">
        <v>43210</v>
      </c>
      <c r="F926" s="259" t="s">
        <v>959</v>
      </c>
      <c r="G926" s="259" t="s">
        <v>295</v>
      </c>
      <c r="H926" s="264" t="s">
        <v>324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1021</v>
      </c>
      <c r="C927" s="260" t="s">
        <v>1022</v>
      </c>
      <c r="D927" s="73" t="str">
        <f t="shared" si="28"/>
        <v>abr/2018</v>
      </c>
      <c r="E927" s="263">
        <v>43210</v>
      </c>
      <c r="F927" s="259" t="s">
        <v>1155</v>
      </c>
      <c r="G927" s="259" t="s">
        <v>295</v>
      </c>
      <c r="H927" s="264" t="s">
        <v>324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1021</v>
      </c>
      <c r="C928" s="260" t="s">
        <v>1022</v>
      </c>
      <c r="D928" s="73" t="str">
        <f t="shared" si="28"/>
        <v>abr/2018</v>
      </c>
      <c r="E928" s="263">
        <v>43210</v>
      </c>
      <c r="F928" s="259" t="s">
        <v>557</v>
      </c>
      <c r="G928" s="259" t="s">
        <v>295</v>
      </c>
      <c r="H928" s="264" t="s">
        <v>324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1021</v>
      </c>
      <c r="C929" s="260" t="s">
        <v>1022</v>
      </c>
      <c r="D929" s="73" t="str">
        <f t="shared" si="28"/>
        <v>abr/2018</v>
      </c>
      <c r="E929" s="263">
        <v>43210</v>
      </c>
      <c r="F929" s="259" t="s">
        <v>1156</v>
      </c>
      <c r="G929" s="259" t="s">
        <v>295</v>
      </c>
      <c r="H929" s="264" t="s">
        <v>338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1021</v>
      </c>
      <c r="C930" s="260" t="s">
        <v>1022</v>
      </c>
      <c r="D930" s="73" t="str">
        <f t="shared" si="28"/>
        <v>abr/2018</v>
      </c>
      <c r="E930" s="263">
        <v>43210</v>
      </c>
      <c r="F930" s="259" t="s">
        <v>1157</v>
      </c>
      <c r="G930" s="259" t="s">
        <v>295</v>
      </c>
      <c r="H930" s="264" t="s">
        <v>338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1021</v>
      </c>
      <c r="C931" s="260" t="s">
        <v>1022</v>
      </c>
      <c r="D931" s="73" t="str">
        <f t="shared" si="28"/>
        <v>abr/2018</v>
      </c>
      <c r="E931" s="263">
        <v>43210</v>
      </c>
      <c r="F931" s="259" t="s">
        <v>596</v>
      </c>
      <c r="G931" s="259" t="s">
        <v>295</v>
      </c>
      <c r="H931" s="264" t="s">
        <v>1090</v>
      </c>
      <c r="I931" s="264" t="s">
        <v>243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1021</v>
      </c>
      <c r="C932" s="260" t="s">
        <v>1022</v>
      </c>
      <c r="D932" s="73" t="str">
        <f t="shared" si="28"/>
        <v>abr/2018</v>
      </c>
      <c r="E932" s="263">
        <v>43210</v>
      </c>
      <c r="F932" s="259" t="s">
        <v>501</v>
      </c>
      <c r="G932" s="259" t="s">
        <v>295</v>
      </c>
      <c r="H932" s="264" t="s">
        <v>1090</v>
      </c>
      <c r="I932" s="264" t="s">
        <v>243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1021</v>
      </c>
      <c r="C933" s="260" t="s">
        <v>1022</v>
      </c>
      <c r="D933" s="73" t="str">
        <f t="shared" si="28"/>
        <v>abr/2018</v>
      </c>
      <c r="E933" s="263">
        <v>43210</v>
      </c>
      <c r="F933" s="259">
        <v>40</v>
      </c>
      <c r="G933" s="259" t="s">
        <v>295</v>
      </c>
      <c r="H933" s="264" t="s">
        <v>1098</v>
      </c>
      <c r="I933" s="264" t="s">
        <v>243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1021</v>
      </c>
      <c r="C934" s="260" t="s">
        <v>1022</v>
      </c>
      <c r="D934" s="73" t="str">
        <f t="shared" si="28"/>
        <v>abr/2018</v>
      </c>
      <c r="E934" s="263">
        <v>43210</v>
      </c>
      <c r="F934" s="259" t="s">
        <v>341</v>
      </c>
      <c r="G934" s="259" t="s">
        <v>295</v>
      </c>
      <c r="H934" s="264" t="s">
        <v>1098</v>
      </c>
      <c r="I934" s="264" t="s">
        <v>243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1023</v>
      </c>
      <c r="C935" s="260" t="s">
        <v>1022</v>
      </c>
      <c r="D935" s="73" t="str">
        <f t="shared" si="28"/>
        <v>abr/2018</v>
      </c>
      <c r="E935" s="263">
        <v>43210</v>
      </c>
      <c r="F935" s="259" t="s">
        <v>205</v>
      </c>
      <c r="G935" s="259" t="s">
        <v>295</v>
      </c>
      <c r="H935" s="264" t="s">
        <v>305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1021</v>
      </c>
      <c r="C936" s="260" t="s">
        <v>1022</v>
      </c>
      <c r="D936" s="73" t="str">
        <f t="shared" si="28"/>
        <v>abr/2018</v>
      </c>
      <c r="E936" s="263">
        <v>43210</v>
      </c>
      <c r="F936" s="259" t="s">
        <v>205</v>
      </c>
      <c r="G936" s="259" t="s">
        <v>295</v>
      </c>
      <c r="H936" s="264" t="s">
        <v>305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1021</v>
      </c>
      <c r="C937" s="260" t="s">
        <v>1022</v>
      </c>
      <c r="D937" s="73" t="str">
        <f t="shared" si="28"/>
        <v>abr/2018</v>
      </c>
      <c r="E937" s="263">
        <v>43210</v>
      </c>
      <c r="F937" s="259" t="s">
        <v>1158</v>
      </c>
      <c r="G937" s="259" t="s">
        <v>295</v>
      </c>
      <c r="H937" s="264" t="s">
        <v>1092</v>
      </c>
      <c r="I937" s="264" t="s">
        <v>243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1021</v>
      </c>
      <c r="C938" s="260" t="s">
        <v>1022</v>
      </c>
      <c r="D938" s="73" t="str">
        <f t="shared" si="28"/>
        <v>abr/2018</v>
      </c>
      <c r="E938" s="263">
        <v>43210</v>
      </c>
      <c r="F938" s="259" t="s">
        <v>1159</v>
      </c>
      <c r="G938" s="259" t="s">
        <v>295</v>
      </c>
      <c r="H938" s="264" t="s">
        <v>1092</v>
      </c>
      <c r="I938" s="264" t="s">
        <v>243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1021</v>
      </c>
      <c r="C939" s="260" t="s">
        <v>1022</v>
      </c>
      <c r="D939" s="73" t="str">
        <f t="shared" si="28"/>
        <v>abr/2018</v>
      </c>
      <c r="E939" s="263">
        <v>43210</v>
      </c>
      <c r="F939" s="259" t="s">
        <v>1160</v>
      </c>
      <c r="G939" s="259" t="s">
        <v>295</v>
      </c>
      <c r="H939" s="264" t="s">
        <v>1092</v>
      </c>
      <c r="I939" s="264" t="s">
        <v>243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1021</v>
      </c>
      <c r="C940" s="260" t="s">
        <v>1022</v>
      </c>
      <c r="D940" s="73" t="str">
        <f t="shared" si="28"/>
        <v>abr/2018</v>
      </c>
      <c r="E940" s="263">
        <v>43210</v>
      </c>
      <c r="F940" s="259" t="s">
        <v>214</v>
      </c>
      <c r="G940" s="259" t="s">
        <v>295</v>
      </c>
      <c r="H940" s="264" t="s">
        <v>304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1021</v>
      </c>
      <c r="C941" s="260" t="s">
        <v>1022</v>
      </c>
      <c r="D941" s="73" t="str">
        <f t="shared" si="28"/>
        <v>abr/2018</v>
      </c>
      <c r="E941" s="263">
        <v>43210</v>
      </c>
      <c r="F941" s="259" t="s">
        <v>320</v>
      </c>
      <c r="G941" s="259" t="s">
        <v>295</v>
      </c>
      <c r="H941" s="264" t="s">
        <v>213</v>
      </c>
      <c r="I941" s="264" t="s">
        <v>276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1023</v>
      </c>
      <c r="C942" s="260" t="s">
        <v>1022</v>
      </c>
      <c r="D942" s="73" t="str">
        <f t="shared" si="28"/>
        <v>abr/2018</v>
      </c>
      <c r="E942" s="263">
        <v>43213</v>
      </c>
      <c r="F942" s="259" t="s">
        <v>207</v>
      </c>
      <c r="G942" s="259" t="s">
        <v>295</v>
      </c>
      <c r="H942" s="264" t="s">
        <v>208</v>
      </c>
      <c r="I942" s="264" t="s">
        <v>298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1021</v>
      </c>
      <c r="C943" s="260" t="s">
        <v>1022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295</v>
      </c>
      <c r="H943" s="264" t="s">
        <v>361</v>
      </c>
      <c r="I943" s="264" t="s">
        <v>248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1021</v>
      </c>
      <c r="C944" s="260" t="s">
        <v>1022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295</v>
      </c>
      <c r="H944" s="264" t="s">
        <v>361</v>
      </c>
      <c r="I944" s="264" t="s">
        <v>249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1021</v>
      </c>
      <c r="C945" s="260" t="s">
        <v>1022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295</v>
      </c>
      <c r="H945" s="264" t="s">
        <v>361</v>
      </c>
      <c r="I945" s="264" t="s">
        <v>249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1021</v>
      </c>
      <c r="C946" s="260" t="s">
        <v>1022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295</v>
      </c>
      <c r="H946" s="264" t="s">
        <v>181</v>
      </c>
      <c r="I946" s="264" t="s">
        <v>248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1021</v>
      </c>
      <c r="C947" s="260" t="s">
        <v>1022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295</v>
      </c>
      <c r="H947" s="264" t="s">
        <v>181</v>
      </c>
      <c r="I947" s="264" t="s">
        <v>249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1021</v>
      </c>
      <c r="C948" s="260" t="s">
        <v>1022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295</v>
      </c>
      <c r="H948" s="264" t="s">
        <v>181</v>
      </c>
      <c r="I948" s="264" t="s">
        <v>249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1021</v>
      </c>
      <c r="C949" s="260" t="s">
        <v>1022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295</v>
      </c>
      <c r="H949" s="264" t="s">
        <v>389</v>
      </c>
      <c r="I949" s="264" t="s">
        <v>248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1021</v>
      </c>
      <c r="C950" s="260" t="s">
        <v>1022</v>
      </c>
      <c r="D950" s="73" t="str">
        <f t="shared" si="28"/>
        <v>abr/2018</v>
      </c>
      <c r="E950" s="263">
        <v>43213</v>
      </c>
      <c r="F950" s="259">
        <v>4833</v>
      </c>
      <c r="G950" s="259" t="s">
        <v>295</v>
      </c>
      <c r="H950" s="264" t="s">
        <v>324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1021</v>
      </c>
      <c r="C951" s="260" t="s">
        <v>1022</v>
      </c>
      <c r="D951" s="73" t="str">
        <f t="shared" si="28"/>
        <v>abr/2018</v>
      </c>
      <c r="E951" s="263">
        <v>43213</v>
      </c>
      <c r="F951" s="259">
        <v>4309</v>
      </c>
      <c r="G951" s="259" t="s">
        <v>295</v>
      </c>
      <c r="H951" s="264" t="s">
        <v>1161</v>
      </c>
      <c r="I951" s="264" t="s">
        <v>284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1021</v>
      </c>
      <c r="C952" s="260" t="s">
        <v>1022</v>
      </c>
      <c r="D952" s="73" t="str">
        <f t="shared" si="28"/>
        <v>abr/2018</v>
      </c>
      <c r="E952" s="263">
        <v>43213</v>
      </c>
      <c r="F952" s="259">
        <v>85</v>
      </c>
      <c r="G952" s="259" t="s">
        <v>295</v>
      </c>
      <c r="H952" s="264" t="s">
        <v>330</v>
      </c>
      <c r="I952" s="264" t="s">
        <v>277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1021</v>
      </c>
      <c r="C953" s="260" t="s">
        <v>1022</v>
      </c>
      <c r="D953" s="73" t="str">
        <f t="shared" si="28"/>
        <v>abr/2018</v>
      </c>
      <c r="E953" s="263">
        <v>43213</v>
      </c>
      <c r="F953" s="259">
        <v>4833</v>
      </c>
      <c r="G953" s="259" t="s">
        <v>295</v>
      </c>
      <c r="H953" s="264" t="s">
        <v>582</v>
      </c>
      <c r="I953" s="264" t="s">
        <v>271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1021</v>
      </c>
      <c r="C954" s="260" t="s">
        <v>1022</v>
      </c>
      <c r="D954" s="73" t="str">
        <f t="shared" si="28"/>
        <v>abr/2018</v>
      </c>
      <c r="E954" s="263">
        <v>43213</v>
      </c>
      <c r="F954" s="259">
        <v>5095</v>
      </c>
      <c r="G954" s="259" t="s">
        <v>295</v>
      </c>
      <c r="H954" s="264" t="s">
        <v>582</v>
      </c>
      <c r="I954" s="264" t="s">
        <v>271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1023</v>
      </c>
      <c r="C955" s="260" t="s">
        <v>1022</v>
      </c>
      <c r="D955" s="73" t="str">
        <f t="shared" si="28"/>
        <v>abr/2018</v>
      </c>
      <c r="E955" s="263">
        <v>43213</v>
      </c>
      <c r="F955" s="259" t="s">
        <v>205</v>
      </c>
      <c r="G955" s="259" t="s">
        <v>295</v>
      </c>
      <c r="H955" s="264" t="s">
        <v>305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1021</v>
      </c>
      <c r="C956" s="260" t="s">
        <v>1022</v>
      </c>
      <c r="D956" s="73" t="str">
        <f t="shared" si="28"/>
        <v>abr/2018</v>
      </c>
      <c r="E956" s="263">
        <v>43213</v>
      </c>
      <c r="F956" s="259" t="s">
        <v>205</v>
      </c>
      <c r="G956" s="259" t="s">
        <v>295</v>
      </c>
      <c r="H956" s="264" t="s">
        <v>305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1021</v>
      </c>
      <c r="C957" s="260" t="s">
        <v>1022</v>
      </c>
      <c r="D957" s="73" t="str">
        <f t="shared" si="28"/>
        <v>abr/2018</v>
      </c>
      <c r="E957" s="263">
        <v>43213</v>
      </c>
      <c r="F957" s="259" t="s">
        <v>214</v>
      </c>
      <c r="G957" s="259" t="s">
        <v>295</v>
      </c>
      <c r="H957" s="264" t="s">
        <v>304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1021</v>
      </c>
      <c r="C958" s="260" t="s">
        <v>1022</v>
      </c>
      <c r="D958" s="73" t="str">
        <f t="shared" si="28"/>
        <v>abr/2018</v>
      </c>
      <c r="E958" s="263">
        <v>43213</v>
      </c>
      <c r="F958" s="259" t="s">
        <v>214</v>
      </c>
      <c r="G958" s="259" t="s">
        <v>295</v>
      </c>
      <c r="H958" s="264" t="s">
        <v>304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1021</v>
      </c>
      <c r="C959" s="260" t="s">
        <v>1022</v>
      </c>
      <c r="D959" s="73" t="str">
        <f t="shared" si="28"/>
        <v>abr/2018</v>
      </c>
      <c r="E959" s="263">
        <v>43213</v>
      </c>
      <c r="F959" s="259" t="s">
        <v>214</v>
      </c>
      <c r="G959" s="259" t="s">
        <v>295</v>
      </c>
      <c r="H959" s="264" t="s">
        <v>304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1021</v>
      </c>
      <c r="C960" s="260" t="s">
        <v>1022</v>
      </c>
      <c r="D960" s="73" t="str">
        <f t="shared" si="28"/>
        <v>abr/2018</v>
      </c>
      <c r="E960" s="263">
        <v>43213</v>
      </c>
      <c r="F960" s="259" t="s">
        <v>214</v>
      </c>
      <c r="G960" s="259" t="s">
        <v>295</v>
      </c>
      <c r="H960" s="264" t="s">
        <v>304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1023</v>
      </c>
      <c r="C961" s="260" t="s">
        <v>1022</v>
      </c>
      <c r="D961" s="73" t="str">
        <f t="shared" si="28"/>
        <v>abr/2018</v>
      </c>
      <c r="E961" s="263">
        <v>43214</v>
      </c>
      <c r="F961" s="259" t="s">
        <v>207</v>
      </c>
      <c r="G961" s="259" t="s">
        <v>295</v>
      </c>
      <c r="H961" s="264" t="s">
        <v>208</v>
      </c>
      <c r="I961" s="264" t="s">
        <v>298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1021</v>
      </c>
      <c r="C962" s="260" t="s">
        <v>1022</v>
      </c>
      <c r="D962" s="73" t="str">
        <f t="shared" si="28"/>
        <v>abr/2018</v>
      </c>
      <c r="E962" s="263">
        <v>43214</v>
      </c>
      <c r="F962" s="259" t="s">
        <v>217</v>
      </c>
      <c r="G962" s="259" t="s">
        <v>295</v>
      </c>
      <c r="H962" s="264" t="s">
        <v>217</v>
      </c>
      <c r="I962" s="264" t="s">
        <v>206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1021</v>
      </c>
      <c r="C963" s="317" t="s">
        <v>1022</v>
      </c>
      <c r="D963" s="73" t="str">
        <f t="shared" ref="D963:D1026" si="30">TEXT(E963,"mmm/aaaa")</f>
        <v>abr/2018</v>
      </c>
      <c r="E963" s="263">
        <v>43214</v>
      </c>
      <c r="F963" s="261" t="s">
        <v>205</v>
      </c>
      <c r="G963" s="261" t="s">
        <v>295</v>
      </c>
      <c r="H963" s="270" t="s">
        <v>300</v>
      </c>
      <c r="I963" s="270" t="s">
        <v>237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1021</v>
      </c>
      <c r="C964" s="260" t="s">
        <v>1022</v>
      </c>
      <c r="D964" s="73" t="str">
        <f t="shared" si="30"/>
        <v>abr/2018</v>
      </c>
      <c r="E964" s="263">
        <v>43214</v>
      </c>
      <c r="F964" s="259" t="s">
        <v>205</v>
      </c>
      <c r="G964" s="259" t="s">
        <v>295</v>
      </c>
      <c r="H964" s="264" t="s">
        <v>300</v>
      </c>
      <c r="I964" s="264" t="s">
        <v>237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1021</v>
      </c>
      <c r="C965" s="260" t="s">
        <v>1022</v>
      </c>
      <c r="D965" s="73" t="str">
        <f t="shared" si="30"/>
        <v>abr/2018</v>
      </c>
      <c r="E965" s="263">
        <v>43214</v>
      </c>
      <c r="F965" s="259">
        <v>4611</v>
      </c>
      <c r="G965" s="259" t="s">
        <v>295</v>
      </c>
      <c r="H965" s="264" t="s">
        <v>316</v>
      </c>
      <c r="I965" s="264" t="s">
        <v>255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1021</v>
      </c>
      <c r="C966" s="260" t="s">
        <v>1022</v>
      </c>
      <c r="D966" s="73" t="str">
        <f t="shared" si="30"/>
        <v>abr/2018</v>
      </c>
      <c r="E966" s="263">
        <v>43214</v>
      </c>
      <c r="F966" s="259">
        <v>4659</v>
      </c>
      <c r="G966" s="259" t="s">
        <v>295</v>
      </c>
      <c r="H966" s="264" t="s">
        <v>1162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1023</v>
      </c>
      <c r="C967" s="260" t="s">
        <v>1022</v>
      </c>
      <c r="D967" s="73" t="str">
        <f t="shared" si="30"/>
        <v>abr/2018</v>
      </c>
      <c r="E967" s="263">
        <v>43214</v>
      </c>
      <c r="F967" s="259" t="s">
        <v>205</v>
      </c>
      <c r="G967" s="259" t="s">
        <v>295</v>
      </c>
      <c r="H967" s="264" t="s">
        <v>305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1021</v>
      </c>
      <c r="C968" s="260" t="s">
        <v>1022</v>
      </c>
      <c r="D968" s="73" t="str">
        <f t="shared" si="30"/>
        <v>abr/2018</v>
      </c>
      <c r="E968" s="263">
        <v>43214</v>
      </c>
      <c r="F968" s="259" t="s">
        <v>205</v>
      </c>
      <c r="G968" s="259" t="s">
        <v>295</v>
      </c>
      <c r="H968" s="264" t="s">
        <v>305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1021</v>
      </c>
      <c r="C969" s="260" t="s">
        <v>1022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295</v>
      </c>
      <c r="H969" s="264" t="s">
        <v>1084</v>
      </c>
      <c r="I969" s="264" t="s">
        <v>252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1021</v>
      </c>
      <c r="C970" s="260" t="s">
        <v>1022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295</v>
      </c>
      <c r="H970" s="264" t="s">
        <v>1084</v>
      </c>
      <c r="I970" s="264" t="s">
        <v>252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1021</v>
      </c>
      <c r="C971" s="260" t="s">
        <v>1022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295</v>
      </c>
      <c r="H971" s="264" t="s">
        <v>1084</v>
      </c>
      <c r="I971" s="264" t="s">
        <v>252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1021</v>
      </c>
      <c r="C972" s="260" t="s">
        <v>1022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295</v>
      </c>
      <c r="H972" s="264" t="s">
        <v>1084</v>
      </c>
      <c r="I972" s="264" t="s">
        <v>252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1021</v>
      </c>
      <c r="C973" s="260" t="s">
        <v>1022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295</v>
      </c>
      <c r="H973" s="264" t="s">
        <v>1084</v>
      </c>
      <c r="I973" s="264" t="s">
        <v>252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1021</v>
      </c>
      <c r="C974" s="260" t="s">
        <v>1022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295</v>
      </c>
      <c r="H974" s="264" t="s">
        <v>1084</v>
      </c>
      <c r="I974" s="264" t="s">
        <v>252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1021</v>
      </c>
      <c r="C975" s="260" t="s">
        <v>1022</v>
      </c>
      <c r="D975" s="73" t="str">
        <f t="shared" si="30"/>
        <v>abr/2018</v>
      </c>
      <c r="E975" s="263">
        <v>43214</v>
      </c>
      <c r="F975" s="259" t="s">
        <v>214</v>
      </c>
      <c r="G975" s="259" t="s">
        <v>295</v>
      </c>
      <c r="H975" s="264" t="s">
        <v>304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1021</v>
      </c>
      <c r="C976" s="260" t="s">
        <v>1022</v>
      </c>
      <c r="D976" s="73" t="str">
        <f t="shared" si="30"/>
        <v>abr/2018</v>
      </c>
      <c r="E976" s="263">
        <v>43214</v>
      </c>
      <c r="F976" s="259" t="s">
        <v>320</v>
      </c>
      <c r="G976" s="259" t="s">
        <v>295</v>
      </c>
      <c r="H976" s="264" t="s">
        <v>407</v>
      </c>
      <c r="I976" s="264" t="s">
        <v>276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1023</v>
      </c>
      <c r="C977" s="260" t="s">
        <v>1022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295</v>
      </c>
      <c r="H977" s="264" t="s">
        <v>143</v>
      </c>
      <c r="I977" s="264" t="s">
        <v>235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1021</v>
      </c>
      <c r="C978" s="260" t="s">
        <v>1022</v>
      </c>
      <c r="D978" s="73" t="str">
        <f t="shared" si="30"/>
        <v>abr/2018</v>
      </c>
      <c r="E978" s="263">
        <v>43215</v>
      </c>
      <c r="F978" s="259" t="s">
        <v>205</v>
      </c>
      <c r="G978" s="259" t="s">
        <v>295</v>
      </c>
      <c r="H978" s="264" t="s">
        <v>300</v>
      </c>
      <c r="I978" s="264" t="s">
        <v>237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1021</v>
      </c>
      <c r="C979" s="260" t="s">
        <v>1022</v>
      </c>
      <c r="D979" s="73" t="str">
        <f t="shared" si="30"/>
        <v>abr/2018</v>
      </c>
      <c r="E979" s="263">
        <v>43215</v>
      </c>
      <c r="F979" s="259" t="s">
        <v>205</v>
      </c>
      <c r="G979" s="259" t="s">
        <v>295</v>
      </c>
      <c r="H979" s="264" t="s">
        <v>300</v>
      </c>
      <c r="I979" s="264" t="s">
        <v>237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1021</v>
      </c>
      <c r="C980" s="260" t="s">
        <v>1022</v>
      </c>
      <c r="D980" s="73" t="str">
        <f t="shared" si="30"/>
        <v>abr/2018</v>
      </c>
      <c r="E980" s="263">
        <v>43215</v>
      </c>
      <c r="F980" s="259">
        <v>21</v>
      </c>
      <c r="G980" s="259" t="s">
        <v>295</v>
      </c>
      <c r="H980" s="264" t="s">
        <v>1123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1021</v>
      </c>
      <c r="C981" s="260" t="s">
        <v>1022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295</v>
      </c>
      <c r="H981" s="264" t="s">
        <v>146</v>
      </c>
      <c r="I981" s="264" t="s">
        <v>255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1021</v>
      </c>
      <c r="C982" s="260" t="s">
        <v>1022</v>
      </c>
      <c r="D982" s="73" t="str">
        <f t="shared" si="30"/>
        <v>abr/2018</v>
      </c>
      <c r="E982" s="263">
        <v>43215</v>
      </c>
      <c r="F982" s="259">
        <v>8408</v>
      </c>
      <c r="G982" s="259" t="s">
        <v>295</v>
      </c>
      <c r="H982" s="264" t="s">
        <v>313</v>
      </c>
      <c r="I982" s="264" t="s">
        <v>256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1021</v>
      </c>
      <c r="C983" s="260" t="s">
        <v>1022</v>
      </c>
      <c r="D983" s="73" t="str">
        <f t="shared" si="30"/>
        <v>abr/2018</v>
      </c>
      <c r="E983" s="263">
        <v>43216</v>
      </c>
      <c r="F983" s="259" t="s">
        <v>205</v>
      </c>
      <c r="G983" s="259" t="s">
        <v>295</v>
      </c>
      <c r="H983" s="264" t="s">
        <v>300</v>
      </c>
      <c r="I983" s="264" t="s">
        <v>237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1021</v>
      </c>
      <c r="C984" s="260" t="s">
        <v>1022</v>
      </c>
      <c r="D984" s="73" t="str">
        <f t="shared" si="30"/>
        <v>abr/2018</v>
      </c>
      <c r="E984" s="263">
        <v>43216</v>
      </c>
      <c r="F984" s="259">
        <v>8870</v>
      </c>
      <c r="G984" s="259" t="s">
        <v>295</v>
      </c>
      <c r="H984" s="264" t="s">
        <v>313</v>
      </c>
      <c r="I984" s="264" t="s">
        <v>257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1023</v>
      </c>
      <c r="C985" s="260" t="s">
        <v>1022</v>
      </c>
      <c r="D985" s="73" t="str">
        <f t="shared" si="30"/>
        <v>abr/2018</v>
      </c>
      <c r="E985" s="263">
        <v>43216</v>
      </c>
      <c r="F985" s="259" t="s">
        <v>205</v>
      </c>
      <c r="G985" s="259" t="s">
        <v>295</v>
      </c>
      <c r="H985" s="264" t="s">
        <v>305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1021</v>
      </c>
      <c r="C986" s="260" t="s">
        <v>1022</v>
      </c>
      <c r="D986" s="73" t="str">
        <f t="shared" si="30"/>
        <v>abr/2018</v>
      </c>
      <c r="E986" s="263">
        <v>43216</v>
      </c>
      <c r="F986" s="259" t="s">
        <v>205</v>
      </c>
      <c r="G986" s="259" t="s">
        <v>295</v>
      </c>
      <c r="H986" s="264" t="s">
        <v>305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1021</v>
      </c>
      <c r="C987" s="260" t="s">
        <v>1022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295</v>
      </c>
      <c r="H987" s="264" t="s">
        <v>1084</v>
      </c>
      <c r="I987" s="264" t="s">
        <v>252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1021</v>
      </c>
      <c r="C988" s="260" t="s">
        <v>1022</v>
      </c>
      <c r="D988" s="73" t="str">
        <f t="shared" si="30"/>
        <v>abr/2018</v>
      </c>
      <c r="E988" s="263">
        <v>43217</v>
      </c>
      <c r="F988" s="259" t="s">
        <v>320</v>
      </c>
      <c r="G988" s="259" t="s">
        <v>295</v>
      </c>
      <c r="H988" s="264" t="s">
        <v>192</v>
      </c>
      <c r="I988" s="264" t="s">
        <v>276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1021</v>
      </c>
      <c r="C989" s="260" t="s">
        <v>1022</v>
      </c>
      <c r="D989" s="73" t="str">
        <f t="shared" si="30"/>
        <v>abr/2018</v>
      </c>
      <c r="E989" s="263">
        <v>43217</v>
      </c>
      <c r="F989" s="259" t="s">
        <v>207</v>
      </c>
      <c r="G989" s="259" t="s">
        <v>295</v>
      </c>
      <c r="H989" s="264" t="s">
        <v>208</v>
      </c>
      <c r="I989" s="264" t="s">
        <v>298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1021</v>
      </c>
      <c r="C990" s="260" t="s">
        <v>1022</v>
      </c>
      <c r="D990" s="73" t="str">
        <f t="shared" si="30"/>
        <v>abr/2018</v>
      </c>
      <c r="E990" s="263">
        <v>43217</v>
      </c>
      <c r="F990" s="259" t="s">
        <v>377</v>
      </c>
      <c r="G990" s="259" t="s">
        <v>295</v>
      </c>
      <c r="H990" s="264" t="s">
        <v>400</v>
      </c>
      <c r="I990" s="264" t="s">
        <v>188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1021</v>
      </c>
      <c r="C991" s="260" t="s">
        <v>1022</v>
      </c>
      <c r="D991" s="73" t="str">
        <f t="shared" si="30"/>
        <v>abr/2018</v>
      </c>
      <c r="E991" s="263">
        <v>43217</v>
      </c>
      <c r="F991" s="259" t="s">
        <v>217</v>
      </c>
      <c r="G991" s="259" t="s">
        <v>295</v>
      </c>
      <c r="H991" s="264" t="s">
        <v>217</v>
      </c>
      <c r="I991" s="264" t="s">
        <v>206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1021</v>
      </c>
      <c r="C992" s="260" t="s">
        <v>1022</v>
      </c>
      <c r="D992" s="73" t="str">
        <f t="shared" si="30"/>
        <v>abr/2018</v>
      </c>
      <c r="E992" s="263">
        <v>43217</v>
      </c>
      <c r="F992" s="259">
        <v>3938</v>
      </c>
      <c r="G992" s="259" t="s">
        <v>295</v>
      </c>
      <c r="H992" s="264" t="s">
        <v>1163</v>
      </c>
      <c r="I992" s="264" t="s">
        <v>249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1021</v>
      </c>
      <c r="C993" s="260" t="s">
        <v>1022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295</v>
      </c>
      <c r="H993" s="264" t="s">
        <v>185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1021</v>
      </c>
      <c r="C994" s="260" t="s">
        <v>1022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295</v>
      </c>
      <c r="H994" s="264" t="s">
        <v>640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1021</v>
      </c>
      <c r="C995" s="260" t="s">
        <v>1022</v>
      </c>
      <c r="D995" s="73" t="str">
        <f t="shared" si="30"/>
        <v>abr/2018</v>
      </c>
      <c r="E995" s="263">
        <v>43217</v>
      </c>
      <c r="F995" s="259" t="s">
        <v>214</v>
      </c>
      <c r="G995" s="259" t="s">
        <v>295</v>
      </c>
      <c r="H995" s="264" t="s">
        <v>304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1023</v>
      </c>
      <c r="C996" s="260" t="s">
        <v>1022</v>
      </c>
      <c r="D996" s="73" t="str">
        <f t="shared" si="30"/>
        <v>abr/2018</v>
      </c>
      <c r="E996" s="263">
        <v>43220</v>
      </c>
      <c r="F996" s="259" t="s">
        <v>207</v>
      </c>
      <c r="G996" s="259" t="s">
        <v>295</v>
      </c>
      <c r="H996" s="264" t="s">
        <v>208</v>
      </c>
      <c r="I996" s="264" t="s">
        <v>298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1021</v>
      </c>
      <c r="C997" s="260" t="s">
        <v>1022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295</v>
      </c>
      <c r="H997" s="264" t="s">
        <v>425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1021</v>
      </c>
      <c r="C998" s="260" t="s">
        <v>1022</v>
      </c>
      <c r="D998" s="73" t="str">
        <f t="shared" si="30"/>
        <v>abr/2018</v>
      </c>
      <c r="E998" s="263">
        <v>43220</v>
      </c>
      <c r="F998" s="259" t="s">
        <v>205</v>
      </c>
      <c r="G998" s="259" t="s">
        <v>295</v>
      </c>
      <c r="H998" s="264" t="s">
        <v>300</v>
      </c>
      <c r="I998" s="264" t="s">
        <v>237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1023</v>
      </c>
      <c r="C999" s="260" t="s">
        <v>1022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295</v>
      </c>
      <c r="H999" s="264" t="s">
        <v>424</v>
      </c>
      <c r="I999" s="264" t="s">
        <v>238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1021</v>
      </c>
      <c r="C1000" s="260" t="s">
        <v>1022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295</v>
      </c>
      <c r="H1000" s="264" t="s">
        <v>424</v>
      </c>
      <c r="I1000" s="264" t="s">
        <v>238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1023</v>
      </c>
      <c r="C1001" s="260" t="s">
        <v>1022</v>
      </c>
      <c r="D1001" s="73" t="str">
        <f t="shared" si="30"/>
        <v>abr/2018</v>
      </c>
      <c r="E1001" s="263">
        <v>43220</v>
      </c>
      <c r="F1001" s="259" t="s">
        <v>205</v>
      </c>
      <c r="G1001" s="259" t="s">
        <v>295</v>
      </c>
      <c r="H1001" s="264" t="s">
        <v>305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1021</v>
      </c>
      <c r="C1002" s="260" t="s">
        <v>1022</v>
      </c>
      <c r="D1002" s="73" t="str">
        <f t="shared" si="30"/>
        <v>abr/2018</v>
      </c>
      <c r="E1002" s="263">
        <v>43220</v>
      </c>
      <c r="F1002" s="259" t="s">
        <v>205</v>
      </c>
      <c r="G1002" s="259" t="s">
        <v>295</v>
      </c>
      <c r="H1002" s="264" t="s">
        <v>305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1023</v>
      </c>
      <c r="C1003" s="260" t="s">
        <v>1022</v>
      </c>
      <c r="D1003" s="73" t="str">
        <f t="shared" si="30"/>
        <v>mai/2018</v>
      </c>
      <c r="E1003" s="263">
        <v>43222</v>
      </c>
      <c r="F1003" s="259" t="s">
        <v>207</v>
      </c>
      <c r="G1003" s="259" t="s">
        <v>295</v>
      </c>
      <c r="H1003" s="264" t="s">
        <v>208</v>
      </c>
      <c r="I1003" s="264" t="s">
        <v>298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1021</v>
      </c>
      <c r="C1004" s="260" t="s">
        <v>1022</v>
      </c>
      <c r="D1004" s="73" t="str">
        <f t="shared" si="30"/>
        <v>mai/2018</v>
      </c>
      <c r="E1004" s="263">
        <v>43222</v>
      </c>
      <c r="F1004" s="259" t="s">
        <v>205</v>
      </c>
      <c r="G1004" s="259" t="s">
        <v>295</v>
      </c>
      <c r="H1004" s="264" t="s">
        <v>300</v>
      </c>
      <c r="I1004" s="264" t="s">
        <v>237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1021</v>
      </c>
      <c r="C1005" s="260" t="s">
        <v>1022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295</v>
      </c>
      <c r="H1005" s="264" t="s">
        <v>223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1021</v>
      </c>
      <c r="C1006" s="260" t="s">
        <v>1022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295</v>
      </c>
      <c r="H1006" s="264" t="s">
        <v>1164</v>
      </c>
      <c r="I1006" s="264" t="s">
        <v>249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1021</v>
      </c>
      <c r="C1007" s="260" t="s">
        <v>1022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295</v>
      </c>
      <c r="H1007" s="264" t="s">
        <v>1165</v>
      </c>
      <c r="I1007" s="264" t="s">
        <v>250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1023</v>
      </c>
      <c r="C1008" s="260" t="s">
        <v>1022</v>
      </c>
      <c r="D1008" s="73" t="str">
        <f t="shared" si="30"/>
        <v>mai/2018</v>
      </c>
      <c r="E1008" s="263">
        <v>43222</v>
      </c>
      <c r="F1008" s="259" t="s">
        <v>205</v>
      </c>
      <c r="G1008" s="259" t="s">
        <v>295</v>
      </c>
      <c r="H1008" s="264" t="s">
        <v>305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1021</v>
      </c>
      <c r="C1009" s="260" t="s">
        <v>1022</v>
      </c>
      <c r="D1009" s="73" t="str">
        <f t="shared" si="30"/>
        <v>mai/2018</v>
      </c>
      <c r="E1009" s="263">
        <v>43222</v>
      </c>
      <c r="F1009" s="259" t="s">
        <v>205</v>
      </c>
      <c r="G1009" s="259" t="s">
        <v>295</v>
      </c>
      <c r="H1009" s="264" t="s">
        <v>305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1021</v>
      </c>
      <c r="C1010" s="260" t="s">
        <v>1022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295</v>
      </c>
      <c r="H1010" s="264" t="s">
        <v>1084</v>
      </c>
      <c r="I1010" s="264" t="s">
        <v>252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1023</v>
      </c>
      <c r="C1011" s="260" t="s">
        <v>1022</v>
      </c>
      <c r="D1011" s="73" t="str">
        <f t="shared" si="30"/>
        <v>mai/2018</v>
      </c>
      <c r="E1011" s="263">
        <v>43223</v>
      </c>
      <c r="F1011" s="259" t="s">
        <v>207</v>
      </c>
      <c r="G1011" s="259" t="s">
        <v>295</v>
      </c>
      <c r="H1011" s="264" t="s">
        <v>208</v>
      </c>
      <c r="I1011" s="264" t="s">
        <v>298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1023</v>
      </c>
      <c r="C1012" s="260" t="s">
        <v>1022</v>
      </c>
      <c r="D1012" s="73" t="str">
        <f t="shared" si="30"/>
        <v>mai/2018</v>
      </c>
      <c r="E1012" s="263">
        <v>43223</v>
      </c>
      <c r="F1012" s="259" t="s">
        <v>205</v>
      </c>
      <c r="G1012" s="259" t="s">
        <v>295</v>
      </c>
      <c r="H1012" s="264" t="s">
        <v>305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1021</v>
      </c>
      <c r="C1013" s="260" t="s">
        <v>1022</v>
      </c>
      <c r="D1013" s="73" t="str">
        <f t="shared" si="30"/>
        <v>mai/2018</v>
      </c>
      <c r="E1013" s="263">
        <v>43223</v>
      </c>
      <c r="F1013" s="259" t="s">
        <v>205</v>
      </c>
      <c r="G1013" s="259" t="s">
        <v>295</v>
      </c>
      <c r="H1013" s="264" t="s">
        <v>305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1021</v>
      </c>
      <c r="C1014" s="260" t="s">
        <v>1022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295</v>
      </c>
      <c r="H1014" s="264" t="s">
        <v>1084</v>
      </c>
      <c r="I1014" s="264" t="s">
        <v>252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1021</v>
      </c>
      <c r="C1015" s="260" t="s">
        <v>1022</v>
      </c>
      <c r="D1015" s="73" t="str">
        <f t="shared" si="30"/>
        <v>mai/2018</v>
      </c>
      <c r="E1015" s="263">
        <v>43223</v>
      </c>
      <c r="F1015" s="259" t="s">
        <v>320</v>
      </c>
      <c r="G1015" s="259" t="s">
        <v>295</v>
      </c>
      <c r="H1015" s="264" t="s">
        <v>213</v>
      </c>
      <c r="I1015" s="264" t="s">
        <v>276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1021</v>
      </c>
      <c r="C1016" s="260" t="s">
        <v>1022</v>
      </c>
      <c r="D1016" s="73" t="str">
        <f t="shared" si="30"/>
        <v>mai/2018</v>
      </c>
      <c r="E1016" s="263">
        <v>43223</v>
      </c>
      <c r="F1016" s="259" t="s">
        <v>320</v>
      </c>
      <c r="G1016" s="259" t="s">
        <v>295</v>
      </c>
      <c r="H1016" s="264" t="s">
        <v>213</v>
      </c>
      <c r="I1016" s="264" t="s">
        <v>276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1021</v>
      </c>
      <c r="C1017" s="260" t="s">
        <v>1022</v>
      </c>
      <c r="D1017" s="73" t="str">
        <f t="shared" si="30"/>
        <v>mai/2018</v>
      </c>
      <c r="E1017" s="263">
        <v>43223</v>
      </c>
      <c r="F1017" s="259" t="s">
        <v>320</v>
      </c>
      <c r="G1017" s="259" t="s">
        <v>295</v>
      </c>
      <c r="H1017" s="264" t="s">
        <v>213</v>
      </c>
      <c r="I1017" s="264" t="s">
        <v>276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1021</v>
      </c>
      <c r="C1018" s="260" t="s">
        <v>1022</v>
      </c>
      <c r="D1018" s="73" t="str">
        <f t="shared" si="30"/>
        <v>mai/2018</v>
      </c>
      <c r="E1018" s="263">
        <v>43223</v>
      </c>
      <c r="F1018" s="259" t="s">
        <v>320</v>
      </c>
      <c r="G1018" s="259" t="s">
        <v>295</v>
      </c>
      <c r="H1018" s="264" t="s">
        <v>212</v>
      </c>
      <c r="I1018" s="264" t="s">
        <v>276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1023</v>
      </c>
      <c r="C1019" s="260" t="s">
        <v>1022</v>
      </c>
      <c r="D1019" s="73" t="str">
        <f t="shared" si="30"/>
        <v>mai/2018</v>
      </c>
      <c r="E1019" s="263">
        <v>43224</v>
      </c>
      <c r="F1019" s="259" t="s">
        <v>207</v>
      </c>
      <c r="G1019" s="259" t="s">
        <v>295</v>
      </c>
      <c r="H1019" s="264" t="s">
        <v>208</v>
      </c>
      <c r="I1019" s="264" t="s">
        <v>298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1021</v>
      </c>
      <c r="C1020" s="260" t="s">
        <v>1022</v>
      </c>
      <c r="D1020" s="73" t="str">
        <f t="shared" si="30"/>
        <v>mai/2018</v>
      </c>
      <c r="E1020" s="263">
        <v>43224</v>
      </c>
      <c r="F1020" s="259" t="s">
        <v>207</v>
      </c>
      <c r="G1020" s="259" t="s">
        <v>295</v>
      </c>
      <c r="H1020" s="264" t="s">
        <v>208</v>
      </c>
      <c r="I1020" s="264" t="s">
        <v>298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1021</v>
      </c>
      <c r="C1021" s="260" t="s">
        <v>1022</v>
      </c>
      <c r="D1021" s="73" t="str">
        <f t="shared" si="30"/>
        <v>mai/2018</v>
      </c>
      <c r="E1021" s="263">
        <v>43224</v>
      </c>
      <c r="F1021" s="259" t="s">
        <v>217</v>
      </c>
      <c r="G1021" s="259" t="s">
        <v>295</v>
      </c>
      <c r="H1021" s="264" t="s">
        <v>217</v>
      </c>
      <c r="I1021" s="264" t="s">
        <v>206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1021</v>
      </c>
      <c r="C1022" s="260" t="s">
        <v>1022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295</v>
      </c>
      <c r="H1022" s="264" t="s">
        <v>1102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1021</v>
      </c>
      <c r="C1023" s="260" t="s">
        <v>1022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295</v>
      </c>
      <c r="H1023" s="264" t="s">
        <v>1102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1021</v>
      </c>
      <c r="C1024" s="260" t="s">
        <v>1022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295</v>
      </c>
      <c r="H1024" s="264" t="s">
        <v>428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1021</v>
      </c>
      <c r="C1025" s="260" t="s">
        <v>1022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295</v>
      </c>
      <c r="H1025" s="264" t="s">
        <v>1077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1023</v>
      </c>
      <c r="C1026" s="260" t="s">
        <v>1022</v>
      </c>
      <c r="D1026" s="73" t="str">
        <f t="shared" si="30"/>
        <v>mai/2018</v>
      </c>
      <c r="E1026" s="263">
        <v>43224</v>
      </c>
      <c r="F1026" s="259" t="s">
        <v>205</v>
      </c>
      <c r="G1026" s="259" t="s">
        <v>295</v>
      </c>
      <c r="H1026" s="264" t="s">
        <v>305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1021</v>
      </c>
      <c r="C1027" s="260" t="s">
        <v>1022</v>
      </c>
      <c r="D1027" s="73" t="str">
        <f t="shared" ref="D1027:D1090" si="32">TEXT(E1027,"mmm/aaaa")</f>
        <v>mai/2018</v>
      </c>
      <c r="E1027" s="263">
        <v>43224</v>
      </c>
      <c r="F1027" s="259" t="s">
        <v>205</v>
      </c>
      <c r="G1027" s="259" t="s">
        <v>295</v>
      </c>
      <c r="H1027" s="264" t="s">
        <v>305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1021</v>
      </c>
      <c r="C1028" s="260" t="s">
        <v>1022</v>
      </c>
      <c r="D1028" s="73" t="str">
        <f t="shared" si="32"/>
        <v>mai/2018</v>
      </c>
      <c r="E1028" s="263">
        <v>43227</v>
      </c>
      <c r="F1028" s="259" t="s">
        <v>207</v>
      </c>
      <c r="G1028" s="259" t="s">
        <v>295</v>
      </c>
      <c r="H1028" s="264" t="s">
        <v>208</v>
      </c>
      <c r="I1028" s="264" t="s">
        <v>298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1021</v>
      </c>
      <c r="C1029" s="260" t="s">
        <v>1022</v>
      </c>
      <c r="D1029" s="73" t="str">
        <f t="shared" si="32"/>
        <v>mai/2018</v>
      </c>
      <c r="E1029" s="263">
        <v>43227</v>
      </c>
      <c r="F1029" s="259" t="s">
        <v>431</v>
      </c>
      <c r="G1029" s="259" t="s">
        <v>295</v>
      </c>
      <c r="H1029" s="264" t="s">
        <v>1025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1023</v>
      </c>
      <c r="C1030" s="260" t="s">
        <v>1022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295</v>
      </c>
      <c r="H1030" s="264" t="s">
        <v>143</v>
      </c>
      <c r="I1030" s="264" t="s">
        <v>235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1021</v>
      </c>
      <c r="C1031" s="260" t="s">
        <v>1022</v>
      </c>
      <c r="D1031" s="73" t="str">
        <f t="shared" si="32"/>
        <v>mai/2018</v>
      </c>
      <c r="E1031" s="263">
        <v>43227</v>
      </c>
      <c r="F1031" s="259" t="s">
        <v>426</v>
      </c>
      <c r="G1031" s="259" t="s">
        <v>295</v>
      </c>
      <c r="H1031" s="264" t="s">
        <v>1029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1021</v>
      </c>
      <c r="C1032" s="260" t="s">
        <v>1022</v>
      </c>
      <c r="D1032" s="73" t="str">
        <f t="shared" si="32"/>
        <v>mai/2018</v>
      </c>
      <c r="E1032" s="263">
        <v>43227</v>
      </c>
      <c r="F1032" s="259" t="s">
        <v>426</v>
      </c>
      <c r="G1032" s="259" t="s">
        <v>295</v>
      </c>
      <c r="H1032" s="264" t="s">
        <v>1103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1021</v>
      </c>
      <c r="C1033" s="260" t="s">
        <v>1022</v>
      </c>
      <c r="D1033" s="73" t="str">
        <f t="shared" si="32"/>
        <v>mai/2018</v>
      </c>
      <c r="E1033" s="263">
        <v>43227</v>
      </c>
      <c r="F1033" s="259" t="s">
        <v>426</v>
      </c>
      <c r="G1033" s="259" t="s">
        <v>295</v>
      </c>
      <c r="H1033" s="264" t="s">
        <v>1032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1021</v>
      </c>
      <c r="C1034" s="260" t="s">
        <v>1022</v>
      </c>
      <c r="D1034" s="73" t="str">
        <f t="shared" si="32"/>
        <v>mai/2018</v>
      </c>
      <c r="E1034" s="263">
        <v>43227</v>
      </c>
      <c r="F1034" s="259" t="s">
        <v>426</v>
      </c>
      <c r="G1034" s="259" t="s">
        <v>295</v>
      </c>
      <c r="H1034" s="264" t="s">
        <v>1033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1021</v>
      </c>
      <c r="C1035" s="260" t="s">
        <v>1022</v>
      </c>
      <c r="D1035" s="73" t="str">
        <f t="shared" si="32"/>
        <v>mai/2018</v>
      </c>
      <c r="E1035" s="263">
        <v>43227</v>
      </c>
      <c r="F1035" s="259" t="s">
        <v>205</v>
      </c>
      <c r="G1035" s="259" t="s">
        <v>295</v>
      </c>
      <c r="H1035" s="264" t="s">
        <v>300</v>
      </c>
      <c r="I1035" s="264" t="s">
        <v>237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1021</v>
      </c>
      <c r="C1036" s="260" t="s">
        <v>1022</v>
      </c>
      <c r="D1036" s="73" t="str">
        <f t="shared" si="32"/>
        <v>mai/2018</v>
      </c>
      <c r="E1036" s="263">
        <v>43227</v>
      </c>
      <c r="F1036" s="259" t="s">
        <v>426</v>
      </c>
      <c r="G1036" s="259" t="s">
        <v>295</v>
      </c>
      <c r="H1036" s="264" t="s">
        <v>1034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1021</v>
      </c>
      <c r="C1037" s="260" t="s">
        <v>1022</v>
      </c>
      <c r="D1037" s="73" t="str">
        <f t="shared" si="32"/>
        <v>mai/2018</v>
      </c>
      <c r="E1037" s="263">
        <v>43227</v>
      </c>
      <c r="F1037" s="259" t="s">
        <v>426</v>
      </c>
      <c r="G1037" s="259" t="s">
        <v>295</v>
      </c>
      <c r="H1037" s="264" t="s">
        <v>1035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1021</v>
      </c>
      <c r="C1038" s="260" t="s">
        <v>1022</v>
      </c>
      <c r="D1038" s="73" t="str">
        <f t="shared" si="32"/>
        <v>mai/2018</v>
      </c>
      <c r="E1038" s="263">
        <v>43227</v>
      </c>
      <c r="F1038" s="259" t="s">
        <v>426</v>
      </c>
      <c r="G1038" s="259" t="s">
        <v>295</v>
      </c>
      <c r="H1038" s="264" t="s">
        <v>1035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1021</v>
      </c>
      <c r="C1039" s="260" t="s">
        <v>1022</v>
      </c>
      <c r="D1039" s="73" t="str">
        <f t="shared" si="32"/>
        <v>mai/2018</v>
      </c>
      <c r="E1039" s="263">
        <v>43227</v>
      </c>
      <c r="F1039" s="259" t="s">
        <v>426</v>
      </c>
      <c r="G1039" s="259" t="s">
        <v>295</v>
      </c>
      <c r="H1039" s="264" t="s">
        <v>1035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1021</v>
      </c>
      <c r="C1040" s="260" t="s">
        <v>1022</v>
      </c>
      <c r="D1040" s="73" t="str">
        <f t="shared" si="32"/>
        <v>mai/2018</v>
      </c>
      <c r="E1040" s="263">
        <v>43227</v>
      </c>
      <c r="F1040" s="259" t="s">
        <v>426</v>
      </c>
      <c r="G1040" s="259" t="s">
        <v>295</v>
      </c>
      <c r="H1040" s="264" t="s">
        <v>1036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1021</v>
      </c>
      <c r="C1041" s="260" t="s">
        <v>1022</v>
      </c>
      <c r="D1041" s="73" t="str">
        <f t="shared" si="32"/>
        <v>mai/2018</v>
      </c>
      <c r="E1041" s="263">
        <v>43227</v>
      </c>
      <c r="F1041" s="259" t="s">
        <v>426</v>
      </c>
      <c r="G1041" s="259" t="s">
        <v>295</v>
      </c>
      <c r="H1041" s="264" t="s">
        <v>1037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1021</v>
      </c>
      <c r="C1042" s="260" t="s">
        <v>1022</v>
      </c>
      <c r="D1042" s="73" t="str">
        <f t="shared" si="32"/>
        <v>mai/2018</v>
      </c>
      <c r="E1042" s="263">
        <v>43227</v>
      </c>
      <c r="F1042" s="259" t="s">
        <v>426</v>
      </c>
      <c r="G1042" s="259" t="s">
        <v>295</v>
      </c>
      <c r="H1042" s="264" t="s">
        <v>1038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1021</v>
      </c>
      <c r="C1043" s="260" t="s">
        <v>1022</v>
      </c>
      <c r="D1043" s="73" t="str">
        <f t="shared" si="32"/>
        <v>mai/2018</v>
      </c>
      <c r="E1043" s="263">
        <v>43227</v>
      </c>
      <c r="F1043" s="259" t="s">
        <v>426</v>
      </c>
      <c r="G1043" s="259" t="s">
        <v>295</v>
      </c>
      <c r="H1043" s="264" t="s">
        <v>1039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1021</v>
      </c>
      <c r="C1044" s="260" t="s">
        <v>1022</v>
      </c>
      <c r="D1044" s="73" t="str">
        <f t="shared" si="32"/>
        <v>mai/2018</v>
      </c>
      <c r="E1044" s="263">
        <v>43227</v>
      </c>
      <c r="F1044" s="259" t="s">
        <v>426</v>
      </c>
      <c r="G1044" s="259" t="s">
        <v>295</v>
      </c>
      <c r="H1044" s="264" t="s">
        <v>1040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1021</v>
      </c>
      <c r="C1045" s="260" t="s">
        <v>1022</v>
      </c>
      <c r="D1045" s="73" t="str">
        <f t="shared" si="32"/>
        <v>mai/2018</v>
      </c>
      <c r="E1045" s="263">
        <v>43227</v>
      </c>
      <c r="F1045" s="259" t="s">
        <v>426</v>
      </c>
      <c r="G1045" s="259" t="s">
        <v>295</v>
      </c>
      <c r="H1045" s="264" t="s">
        <v>1041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1021</v>
      </c>
      <c r="C1046" s="260" t="s">
        <v>1022</v>
      </c>
      <c r="D1046" s="73" t="str">
        <f t="shared" si="32"/>
        <v>mai/2018</v>
      </c>
      <c r="E1046" s="263">
        <v>43227</v>
      </c>
      <c r="F1046" s="259" t="s">
        <v>430</v>
      </c>
      <c r="G1046" s="259" t="s">
        <v>295</v>
      </c>
      <c r="H1046" s="264" t="s">
        <v>1166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1021</v>
      </c>
      <c r="C1047" s="260" t="s">
        <v>1022</v>
      </c>
      <c r="D1047" s="73" t="str">
        <f t="shared" si="32"/>
        <v>mai/2018</v>
      </c>
      <c r="E1047" s="263">
        <v>43227</v>
      </c>
      <c r="F1047" s="259" t="s">
        <v>426</v>
      </c>
      <c r="G1047" s="259" t="s">
        <v>295</v>
      </c>
      <c r="H1047" s="264" t="s">
        <v>427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1021</v>
      </c>
      <c r="C1048" s="260" t="s">
        <v>1022</v>
      </c>
      <c r="D1048" s="73" t="str">
        <f t="shared" si="32"/>
        <v>mai/2018</v>
      </c>
      <c r="E1048" s="263">
        <v>43227</v>
      </c>
      <c r="F1048" s="259" t="s">
        <v>426</v>
      </c>
      <c r="G1048" s="259" t="s">
        <v>295</v>
      </c>
      <c r="H1048" s="264" t="s">
        <v>1043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1021</v>
      </c>
      <c r="C1049" s="260" t="s">
        <v>1022</v>
      </c>
      <c r="D1049" s="73" t="str">
        <f t="shared" si="32"/>
        <v>mai/2018</v>
      </c>
      <c r="E1049" s="263">
        <v>43227</v>
      </c>
      <c r="F1049" s="259" t="s">
        <v>426</v>
      </c>
      <c r="G1049" s="259" t="s">
        <v>295</v>
      </c>
      <c r="H1049" s="264" t="s">
        <v>1045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1021</v>
      </c>
      <c r="C1050" s="260" t="s">
        <v>1022</v>
      </c>
      <c r="D1050" s="73" t="str">
        <f t="shared" si="32"/>
        <v>mai/2018</v>
      </c>
      <c r="E1050" s="263">
        <v>43227</v>
      </c>
      <c r="F1050" s="259" t="s">
        <v>426</v>
      </c>
      <c r="G1050" s="259" t="s">
        <v>295</v>
      </c>
      <c r="H1050" s="264" t="s">
        <v>1046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1021</v>
      </c>
      <c r="C1051" s="260" t="s">
        <v>1022</v>
      </c>
      <c r="D1051" s="73" t="str">
        <f t="shared" si="32"/>
        <v>mai/2018</v>
      </c>
      <c r="E1051" s="263">
        <v>43227</v>
      </c>
      <c r="F1051" s="259" t="s">
        <v>426</v>
      </c>
      <c r="G1051" s="259" t="s">
        <v>295</v>
      </c>
      <c r="H1051" s="264" t="s">
        <v>1049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1021</v>
      </c>
      <c r="C1052" s="260" t="s">
        <v>1022</v>
      </c>
      <c r="D1052" s="73" t="str">
        <f t="shared" si="32"/>
        <v>mai/2018</v>
      </c>
      <c r="E1052" s="263">
        <v>43227</v>
      </c>
      <c r="F1052" s="259" t="s">
        <v>426</v>
      </c>
      <c r="G1052" s="259" t="s">
        <v>295</v>
      </c>
      <c r="H1052" s="264" t="s">
        <v>1052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1021</v>
      </c>
      <c r="C1053" s="260" t="s">
        <v>1022</v>
      </c>
      <c r="D1053" s="73" t="str">
        <f t="shared" si="32"/>
        <v>mai/2018</v>
      </c>
      <c r="E1053" s="263">
        <v>43227</v>
      </c>
      <c r="F1053" s="259" t="s">
        <v>426</v>
      </c>
      <c r="G1053" s="259" t="s">
        <v>295</v>
      </c>
      <c r="H1053" s="264" t="s">
        <v>1105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1021</v>
      </c>
      <c r="C1054" s="260" t="s">
        <v>1022</v>
      </c>
      <c r="D1054" s="73" t="str">
        <f t="shared" si="32"/>
        <v>mai/2018</v>
      </c>
      <c r="E1054" s="263">
        <v>43227</v>
      </c>
      <c r="F1054" s="259" t="s">
        <v>426</v>
      </c>
      <c r="G1054" s="259" t="s">
        <v>295</v>
      </c>
      <c r="H1054" s="264" t="s">
        <v>1053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1021</v>
      </c>
      <c r="C1055" s="260" t="s">
        <v>1022</v>
      </c>
      <c r="D1055" s="73" t="str">
        <f t="shared" si="32"/>
        <v>mai/2018</v>
      </c>
      <c r="E1055" s="263">
        <v>43227</v>
      </c>
      <c r="F1055" s="259" t="s">
        <v>426</v>
      </c>
      <c r="G1055" s="259" t="s">
        <v>295</v>
      </c>
      <c r="H1055" s="264" t="s">
        <v>1055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1021</v>
      </c>
      <c r="C1056" s="260" t="s">
        <v>1022</v>
      </c>
      <c r="D1056" s="73" t="str">
        <f t="shared" si="32"/>
        <v>mai/2018</v>
      </c>
      <c r="E1056" s="263">
        <v>43227</v>
      </c>
      <c r="F1056" s="259" t="s">
        <v>426</v>
      </c>
      <c r="G1056" s="259" t="s">
        <v>295</v>
      </c>
      <c r="H1056" s="264" t="s">
        <v>1056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1021</v>
      </c>
      <c r="C1057" s="260" t="s">
        <v>1022</v>
      </c>
      <c r="D1057" s="73" t="str">
        <f t="shared" si="32"/>
        <v>mai/2018</v>
      </c>
      <c r="E1057" s="263">
        <v>43227</v>
      </c>
      <c r="F1057" s="259" t="s">
        <v>426</v>
      </c>
      <c r="G1057" s="259" t="s">
        <v>295</v>
      </c>
      <c r="H1057" s="264" t="s">
        <v>1057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1021</v>
      </c>
      <c r="C1058" s="260" t="s">
        <v>1022</v>
      </c>
      <c r="D1058" s="73" t="str">
        <f t="shared" si="32"/>
        <v>mai/2018</v>
      </c>
      <c r="E1058" s="263">
        <v>43227</v>
      </c>
      <c r="F1058" s="259" t="s">
        <v>426</v>
      </c>
      <c r="G1058" s="259" t="s">
        <v>295</v>
      </c>
      <c r="H1058" s="264" t="s">
        <v>1058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1021</v>
      </c>
      <c r="C1059" s="260" t="s">
        <v>1022</v>
      </c>
      <c r="D1059" s="73" t="str">
        <f t="shared" si="32"/>
        <v>mai/2018</v>
      </c>
      <c r="E1059" s="263">
        <v>43227</v>
      </c>
      <c r="F1059" s="259" t="s">
        <v>426</v>
      </c>
      <c r="G1059" s="259" t="s">
        <v>295</v>
      </c>
      <c r="H1059" s="264" t="s">
        <v>1059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1021</v>
      </c>
      <c r="C1060" s="260" t="s">
        <v>1022</v>
      </c>
      <c r="D1060" s="73" t="str">
        <f t="shared" si="32"/>
        <v>mai/2018</v>
      </c>
      <c r="E1060" s="263">
        <v>43227</v>
      </c>
      <c r="F1060" s="259" t="s">
        <v>426</v>
      </c>
      <c r="G1060" s="259" t="s">
        <v>295</v>
      </c>
      <c r="H1060" s="264" t="s">
        <v>1060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1021</v>
      </c>
      <c r="C1061" s="260" t="s">
        <v>1022</v>
      </c>
      <c r="D1061" s="73" t="str">
        <f t="shared" si="32"/>
        <v>mai/2018</v>
      </c>
      <c r="E1061" s="263">
        <v>43227</v>
      </c>
      <c r="F1061" s="259" t="s">
        <v>426</v>
      </c>
      <c r="G1061" s="259" t="s">
        <v>295</v>
      </c>
      <c r="H1061" s="264" t="s">
        <v>723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1021</v>
      </c>
      <c r="C1062" s="260" t="s">
        <v>1022</v>
      </c>
      <c r="D1062" s="73" t="str">
        <f t="shared" si="32"/>
        <v>mai/2018</v>
      </c>
      <c r="E1062" s="263">
        <v>43227</v>
      </c>
      <c r="F1062" s="259" t="s">
        <v>426</v>
      </c>
      <c r="G1062" s="259" t="s">
        <v>295</v>
      </c>
      <c r="H1062" s="264" t="s">
        <v>1167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1021</v>
      </c>
      <c r="C1063" s="260" t="s">
        <v>1022</v>
      </c>
      <c r="D1063" s="73" t="str">
        <f t="shared" si="32"/>
        <v>mai/2018</v>
      </c>
      <c r="E1063" s="263">
        <v>43227</v>
      </c>
      <c r="F1063" s="259" t="s">
        <v>426</v>
      </c>
      <c r="G1063" s="259" t="s">
        <v>295</v>
      </c>
      <c r="H1063" s="264" t="s">
        <v>1061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1021</v>
      </c>
      <c r="C1064" s="260" t="s">
        <v>1022</v>
      </c>
      <c r="D1064" s="73" t="str">
        <f t="shared" si="32"/>
        <v>mai/2018</v>
      </c>
      <c r="E1064" s="263">
        <v>43227</v>
      </c>
      <c r="F1064" s="259" t="s">
        <v>426</v>
      </c>
      <c r="G1064" s="259" t="s">
        <v>295</v>
      </c>
      <c r="H1064" s="264" t="s">
        <v>1064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1021</v>
      </c>
      <c r="C1065" s="260" t="s">
        <v>1022</v>
      </c>
      <c r="D1065" s="73" t="str">
        <f t="shared" si="32"/>
        <v>mai/2018</v>
      </c>
      <c r="E1065" s="263">
        <v>43227</v>
      </c>
      <c r="F1065" s="259" t="s">
        <v>426</v>
      </c>
      <c r="G1065" s="259" t="s">
        <v>295</v>
      </c>
      <c r="H1065" s="264" t="s">
        <v>1065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1021</v>
      </c>
      <c r="C1066" s="260" t="s">
        <v>1022</v>
      </c>
      <c r="D1066" s="73" t="str">
        <f t="shared" si="32"/>
        <v>mai/2018</v>
      </c>
      <c r="E1066" s="263">
        <v>43227</v>
      </c>
      <c r="F1066" s="259" t="s">
        <v>426</v>
      </c>
      <c r="G1066" s="259" t="s">
        <v>295</v>
      </c>
      <c r="H1066" s="264" t="s">
        <v>1067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1021</v>
      </c>
      <c r="C1067" s="260" t="s">
        <v>1022</v>
      </c>
      <c r="D1067" s="73" t="str">
        <f t="shared" si="32"/>
        <v>mai/2018</v>
      </c>
      <c r="E1067" s="263">
        <v>43227</v>
      </c>
      <c r="F1067" s="259" t="s">
        <v>426</v>
      </c>
      <c r="G1067" s="259" t="s">
        <v>295</v>
      </c>
      <c r="H1067" s="264" t="s">
        <v>1106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1021</v>
      </c>
      <c r="C1068" s="260" t="s">
        <v>1022</v>
      </c>
      <c r="D1068" s="73" t="str">
        <f t="shared" si="32"/>
        <v>mai/2018</v>
      </c>
      <c r="E1068" s="263">
        <v>43227</v>
      </c>
      <c r="F1068" s="259" t="s">
        <v>426</v>
      </c>
      <c r="G1068" s="259" t="s">
        <v>295</v>
      </c>
      <c r="H1068" s="264" t="s">
        <v>1073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1021</v>
      </c>
      <c r="C1069" s="260" t="s">
        <v>1022</v>
      </c>
      <c r="D1069" s="73" t="str">
        <f t="shared" si="32"/>
        <v>mai/2018</v>
      </c>
      <c r="E1069" s="263">
        <v>43227</v>
      </c>
      <c r="F1069" s="259" t="s">
        <v>426</v>
      </c>
      <c r="G1069" s="259" t="s">
        <v>295</v>
      </c>
      <c r="H1069" s="264" t="s">
        <v>1074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1021</v>
      </c>
      <c r="C1070" s="260" t="s">
        <v>1022</v>
      </c>
      <c r="D1070" s="73" t="str">
        <f t="shared" si="32"/>
        <v>mai/2018</v>
      </c>
      <c r="E1070" s="263">
        <v>43227</v>
      </c>
      <c r="F1070" s="259" t="s">
        <v>426</v>
      </c>
      <c r="G1070" s="259" t="s">
        <v>295</v>
      </c>
      <c r="H1070" s="264" t="s">
        <v>1078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1021</v>
      </c>
      <c r="C1071" s="260" t="s">
        <v>1022</v>
      </c>
      <c r="D1071" s="73" t="str">
        <f t="shared" si="32"/>
        <v>mai/2018</v>
      </c>
      <c r="E1071" s="263">
        <v>43227</v>
      </c>
      <c r="F1071" s="259" t="s">
        <v>426</v>
      </c>
      <c r="G1071" s="259" t="s">
        <v>295</v>
      </c>
      <c r="H1071" s="264" t="s">
        <v>1168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1021</v>
      </c>
      <c r="C1072" s="260" t="s">
        <v>1022</v>
      </c>
      <c r="D1072" s="73" t="str">
        <f t="shared" si="32"/>
        <v>mai/2018</v>
      </c>
      <c r="E1072" s="263">
        <v>43227</v>
      </c>
      <c r="F1072" s="259" t="s">
        <v>426</v>
      </c>
      <c r="G1072" s="259" t="s">
        <v>295</v>
      </c>
      <c r="H1072" s="264" t="s">
        <v>1079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1021</v>
      </c>
      <c r="C1073" s="260" t="s">
        <v>1022</v>
      </c>
      <c r="D1073" s="73" t="str">
        <f t="shared" si="32"/>
        <v>mai/2018</v>
      </c>
      <c r="E1073" s="263">
        <v>43227</v>
      </c>
      <c r="F1073" s="259" t="s">
        <v>426</v>
      </c>
      <c r="G1073" s="259" t="s">
        <v>295</v>
      </c>
      <c r="H1073" s="264" t="s">
        <v>1080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1021</v>
      </c>
      <c r="C1074" s="260" t="s">
        <v>1022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295</v>
      </c>
      <c r="H1074" s="264" t="s">
        <v>1084</v>
      </c>
      <c r="I1074" s="264" t="s">
        <v>252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1021</v>
      </c>
      <c r="C1075" s="260" t="s">
        <v>1022</v>
      </c>
      <c r="D1075" s="73" t="str">
        <f t="shared" si="32"/>
        <v>mai/2018</v>
      </c>
      <c r="E1075" s="263">
        <v>43227</v>
      </c>
      <c r="F1075" s="259" t="s">
        <v>426</v>
      </c>
      <c r="G1075" s="259" t="s">
        <v>295</v>
      </c>
      <c r="H1075" s="264" t="s">
        <v>1082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1021</v>
      </c>
      <c r="C1076" s="260" t="s">
        <v>1022</v>
      </c>
      <c r="D1076" s="73" t="str">
        <f t="shared" si="32"/>
        <v>mai/2018</v>
      </c>
      <c r="E1076" s="263">
        <v>43227</v>
      </c>
      <c r="F1076" s="259" t="s">
        <v>431</v>
      </c>
      <c r="G1076" s="259" t="s">
        <v>295</v>
      </c>
      <c r="H1076" s="264" t="s">
        <v>1083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1021</v>
      </c>
      <c r="C1077" s="260" t="s">
        <v>1022</v>
      </c>
      <c r="D1077" s="73" t="str">
        <f t="shared" si="32"/>
        <v>mai/2018</v>
      </c>
      <c r="E1077" s="263">
        <v>43228</v>
      </c>
      <c r="F1077" s="259" t="s">
        <v>207</v>
      </c>
      <c r="G1077" s="259" t="s">
        <v>295</v>
      </c>
      <c r="H1077" s="264" t="s">
        <v>208</v>
      </c>
      <c r="I1077" s="264" t="s">
        <v>298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1021</v>
      </c>
      <c r="C1078" s="260" t="s">
        <v>1022</v>
      </c>
      <c r="D1078" s="73" t="str">
        <f t="shared" si="32"/>
        <v>mai/2018</v>
      </c>
      <c r="E1078" s="263">
        <v>43228</v>
      </c>
      <c r="F1078" s="259" t="s">
        <v>214</v>
      </c>
      <c r="G1078" s="259" t="s">
        <v>295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1021</v>
      </c>
      <c r="C1079" s="260" t="s">
        <v>1022</v>
      </c>
      <c r="D1079" s="73" t="str">
        <f t="shared" si="32"/>
        <v>mai/2018</v>
      </c>
      <c r="E1079" s="263">
        <v>43228</v>
      </c>
      <c r="F1079" s="259" t="s">
        <v>214</v>
      </c>
      <c r="G1079" s="259" t="s">
        <v>295</v>
      </c>
      <c r="H1079" s="264" t="s">
        <v>304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1021</v>
      </c>
      <c r="C1080" s="260" t="s">
        <v>1022</v>
      </c>
      <c r="D1080" s="73" t="str">
        <f t="shared" si="32"/>
        <v>mai/2018</v>
      </c>
      <c r="E1080" s="263">
        <v>43228</v>
      </c>
      <c r="F1080" s="259" t="s">
        <v>320</v>
      </c>
      <c r="G1080" s="259" t="s">
        <v>295</v>
      </c>
      <c r="H1080" s="264" t="s">
        <v>225</v>
      </c>
      <c r="I1080" s="264" t="s">
        <v>276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1023</v>
      </c>
      <c r="C1081" s="260" t="s">
        <v>1022</v>
      </c>
      <c r="D1081" s="73" t="str">
        <f t="shared" si="32"/>
        <v>mai/2018</v>
      </c>
      <c r="E1081" s="263">
        <v>43229</v>
      </c>
      <c r="F1081" s="259" t="s">
        <v>207</v>
      </c>
      <c r="G1081" s="259" t="s">
        <v>295</v>
      </c>
      <c r="H1081" s="264" t="s">
        <v>208</v>
      </c>
      <c r="I1081" s="264" t="s">
        <v>298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1021</v>
      </c>
      <c r="C1082" s="260" t="s">
        <v>1022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295</v>
      </c>
      <c r="H1082" s="264" t="s">
        <v>611</v>
      </c>
      <c r="I1082" s="264" t="s">
        <v>249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1021</v>
      </c>
      <c r="C1083" s="260" t="s">
        <v>1022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295</v>
      </c>
      <c r="H1083" s="264" t="s">
        <v>199</v>
      </c>
      <c r="I1083" s="264" t="s">
        <v>256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1023</v>
      </c>
      <c r="C1084" s="260" t="s">
        <v>1022</v>
      </c>
      <c r="D1084" s="73" t="str">
        <f t="shared" si="32"/>
        <v>mai/2018</v>
      </c>
      <c r="E1084" s="263">
        <v>43229</v>
      </c>
      <c r="F1084" s="259" t="s">
        <v>205</v>
      </c>
      <c r="G1084" s="259" t="s">
        <v>295</v>
      </c>
      <c r="H1084" s="264" t="s">
        <v>305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1021</v>
      </c>
      <c r="C1085" s="260" t="s">
        <v>1022</v>
      </c>
      <c r="D1085" s="73" t="str">
        <f t="shared" si="32"/>
        <v>mai/2018</v>
      </c>
      <c r="E1085" s="263">
        <v>43229</v>
      </c>
      <c r="F1085" s="259" t="s">
        <v>205</v>
      </c>
      <c r="G1085" s="259" t="s">
        <v>295</v>
      </c>
      <c r="H1085" s="264" t="s">
        <v>305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1021</v>
      </c>
      <c r="C1086" s="260" t="s">
        <v>1022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295</v>
      </c>
      <c r="H1086" s="264" t="s">
        <v>1084</v>
      </c>
      <c r="I1086" s="264" t="s">
        <v>252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1021</v>
      </c>
      <c r="C1087" s="260" t="s">
        <v>1022</v>
      </c>
      <c r="D1087" s="73" t="str">
        <f t="shared" si="32"/>
        <v>mai/2018</v>
      </c>
      <c r="E1087" s="263">
        <v>43229</v>
      </c>
      <c r="F1087" s="259" t="s">
        <v>214</v>
      </c>
      <c r="G1087" s="259" t="s">
        <v>295</v>
      </c>
      <c r="H1087" s="264" t="s">
        <v>304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1021</v>
      </c>
      <c r="C1088" s="260" t="s">
        <v>1022</v>
      </c>
      <c r="D1088" s="73" t="str">
        <f t="shared" si="32"/>
        <v>mai/2018</v>
      </c>
      <c r="E1088" s="263">
        <v>43229</v>
      </c>
      <c r="F1088" s="259" t="s">
        <v>320</v>
      </c>
      <c r="G1088" s="259" t="s">
        <v>295</v>
      </c>
      <c r="H1088" s="264" t="s">
        <v>132</v>
      </c>
      <c r="I1088" s="264" t="s">
        <v>276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1021</v>
      </c>
      <c r="C1089" s="260" t="s">
        <v>1022</v>
      </c>
      <c r="D1089" s="73" t="str">
        <f t="shared" si="32"/>
        <v>mai/2018</v>
      </c>
      <c r="E1089" s="263">
        <v>43230</v>
      </c>
      <c r="F1089" s="259" t="s">
        <v>207</v>
      </c>
      <c r="G1089" s="259" t="s">
        <v>295</v>
      </c>
      <c r="H1089" s="264" t="s">
        <v>208</v>
      </c>
      <c r="I1089" s="264" t="s">
        <v>298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1021</v>
      </c>
      <c r="C1090" s="260" t="s">
        <v>1022</v>
      </c>
      <c r="D1090" s="73" t="str">
        <f t="shared" si="32"/>
        <v>mai/2018</v>
      </c>
      <c r="E1090" s="263">
        <v>43230</v>
      </c>
      <c r="F1090" s="259" t="s">
        <v>217</v>
      </c>
      <c r="G1090" s="259" t="s">
        <v>295</v>
      </c>
      <c r="H1090" s="264" t="s">
        <v>217</v>
      </c>
      <c r="I1090" s="264" t="s">
        <v>206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1021</v>
      </c>
      <c r="C1091" s="260" t="s">
        <v>1022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295</v>
      </c>
      <c r="H1091" s="264" t="s">
        <v>321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1021</v>
      </c>
      <c r="C1092" s="260" t="s">
        <v>1022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295</v>
      </c>
      <c r="H1092" s="264" t="s">
        <v>211</v>
      </c>
      <c r="I1092" s="264" t="s">
        <v>186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1021</v>
      </c>
      <c r="C1093" s="260" t="s">
        <v>1022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295</v>
      </c>
      <c r="H1093" s="264" t="s">
        <v>1169</v>
      </c>
      <c r="I1093" s="264" t="s">
        <v>261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1021</v>
      </c>
      <c r="C1094" s="260" t="s">
        <v>1022</v>
      </c>
      <c r="D1094" s="73" t="str">
        <f t="shared" si="34"/>
        <v>mai/2018</v>
      </c>
      <c r="E1094" s="263">
        <v>43230</v>
      </c>
      <c r="F1094" s="259" t="s">
        <v>214</v>
      </c>
      <c r="G1094" s="259" t="s">
        <v>295</v>
      </c>
      <c r="H1094" s="264" t="s">
        <v>304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1021</v>
      </c>
      <c r="C1095" s="260" t="s">
        <v>1022</v>
      </c>
      <c r="D1095" s="73" t="str">
        <f t="shared" si="34"/>
        <v>mai/2018</v>
      </c>
      <c r="E1095" s="263">
        <v>43230</v>
      </c>
      <c r="F1095" s="259" t="s">
        <v>214</v>
      </c>
      <c r="G1095" s="259" t="s">
        <v>295</v>
      </c>
      <c r="H1095" s="264" t="s">
        <v>304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1023</v>
      </c>
      <c r="C1096" s="260" t="s">
        <v>1022</v>
      </c>
      <c r="D1096" s="73" t="str">
        <f t="shared" si="34"/>
        <v>mai/2018</v>
      </c>
      <c r="E1096" s="263">
        <v>43231</v>
      </c>
      <c r="F1096" s="259" t="s">
        <v>207</v>
      </c>
      <c r="G1096" s="259" t="s">
        <v>295</v>
      </c>
      <c r="H1096" s="264" t="s">
        <v>208</v>
      </c>
      <c r="I1096" s="264" t="s">
        <v>298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1021</v>
      </c>
      <c r="C1097" s="260" t="s">
        <v>1022</v>
      </c>
      <c r="D1097" s="73" t="str">
        <f t="shared" si="34"/>
        <v>mai/2018</v>
      </c>
      <c r="E1097" s="263">
        <v>43231</v>
      </c>
      <c r="F1097" s="259" t="s">
        <v>207</v>
      </c>
      <c r="G1097" s="259" t="s">
        <v>295</v>
      </c>
      <c r="H1097" s="264" t="s">
        <v>208</v>
      </c>
      <c r="I1097" s="264" t="s">
        <v>298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1023</v>
      </c>
      <c r="C1098" s="260" t="s">
        <v>1022</v>
      </c>
      <c r="D1098" s="73" t="str">
        <f t="shared" si="34"/>
        <v>mai/2018</v>
      </c>
      <c r="E1098" s="263">
        <v>43231</v>
      </c>
      <c r="F1098" s="259" t="s">
        <v>214</v>
      </c>
      <c r="G1098" s="259" t="s">
        <v>295</v>
      </c>
      <c r="H1098" s="264" t="s">
        <v>329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1021</v>
      </c>
      <c r="C1099" s="260" t="s">
        <v>1022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295</v>
      </c>
      <c r="H1099" s="264" t="s">
        <v>203</v>
      </c>
      <c r="I1099" s="264" t="s">
        <v>249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1021</v>
      </c>
      <c r="C1100" s="260" t="s">
        <v>1022</v>
      </c>
      <c r="D1100" s="73" t="str">
        <f t="shared" si="34"/>
        <v>mai/2018</v>
      </c>
      <c r="E1100" s="263">
        <v>43231</v>
      </c>
      <c r="F1100" s="259" t="s">
        <v>214</v>
      </c>
      <c r="G1100" s="259" t="s">
        <v>295</v>
      </c>
      <c r="H1100" s="264" t="s">
        <v>304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1023</v>
      </c>
      <c r="C1101" s="260" t="s">
        <v>1022</v>
      </c>
      <c r="D1101" s="73" t="str">
        <f t="shared" si="34"/>
        <v>mai/2018</v>
      </c>
      <c r="E1101" s="263">
        <v>43234</v>
      </c>
      <c r="F1101" s="259" t="s">
        <v>207</v>
      </c>
      <c r="G1101" s="259" t="s">
        <v>295</v>
      </c>
      <c r="H1101" s="264" t="s">
        <v>208</v>
      </c>
      <c r="I1101" s="264" t="s">
        <v>298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1021</v>
      </c>
      <c r="C1102" s="260" t="s">
        <v>1022</v>
      </c>
      <c r="D1102" s="73" t="str">
        <f t="shared" si="34"/>
        <v>mai/2018</v>
      </c>
      <c r="E1102" s="263">
        <v>43234</v>
      </c>
      <c r="F1102" s="259" t="s">
        <v>207</v>
      </c>
      <c r="G1102" s="259" t="s">
        <v>295</v>
      </c>
      <c r="H1102" s="264" t="s">
        <v>208</v>
      </c>
      <c r="I1102" s="264" t="s">
        <v>298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1023</v>
      </c>
      <c r="C1103" s="260" t="s">
        <v>1022</v>
      </c>
      <c r="D1103" s="73" t="str">
        <f t="shared" si="34"/>
        <v>mai/2018</v>
      </c>
      <c r="E1103" s="263">
        <v>43234</v>
      </c>
      <c r="F1103" s="259" t="s">
        <v>214</v>
      </c>
      <c r="G1103" s="259" t="s">
        <v>295</v>
      </c>
      <c r="H1103" s="264" t="s">
        <v>329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1021</v>
      </c>
      <c r="C1104" s="260" t="s">
        <v>1022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309</v>
      </c>
      <c r="H1104" s="264" t="s">
        <v>1170</v>
      </c>
      <c r="I1104" s="264" t="s">
        <v>255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1021</v>
      </c>
      <c r="C1105" s="260" t="s">
        <v>1022</v>
      </c>
      <c r="D1105" s="73" t="str">
        <f t="shared" si="34"/>
        <v>mai/2018</v>
      </c>
      <c r="E1105" s="263">
        <v>43235</v>
      </c>
      <c r="F1105" s="259" t="s">
        <v>207</v>
      </c>
      <c r="G1105" s="259" t="s">
        <v>295</v>
      </c>
      <c r="H1105" s="264" t="s">
        <v>208</v>
      </c>
      <c r="I1105" s="264" t="s">
        <v>298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1021</v>
      </c>
      <c r="C1106" s="260" t="s">
        <v>1022</v>
      </c>
      <c r="D1106" s="73" t="str">
        <f t="shared" si="34"/>
        <v>mai/2018</v>
      </c>
      <c r="E1106" s="263">
        <v>43235</v>
      </c>
      <c r="F1106" s="259" t="s">
        <v>437</v>
      </c>
      <c r="G1106" s="259" t="s">
        <v>295</v>
      </c>
      <c r="H1106" s="264" t="s">
        <v>1025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1023</v>
      </c>
      <c r="C1107" s="260" t="s">
        <v>1022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295</v>
      </c>
      <c r="H1107" s="264" t="s">
        <v>143</v>
      </c>
      <c r="I1107" s="264" t="s">
        <v>235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1021</v>
      </c>
      <c r="C1108" s="260" t="s">
        <v>1022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295</v>
      </c>
      <c r="H1108" s="264" t="s">
        <v>328</v>
      </c>
      <c r="I1108" s="264" t="s">
        <v>259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1021</v>
      </c>
      <c r="C1109" s="260" t="s">
        <v>1022</v>
      </c>
      <c r="D1109" s="73" t="str">
        <f t="shared" si="34"/>
        <v>mai/2018</v>
      </c>
      <c r="E1109" s="263">
        <v>43235</v>
      </c>
      <c r="F1109" s="259" t="s">
        <v>1171</v>
      </c>
      <c r="G1109" s="259" t="s">
        <v>295</v>
      </c>
      <c r="H1109" s="264" t="s">
        <v>1109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1023</v>
      </c>
      <c r="C1110" s="260" t="s">
        <v>1022</v>
      </c>
      <c r="D1110" s="73" t="str">
        <f t="shared" si="34"/>
        <v>mai/2018</v>
      </c>
      <c r="E1110" s="263">
        <v>43235</v>
      </c>
      <c r="F1110" s="259" t="s">
        <v>214</v>
      </c>
      <c r="G1110" s="259" t="s">
        <v>295</v>
      </c>
      <c r="H1110" s="264" t="s">
        <v>329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1021</v>
      </c>
      <c r="C1111" s="260" t="s">
        <v>1022</v>
      </c>
      <c r="D1111" s="73" t="str">
        <f t="shared" si="34"/>
        <v>mai/2018</v>
      </c>
      <c r="E1111" s="263">
        <v>43235</v>
      </c>
      <c r="F1111" s="259" t="s">
        <v>641</v>
      </c>
      <c r="G1111" s="259" t="s">
        <v>295</v>
      </c>
      <c r="H1111" s="264" t="s">
        <v>333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1021</v>
      </c>
      <c r="C1112" s="260" t="s">
        <v>1022</v>
      </c>
      <c r="D1112" s="73" t="str">
        <f t="shared" si="34"/>
        <v>mai/2018</v>
      </c>
      <c r="E1112" s="263">
        <v>43235</v>
      </c>
      <c r="F1112" s="259" t="s">
        <v>1172</v>
      </c>
      <c r="G1112" s="259" t="s">
        <v>295</v>
      </c>
      <c r="H1112" s="264" t="s">
        <v>324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1021</v>
      </c>
      <c r="C1113" s="260" t="s">
        <v>1022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295</v>
      </c>
      <c r="H1113" s="264" t="s">
        <v>330</v>
      </c>
      <c r="I1113" s="264" t="s">
        <v>277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1021</v>
      </c>
      <c r="C1114" s="260" t="s">
        <v>1022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295</v>
      </c>
      <c r="H1114" s="264" t="s">
        <v>338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1021</v>
      </c>
      <c r="C1115" s="260" t="s">
        <v>1022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295</v>
      </c>
      <c r="H1115" s="264" t="s">
        <v>343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1021</v>
      </c>
      <c r="C1116" s="260" t="s">
        <v>1022</v>
      </c>
      <c r="D1116" s="73" t="str">
        <f t="shared" si="34"/>
        <v>mai/2018</v>
      </c>
      <c r="E1116" s="263">
        <v>43235</v>
      </c>
      <c r="F1116" s="259" t="s">
        <v>214</v>
      </c>
      <c r="G1116" s="259" t="s">
        <v>295</v>
      </c>
      <c r="H1116" s="264" t="s">
        <v>304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1021</v>
      </c>
      <c r="C1117" s="260" t="s">
        <v>1022</v>
      </c>
      <c r="D1117" s="73" t="str">
        <f t="shared" si="34"/>
        <v>mai/2018</v>
      </c>
      <c r="E1117" s="263">
        <v>43235</v>
      </c>
      <c r="F1117" s="259" t="s">
        <v>214</v>
      </c>
      <c r="G1117" s="259" t="s">
        <v>295</v>
      </c>
      <c r="H1117" s="264" t="s">
        <v>304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1021</v>
      </c>
      <c r="C1118" s="260" t="s">
        <v>1022</v>
      </c>
      <c r="D1118" s="73" t="str">
        <f t="shared" si="34"/>
        <v>mai/2018</v>
      </c>
      <c r="E1118" s="263">
        <v>43235</v>
      </c>
      <c r="F1118" s="259" t="s">
        <v>214</v>
      </c>
      <c r="G1118" s="259" t="s">
        <v>295</v>
      </c>
      <c r="H1118" s="264" t="s">
        <v>304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1021</v>
      </c>
      <c r="C1119" s="260" t="s">
        <v>1022</v>
      </c>
      <c r="D1119" s="73" t="str">
        <f t="shared" si="34"/>
        <v>mai/2018</v>
      </c>
      <c r="E1119" s="263">
        <v>43235</v>
      </c>
      <c r="F1119" s="259" t="s">
        <v>437</v>
      </c>
      <c r="G1119" s="259" t="s">
        <v>295</v>
      </c>
      <c r="H1119" s="264" t="s">
        <v>1083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1021</v>
      </c>
      <c r="C1120" s="260" t="s">
        <v>1022</v>
      </c>
      <c r="D1120" s="73" t="str">
        <f t="shared" si="34"/>
        <v>mai/2018</v>
      </c>
      <c r="E1120" s="263">
        <v>43235</v>
      </c>
      <c r="F1120" s="259" t="s">
        <v>320</v>
      </c>
      <c r="G1120" s="259" t="s">
        <v>295</v>
      </c>
      <c r="H1120" s="264" t="s">
        <v>213</v>
      </c>
      <c r="I1120" s="264" t="s">
        <v>276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1023</v>
      </c>
      <c r="C1121" s="260" t="s">
        <v>1022</v>
      </c>
      <c r="D1121" s="73" t="str">
        <f t="shared" si="34"/>
        <v>mai/2018</v>
      </c>
      <c r="E1121" s="263">
        <v>43236</v>
      </c>
      <c r="F1121" s="259" t="s">
        <v>207</v>
      </c>
      <c r="G1121" s="259" t="s">
        <v>295</v>
      </c>
      <c r="H1121" s="264" t="s">
        <v>208</v>
      </c>
      <c r="I1121" s="264" t="s">
        <v>298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1021</v>
      </c>
      <c r="C1122" s="260" t="s">
        <v>1022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295</v>
      </c>
      <c r="H1122" s="264" t="s">
        <v>1173</v>
      </c>
      <c r="I1122" s="264" t="s">
        <v>255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1021</v>
      </c>
      <c r="C1123" s="260" t="s">
        <v>1022</v>
      </c>
      <c r="D1123" s="73" t="str">
        <f t="shared" si="34"/>
        <v>mai/2018</v>
      </c>
      <c r="E1123" s="263">
        <v>43236</v>
      </c>
      <c r="F1123" s="259" t="s">
        <v>217</v>
      </c>
      <c r="G1123" s="259" t="s">
        <v>295</v>
      </c>
      <c r="H1123" s="264" t="s">
        <v>217</v>
      </c>
      <c r="I1123" s="264" t="s">
        <v>206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1021</v>
      </c>
      <c r="C1124" s="260" t="s">
        <v>1022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296</v>
      </c>
      <c r="H1124" s="264" t="s">
        <v>1102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1021</v>
      </c>
      <c r="C1125" s="260" t="s">
        <v>1022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295</v>
      </c>
      <c r="H1125" s="264" t="s">
        <v>1024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1021</v>
      </c>
      <c r="C1126" s="260" t="s">
        <v>1022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295</v>
      </c>
      <c r="H1126" s="264" t="s">
        <v>1024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1021</v>
      </c>
      <c r="C1127" s="260" t="s">
        <v>1022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295</v>
      </c>
      <c r="H1127" s="264" t="s">
        <v>1174</v>
      </c>
      <c r="I1127" s="264" t="s">
        <v>261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1021</v>
      </c>
      <c r="C1128" s="260" t="s">
        <v>1022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295</v>
      </c>
      <c r="H1128" s="264" t="s">
        <v>343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1023</v>
      </c>
      <c r="C1129" s="260" t="s">
        <v>1022</v>
      </c>
      <c r="D1129" s="73" t="str">
        <f t="shared" si="34"/>
        <v>mai/2018</v>
      </c>
      <c r="E1129" s="263">
        <v>43236</v>
      </c>
      <c r="F1129" s="259" t="s">
        <v>205</v>
      </c>
      <c r="G1129" s="259" t="s">
        <v>295</v>
      </c>
      <c r="H1129" s="264" t="s">
        <v>305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1021</v>
      </c>
      <c r="C1130" s="260" t="s">
        <v>1022</v>
      </c>
      <c r="D1130" s="73" t="str">
        <f t="shared" si="34"/>
        <v>mai/2018</v>
      </c>
      <c r="E1130" s="263">
        <v>43236</v>
      </c>
      <c r="F1130" s="259" t="s">
        <v>205</v>
      </c>
      <c r="G1130" s="259" t="s">
        <v>295</v>
      </c>
      <c r="H1130" s="264" t="s">
        <v>305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1021</v>
      </c>
      <c r="C1131" s="260" t="s">
        <v>1022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295</v>
      </c>
      <c r="H1131" s="264" t="s">
        <v>1084</v>
      </c>
      <c r="I1131" s="264" t="s">
        <v>252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1021</v>
      </c>
      <c r="C1132" s="260" t="s">
        <v>1022</v>
      </c>
      <c r="D1132" s="73" t="str">
        <f t="shared" si="34"/>
        <v>mai/2018</v>
      </c>
      <c r="E1132" s="263">
        <v>43236</v>
      </c>
      <c r="F1132" s="259" t="s">
        <v>214</v>
      </c>
      <c r="G1132" s="259" t="s">
        <v>295</v>
      </c>
      <c r="H1132" s="264" t="s">
        <v>304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1021</v>
      </c>
      <c r="C1133" s="260" t="s">
        <v>1022</v>
      </c>
      <c r="D1133" s="73" t="str">
        <f t="shared" si="34"/>
        <v>mai/2018</v>
      </c>
      <c r="E1133" s="263">
        <v>43236</v>
      </c>
      <c r="F1133" s="259" t="s">
        <v>214</v>
      </c>
      <c r="G1133" s="259" t="s">
        <v>295</v>
      </c>
      <c r="H1133" s="264" t="s">
        <v>304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1021</v>
      </c>
      <c r="C1134" s="260" t="s">
        <v>1022</v>
      </c>
      <c r="D1134" s="73" t="str">
        <f t="shared" si="34"/>
        <v>mai/2018</v>
      </c>
      <c r="E1134" s="263">
        <v>43236</v>
      </c>
      <c r="F1134" s="259" t="s">
        <v>320</v>
      </c>
      <c r="G1134" s="259" t="s">
        <v>295</v>
      </c>
      <c r="H1134" s="264" t="s">
        <v>213</v>
      </c>
      <c r="I1134" s="264" t="s">
        <v>276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1021</v>
      </c>
      <c r="C1135" s="260" t="s">
        <v>1022</v>
      </c>
      <c r="D1135" s="73" t="str">
        <f t="shared" si="34"/>
        <v>mai/2018</v>
      </c>
      <c r="E1135" s="263">
        <v>43236</v>
      </c>
      <c r="F1135" s="262" t="s">
        <v>187</v>
      </c>
      <c r="G1135" s="259" t="s">
        <v>295</v>
      </c>
      <c r="H1135" s="264" t="s">
        <v>591</v>
      </c>
      <c r="I1135" s="264" t="s">
        <v>188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1021</v>
      </c>
      <c r="C1136" s="260" t="s">
        <v>1022</v>
      </c>
      <c r="D1136" s="73" t="str">
        <f t="shared" si="34"/>
        <v>mai/2018</v>
      </c>
      <c r="E1136" s="263">
        <v>43237</v>
      </c>
      <c r="F1136" s="259" t="s">
        <v>320</v>
      </c>
      <c r="G1136" s="259" t="s">
        <v>295</v>
      </c>
      <c r="H1136" s="264" t="s">
        <v>220</v>
      </c>
      <c r="I1136" s="264" t="s">
        <v>276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1021</v>
      </c>
      <c r="C1137" s="260" t="s">
        <v>1022</v>
      </c>
      <c r="D1137" s="73" t="str">
        <f t="shared" si="34"/>
        <v>mai/2018</v>
      </c>
      <c r="E1137" s="263">
        <v>43237</v>
      </c>
      <c r="F1137" s="259" t="s">
        <v>207</v>
      </c>
      <c r="G1137" s="259" t="s">
        <v>295</v>
      </c>
      <c r="H1137" s="264" t="s">
        <v>208</v>
      </c>
      <c r="I1137" s="264" t="s">
        <v>298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1021</v>
      </c>
      <c r="C1138" s="260" t="s">
        <v>1022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295</v>
      </c>
      <c r="H1138" s="264" t="s">
        <v>327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1021</v>
      </c>
      <c r="C1139" s="260" t="s">
        <v>1022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295</v>
      </c>
      <c r="H1139" s="264" t="s">
        <v>364</v>
      </c>
      <c r="I1139" s="264" t="s">
        <v>243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1021</v>
      </c>
      <c r="C1140" s="260" t="s">
        <v>1022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295</v>
      </c>
      <c r="H1140" s="264" t="s">
        <v>364</v>
      </c>
      <c r="I1140" s="264" t="s">
        <v>243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1021</v>
      </c>
      <c r="C1141" s="260" t="s">
        <v>1022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295</v>
      </c>
      <c r="H1141" s="264" t="s">
        <v>1175</v>
      </c>
      <c r="I1141" s="264" t="s">
        <v>190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1021</v>
      </c>
      <c r="C1142" s="260" t="s">
        <v>1022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295</v>
      </c>
      <c r="H1142" s="264" t="s">
        <v>1024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1021</v>
      </c>
      <c r="C1143" s="260" t="s">
        <v>1022</v>
      </c>
      <c r="D1143" s="73" t="str">
        <f t="shared" si="34"/>
        <v>mai/2018</v>
      </c>
      <c r="E1143" s="263">
        <v>43237</v>
      </c>
      <c r="F1143" s="259" t="s">
        <v>214</v>
      </c>
      <c r="G1143" s="259" t="s">
        <v>295</v>
      </c>
      <c r="H1143" s="264" t="s">
        <v>304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1021</v>
      </c>
      <c r="C1144" s="260" t="s">
        <v>1022</v>
      </c>
      <c r="D1144" s="73" t="str">
        <f t="shared" si="34"/>
        <v>mai/2018</v>
      </c>
      <c r="E1144" s="263">
        <v>43237</v>
      </c>
      <c r="F1144" s="259" t="s">
        <v>214</v>
      </c>
      <c r="G1144" s="259" t="s">
        <v>295</v>
      </c>
      <c r="H1144" s="264" t="s">
        <v>304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1021</v>
      </c>
      <c r="C1145" s="260" t="s">
        <v>1022</v>
      </c>
      <c r="D1145" s="73" t="str">
        <f t="shared" si="34"/>
        <v>mai/2018</v>
      </c>
      <c r="E1145" s="263">
        <v>43237</v>
      </c>
      <c r="F1145" s="259" t="s">
        <v>214</v>
      </c>
      <c r="G1145" s="259" t="s">
        <v>295</v>
      </c>
      <c r="H1145" s="264" t="s">
        <v>304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1021</v>
      </c>
      <c r="C1146" s="260" t="s">
        <v>1022</v>
      </c>
      <c r="D1146" s="73" t="str">
        <f t="shared" si="34"/>
        <v>mai/2018</v>
      </c>
      <c r="E1146" s="263">
        <v>43237</v>
      </c>
      <c r="F1146" s="259" t="s">
        <v>214</v>
      </c>
      <c r="G1146" s="259" t="s">
        <v>295</v>
      </c>
      <c r="H1146" s="264" t="s">
        <v>304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1021</v>
      </c>
      <c r="C1147" s="260" t="s">
        <v>1022</v>
      </c>
      <c r="D1147" s="73" t="str">
        <f t="shared" si="34"/>
        <v>mai/2018</v>
      </c>
      <c r="E1147" s="263">
        <v>43237</v>
      </c>
      <c r="F1147" s="259" t="s">
        <v>214</v>
      </c>
      <c r="G1147" s="259" t="s">
        <v>295</v>
      </c>
      <c r="H1147" s="264" t="s">
        <v>304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1021</v>
      </c>
      <c r="C1148" s="260" t="s">
        <v>1022</v>
      </c>
      <c r="D1148" s="73" t="str">
        <f t="shared" si="34"/>
        <v>mai/2018</v>
      </c>
      <c r="E1148" s="263">
        <v>43238</v>
      </c>
      <c r="F1148" s="259" t="s">
        <v>320</v>
      </c>
      <c r="G1148" s="259" t="s">
        <v>295</v>
      </c>
      <c r="H1148" s="264" t="s">
        <v>192</v>
      </c>
      <c r="I1148" s="264" t="s">
        <v>276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1021</v>
      </c>
      <c r="C1149" s="260" t="s">
        <v>1022</v>
      </c>
      <c r="D1149" s="73" t="str">
        <f t="shared" si="34"/>
        <v>mai/2018</v>
      </c>
      <c r="E1149" s="263">
        <v>43238</v>
      </c>
      <c r="F1149" s="259" t="s">
        <v>207</v>
      </c>
      <c r="G1149" s="259" t="s">
        <v>295</v>
      </c>
      <c r="H1149" s="264" t="s">
        <v>208</v>
      </c>
      <c r="I1149" s="264" t="s">
        <v>298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1023</v>
      </c>
      <c r="C1150" s="260" t="s">
        <v>1022</v>
      </c>
      <c r="D1150" s="73" t="str">
        <f t="shared" si="34"/>
        <v>mai/2018</v>
      </c>
      <c r="E1150" s="263">
        <v>43238</v>
      </c>
      <c r="F1150" s="259" t="s">
        <v>217</v>
      </c>
      <c r="G1150" s="259" t="s">
        <v>295</v>
      </c>
      <c r="H1150" s="264" t="s">
        <v>217</v>
      </c>
      <c r="I1150" s="264" t="s">
        <v>206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1023</v>
      </c>
      <c r="C1151" s="260" t="s">
        <v>1022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295</v>
      </c>
      <c r="H1151" s="264" t="s">
        <v>143</v>
      </c>
      <c r="I1151" s="264" t="s">
        <v>235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1023</v>
      </c>
      <c r="C1152" s="260" t="s">
        <v>1022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295</v>
      </c>
      <c r="H1152" s="264" t="s">
        <v>143</v>
      </c>
      <c r="I1152" s="264" t="s">
        <v>235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1021</v>
      </c>
      <c r="C1153" s="260" t="s">
        <v>1022</v>
      </c>
      <c r="D1153" s="73" t="str">
        <f t="shared" si="34"/>
        <v>mai/2018</v>
      </c>
      <c r="E1153" s="263">
        <v>43238</v>
      </c>
      <c r="F1153" s="259" t="s">
        <v>1176</v>
      </c>
      <c r="G1153" s="259" t="s">
        <v>295</v>
      </c>
      <c r="H1153" s="264" t="s">
        <v>1109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1021</v>
      </c>
      <c r="C1154" s="260" t="s">
        <v>1022</v>
      </c>
      <c r="D1154" s="73" t="str">
        <f t="shared" si="34"/>
        <v>mai/2018</v>
      </c>
      <c r="E1154" s="263">
        <v>43238</v>
      </c>
      <c r="F1154" s="259" t="s">
        <v>944</v>
      </c>
      <c r="G1154" s="259" t="s">
        <v>295</v>
      </c>
      <c r="H1154" s="264" t="s">
        <v>1109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1021</v>
      </c>
      <c r="C1155" s="260" t="s">
        <v>1022</v>
      </c>
      <c r="D1155" s="73" t="str">
        <f t="shared" ref="D1155:D1218" si="36">TEXT(E1155,"mmm/aaaa")</f>
        <v>mai/2018</v>
      </c>
      <c r="E1155" s="263">
        <v>43238</v>
      </c>
      <c r="F1155" s="259" t="s">
        <v>1177</v>
      </c>
      <c r="G1155" s="259" t="s">
        <v>295</v>
      </c>
      <c r="H1155" s="264" t="s">
        <v>1109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1021</v>
      </c>
      <c r="C1156" s="260" t="s">
        <v>1022</v>
      </c>
      <c r="D1156" s="73" t="str">
        <f t="shared" si="36"/>
        <v>mai/2018</v>
      </c>
      <c r="E1156" s="263">
        <v>43238</v>
      </c>
      <c r="F1156" s="259" t="s">
        <v>205</v>
      </c>
      <c r="G1156" s="259" t="s">
        <v>295</v>
      </c>
      <c r="H1156" s="264" t="s">
        <v>300</v>
      </c>
      <c r="I1156" s="264" t="s">
        <v>237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1021</v>
      </c>
      <c r="C1157" s="260" t="s">
        <v>1022</v>
      </c>
      <c r="D1157" s="73" t="str">
        <f t="shared" si="36"/>
        <v>mai/2018</v>
      </c>
      <c r="E1157" s="263">
        <v>43238</v>
      </c>
      <c r="F1157" s="259" t="s">
        <v>625</v>
      </c>
      <c r="G1157" s="259" t="s">
        <v>295</v>
      </c>
      <c r="H1157" s="264" t="s">
        <v>364</v>
      </c>
      <c r="I1157" s="264" t="s">
        <v>243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1021</v>
      </c>
      <c r="C1158" s="260" t="s">
        <v>1022</v>
      </c>
      <c r="D1158" s="73" t="str">
        <f t="shared" si="36"/>
        <v>mai/2018</v>
      </c>
      <c r="E1158" s="263">
        <v>43238</v>
      </c>
      <c r="F1158" s="259" t="s">
        <v>1178</v>
      </c>
      <c r="G1158" s="259" t="s">
        <v>295</v>
      </c>
      <c r="H1158" s="264" t="s">
        <v>364</v>
      </c>
      <c r="I1158" s="264" t="s">
        <v>243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1021</v>
      </c>
      <c r="C1159" s="260" t="s">
        <v>1022</v>
      </c>
      <c r="D1159" s="73" t="str">
        <f t="shared" si="36"/>
        <v>mai/2018</v>
      </c>
      <c r="E1159" s="263">
        <v>43238</v>
      </c>
      <c r="F1159" s="259" t="s">
        <v>1179</v>
      </c>
      <c r="G1159" s="259" t="s">
        <v>295</v>
      </c>
      <c r="H1159" s="264" t="s">
        <v>333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1021</v>
      </c>
      <c r="C1160" s="260" t="s">
        <v>1022</v>
      </c>
      <c r="D1160" s="73" t="str">
        <f t="shared" si="36"/>
        <v>mai/2018</v>
      </c>
      <c r="E1160" s="263">
        <v>43238</v>
      </c>
      <c r="F1160" s="259" t="s">
        <v>1180</v>
      </c>
      <c r="G1160" s="259" t="s">
        <v>295</v>
      </c>
      <c r="H1160" s="264" t="s">
        <v>333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1021</v>
      </c>
      <c r="C1161" s="260" t="s">
        <v>1022</v>
      </c>
      <c r="D1161" s="73" t="str">
        <f t="shared" si="36"/>
        <v>mai/2018</v>
      </c>
      <c r="E1161" s="263">
        <v>43238</v>
      </c>
      <c r="F1161" s="259" t="s">
        <v>393</v>
      </c>
      <c r="G1161" s="259" t="s">
        <v>295</v>
      </c>
      <c r="H1161" s="264" t="s">
        <v>333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1021</v>
      </c>
      <c r="C1162" s="260" t="s">
        <v>1022</v>
      </c>
      <c r="D1162" s="73" t="str">
        <f t="shared" si="36"/>
        <v>mai/2018</v>
      </c>
      <c r="E1162" s="263">
        <v>43238</v>
      </c>
      <c r="F1162" s="259" t="s">
        <v>647</v>
      </c>
      <c r="G1162" s="259" t="s">
        <v>295</v>
      </c>
      <c r="H1162" s="264" t="s">
        <v>333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1021</v>
      </c>
      <c r="C1163" s="260" t="s">
        <v>1022</v>
      </c>
      <c r="D1163" s="73" t="str">
        <f t="shared" si="36"/>
        <v>mai/2018</v>
      </c>
      <c r="E1163" s="263">
        <v>43238</v>
      </c>
      <c r="F1163" s="259" t="s">
        <v>456</v>
      </c>
      <c r="G1163" s="259" t="s">
        <v>295</v>
      </c>
      <c r="H1163" s="264" t="s">
        <v>456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1021</v>
      </c>
      <c r="C1164" s="260" t="s">
        <v>1022</v>
      </c>
      <c r="D1164" s="73" t="str">
        <f t="shared" si="36"/>
        <v>mai/2018</v>
      </c>
      <c r="E1164" s="263">
        <v>43238</v>
      </c>
      <c r="F1164" s="259" t="s">
        <v>1181</v>
      </c>
      <c r="G1164" s="259" t="s">
        <v>295</v>
      </c>
      <c r="H1164" s="264" t="s">
        <v>1181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1021</v>
      </c>
      <c r="C1165" s="260" t="s">
        <v>1022</v>
      </c>
      <c r="D1165" s="73" t="str">
        <f t="shared" si="36"/>
        <v>mai/2018</v>
      </c>
      <c r="E1165" s="263">
        <v>43238</v>
      </c>
      <c r="F1165" s="259" t="s">
        <v>457</v>
      </c>
      <c r="G1165" s="259" t="s">
        <v>295</v>
      </c>
      <c r="H1165" s="264" t="s">
        <v>457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1021</v>
      </c>
      <c r="C1166" s="260" t="s">
        <v>1022</v>
      </c>
      <c r="D1166" s="73" t="str">
        <f t="shared" si="36"/>
        <v>mai/2018</v>
      </c>
      <c r="E1166" s="263">
        <v>43238</v>
      </c>
      <c r="F1166" s="259" t="s">
        <v>1182</v>
      </c>
      <c r="G1166" s="259" t="s">
        <v>295</v>
      </c>
      <c r="H1166" s="264" t="s">
        <v>324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1021</v>
      </c>
      <c r="C1167" s="260" t="s">
        <v>1022</v>
      </c>
      <c r="D1167" s="73" t="str">
        <f t="shared" si="36"/>
        <v>mai/2018</v>
      </c>
      <c r="E1167" s="263">
        <v>43238</v>
      </c>
      <c r="F1167" s="259" t="s">
        <v>650</v>
      </c>
      <c r="G1167" s="259" t="s">
        <v>295</v>
      </c>
      <c r="H1167" s="264" t="s">
        <v>324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1021</v>
      </c>
      <c r="C1168" s="260" t="s">
        <v>1022</v>
      </c>
      <c r="D1168" s="73" t="str">
        <f t="shared" si="36"/>
        <v>mai/2018</v>
      </c>
      <c r="E1168" s="263">
        <v>43238</v>
      </c>
      <c r="F1168" s="259" t="s">
        <v>1183</v>
      </c>
      <c r="G1168" s="259" t="s">
        <v>295</v>
      </c>
      <c r="H1168" s="264" t="s">
        <v>324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1021</v>
      </c>
      <c r="C1169" s="260" t="s">
        <v>1022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295</v>
      </c>
      <c r="H1169" s="264" t="s">
        <v>1184</v>
      </c>
      <c r="I1169" s="264" t="s">
        <v>249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1021</v>
      </c>
      <c r="C1170" s="260" t="s">
        <v>1022</v>
      </c>
      <c r="D1170" s="73" t="str">
        <f t="shared" si="36"/>
        <v>mai/2018</v>
      </c>
      <c r="E1170" s="263">
        <v>43238</v>
      </c>
      <c r="F1170" s="259" t="s">
        <v>1185</v>
      </c>
      <c r="G1170" s="259" t="s">
        <v>295</v>
      </c>
      <c r="H1170" s="264" t="s">
        <v>338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1021</v>
      </c>
      <c r="C1171" s="260" t="s">
        <v>1022</v>
      </c>
      <c r="D1171" s="73" t="str">
        <f t="shared" si="36"/>
        <v>mai/2018</v>
      </c>
      <c r="E1171" s="263">
        <v>43238</v>
      </c>
      <c r="F1171" s="259" t="s">
        <v>1186</v>
      </c>
      <c r="G1171" s="259" t="s">
        <v>295</v>
      </c>
      <c r="H1171" s="264" t="s">
        <v>338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1021</v>
      </c>
      <c r="C1172" s="260" t="s">
        <v>1022</v>
      </c>
      <c r="D1172" s="73" t="str">
        <f t="shared" si="36"/>
        <v>mai/2018</v>
      </c>
      <c r="E1172" s="263">
        <v>43238</v>
      </c>
      <c r="F1172" s="259" t="s">
        <v>719</v>
      </c>
      <c r="G1172" s="259" t="s">
        <v>295</v>
      </c>
      <c r="H1172" s="264" t="s">
        <v>1090</v>
      </c>
      <c r="I1172" s="264" t="s">
        <v>243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1021</v>
      </c>
      <c r="C1173" s="260" t="s">
        <v>1022</v>
      </c>
      <c r="D1173" s="73" t="str">
        <f t="shared" si="36"/>
        <v>mai/2018</v>
      </c>
      <c r="E1173" s="263">
        <v>43238</v>
      </c>
      <c r="F1173" s="259" t="s">
        <v>1187</v>
      </c>
      <c r="G1173" s="259" t="s">
        <v>295</v>
      </c>
      <c r="H1173" s="264" t="s">
        <v>1092</v>
      </c>
      <c r="I1173" s="264" t="s">
        <v>243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1021</v>
      </c>
      <c r="C1174" s="260" t="s">
        <v>1022</v>
      </c>
      <c r="D1174" s="73" t="str">
        <f t="shared" si="36"/>
        <v>mai/2018</v>
      </c>
      <c r="E1174" s="263">
        <v>43241</v>
      </c>
      <c r="F1174" s="259" t="s">
        <v>217</v>
      </c>
      <c r="G1174" s="259" t="s">
        <v>295</v>
      </c>
      <c r="H1174" s="264" t="s">
        <v>217</v>
      </c>
      <c r="I1174" s="264" t="s">
        <v>206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1023</v>
      </c>
      <c r="C1175" s="260" t="s">
        <v>1022</v>
      </c>
      <c r="D1175" s="73" t="str">
        <f t="shared" si="36"/>
        <v>mai/2018</v>
      </c>
      <c r="E1175" s="263">
        <v>43241</v>
      </c>
      <c r="F1175" s="259" t="s">
        <v>217</v>
      </c>
      <c r="G1175" s="259" t="s">
        <v>295</v>
      </c>
      <c r="H1175" s="264" t="s">
        <v>217</v>
      </c>
      <c r="I1175" s="264" t="s">
        <v>206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1023</v>
      </c>
      <c r="C1176" s="260" t="s">
        <v>1022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295</v>
      </c>
      <c r="H1176" s="264" t="s">
        <v>143</v>
      </c>
      <c r="I1176" s="264" t="s">
        <v>235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1021</v>
      </c>
      <c r="C1177" s="260" t="s">
        <v>1022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295</v>
      </c>
      <c r="H1177" s="264" t="s">
        <v>1109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1021</v>
      </c>
      <c r="C1178" s="260" t="s">
        <v>1022</v>
      </c>
      <c r="D1178" s="73" t="str">
        <f t="shared" si="36"/>
        <v>mai/2018</v>
      </c>
      <c r="E1178" s="263">
        <v>43241</v>
      </c>
      <c r="F1178" s="259" t="s">
        <v>214</v>
      </c>
      <c r="G1178" s="259" t="s">
        <v>295</v>
      </c>
      <c r="H1178" s="264" t="s">
        <v>329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1021</v>
      </c>
      <c r="C1179" s="260" t="s">
        <v>1022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295</v>
      </c>
      <c r="H1179" s="264" t="s">
        <v>324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1021</v>
      </c>
      <c r="C1180" s="260" t="s">
        <v>1022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295</v>
      </c>
      <c r="H1180" s="264" t="s">
        <v>1070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1021</v>
      </c>
      <c r="C1181" s="260" t="s">
        <v>1022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295</v>
      </c>
      <c r="H1181" s="264" t="s">
        <v>582</v>
      </c>
      <c r="I1181" s="264" t="s">
        <v>271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1021</v>
      </c>
      <c r="C1182" s="260" t="s">
        <v>1022</v>
      </c>
      <c r="D1182" s="73" t="str">
        <f t="shared" si="36"/>
        <v>mai/2018</v>
      </c>
      <c r="E1182" s="263">
        <v>43241</v>
      </c>
      <c r="F1182" s="259" t="s">
        <v>205</v>
      </c>
      <c r="G1182" s="259" t="s">
        <v>295</v>
      </c>
      <c r="H1182" s="264" t="s">
        <v>305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1023</v>
      </c>
      <c r="C1183" s="260" t="s">
        <v>1022</v>
      </c>
      <c r="D1183" s="73" t="str">
        <f t="shared" si="36"/>
        <v>mai/2018</v>
      </c>
      <c r="E1183" s="263">
        <v>43241</v>
      </c>
      <c r="F1183" s="259" t="s">
        <v>205</v>
      </c>
      <c r="G1183" s="259" t="s">
        <v>295</v>
      </c>
      <c r="H1183" s="264" t="s">
        <v>305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1021</v>
      </c>
      <c r="C1184" s="260" t="s">
        <v>1022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295</v>
      </c>
      <c r="H1184" s="264" t="s">
        <v>1084</v>
      </c>
      <c r="I1184" s="264" t="s">
        <v>252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1021</v>
      </c>
      <c r="C1185" s="260" t="s">
        <v>1022</v>
      </c>
      <c r="D1185" s="73" t="str">
        <f t="shared" si="36"/>
        <v>mai/2018</v>
      </c>
      <c r="E1185" s="263">
        <v>43241</v>
      </c>
      <c r="F1185" s="259" t="s">
        <v>214</v>
      </c>
      <c r="G1185" s="259" t="s">
        <v>295</v>
      </c>
      <c r="H1185" s="264" t="s">
        <v>304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1021</v>
      </c>
      <c r="C1186" s="260" t="s">
        <v>1022</v>
      </c>
      <c r="D1186" s="73" t="str">
        <f t="shared" si="36"/>
        <v>mai/2018</v>
      </c>
      <c r="E1186" s="263">
        <v>43241</v>
      </c>
      <c r="F1186" s="259" t="s">
        <v>214</v>
      </c>
      <c r="G1186" s="259" t="s">
        <v>295</v>
      </c>
      <c r="H1186" s="264" t="s">
        <v>304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1021</v>
      </c>
      <c r="C1187" s="260" t="s">
        <v>1022</v>
      </c>
      <c r="D1187" s="73" t="str">
        <f t="shared" si="36"/>
        <v>mai/2018</v>
      </c>
      <c r="E1187" s="263">
        <v>43241</v>
      </c>
      <c r="F1187" s="259" t="s">
        <v>214</v>
      </c>
      <c r="G1187" s="259" t="s">
        <v>295</v>
      </c>
      <c r="H1187" s="264" t="s">
        <v>304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1021</v>
      </c>
      <c r="C1188" s="260" t="s">
        <v>1022</v>
      </c>
      <c r="D1188" s="73" t="str">
        <f t="shared" si="36"/>
        <v>mai/2018</v>
      </c>
      <c r="E1188" s="263">
        <v>43241</v>
      </c>
      <c r="F1188" s="259" t="s">
        <v>214</v>
      </c>
      <c r="G1188" s="259" t="s">
        <v>295</v>
      </c>
      <c r="H1188" s="264" t="s">
        <v>304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1021</v>
      </c>
      <c r="C1189" s="260" t="s">
        <v>1022</v>
      </c>
      <c r="D1189" s="73" t="str">
        <f t="shared" si="36"/>
        <v>mai/2018</v>
      </c>
      <c r="E1189" s="263">
        <v>43241</v>
      </c>
      <c r="F1189" s="259" t="s">
        <v>214</v>
      </c>
      <c r="G1189" s="259" t="s">
        <v>295</v>
      </c>
      <c r="H1189" s="264" t="s">
        <v>304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1021</v>
      </c>
      <c r="C1190" s="260" t="s">
        <v>1022</v>
      </c>
      <c r="D1190" s="73" t="str">
        <f t="shared" si="36"/>
        <v>mai/2018</v>
      </c>
      <c r="E1190" s="263">
        <v>43241</v>
      </c>
      <c r="F1190" s="259" t="s">
        <v>214</v>
      </c>
      <c r="G1190" s="259" t="s">
        <v>295</v>
      </c>
      <c r="H1190" s="264" t="s">
        <v>304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1021</v>
      </c>
      <c r="C1191" s="260" t="s">
        <v>1022</v>
      </c>
      <c r="D1191" s="73" t="str">
        <f t="shared" si="36"/>
        <v>mai/2018</v>
      </c>
      <c r="E1191" s="263">
        <v>43241</v>
      </c>
      <c r="F1191" s="259" t="s">
        <v>320</v>
      </c>
      <c r="G1191" s="259" t="s">
        <v>295</v>
      </c>
      <c r="H1191" s="264" t="s">
        <v>439</v>
      </c>
      <c r="I1191" s="264" t="s">
        <v>276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1021</v>
      </c>
      <c r="C1192" s="260" t="s">
        <v>1022</v>
      </c>
      <c r="D1192" s="73" t="str">
        <f t="shared" si="36"/>
        <v>mai/2018</v>
      </c>
      <c r="E1192" s="263">
        <v>43241</v>
      </c>
      <c r="F1192" s="259" t="s">
        <v>320</v>
      </c>
      <c r="G1192" s="259" t="s">
        <v>295</v>
      </c>
      <c r="H1192" s="264" t="s">
        <v>334</v>
      </c>
      <c r="I1192" s="264" t="s">
        <v>276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1021</v>
      </c>
      <c r="C1193" s="260" t="s">
        <v>1022</v>
      </c>
      <c r="D1193" s="73" t="str">
        <f t="shared" si="36"/>
        <v>mai/2018</v>
      </c>
      <c r="E1193" s="263">
        <v>43241</v>
      </c>
      <c r="F1193" s="259" t="s">
        <v>320</v>
      </c>
      <c r="G1193" s="259" t="s">
        <v>295</v>
      </c>
      <c r="H1193" s="264" t="s">
        <v>1188</v>
      </c>
      <c r="I1193" s="264" t="s">
        <v>276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1021</v>
      </c>
      <c r="C1194" s="260" t="s">
        <v>1022</v>
      </c>
      <c r="D1194" s="73" t="str">
        <f t="shared" si="36"/>
        <v>mai/2018</v>
      </c>
      <c r="E1194" s="263">
        <v>43241</v>
      </c>
      <c r="F1194" s="259" t="s">
        <v>320</v>
      </c>
      <c r="G1194" s="259" t="s">
        <v>295</v>
      </c>
      <c r="H1194" s="264" t="s">
        <v>432</v>
      </c>
      <c r="I1194" s="264" t="s">
        <v>276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1023</v>
      </c>
      <c r="C1195" s="260" t="s">
        <v>1022</v>
      </c>
      <c r="D1195" s="73" t="str">
        <f t="shared" si="36"/>
        <v>mai/2018</v>
      </c>
      <c r="E1195" s="263">
        <v>43242</v>
      </c>
      <c r="F1195" s="259" t="s">
        <v>207</v>
      </c>
      <c r="G1195" s="259" t="s">
        <v>295</v>
      </c>
      <c r="H1195" s="264" t="s">
        <v>208</v>
      </c>
      <c r="I1195" s="264" t="s">
        <v>298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1021</v>
      </c>
      <c r="C1196" s="260" t="s">
        <v>1022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295</v>
      </c>
      <c r="H1196" s="264" t="s">
        <v>297</v>
      </c>
      <c r="I1196" s="264" t="s">
        <v>248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1021</v>
      </c>
      <c r="C1197" s="260" t="s">
        <v>1022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295</v>
      </c>
      <c r="H1197" s="264" t="s">
        <v>297</v>
      </c>
      <c r="I1197" s="264" t="s">
        <v>249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1021</v>
      </c>
      <c r="C1198" s="260" t="s">
        <v>1022</v>
      </c>
      <c r="D1198" s="73" t="str">
        <f t="shared" si="36"/>
        <v>mai/2018</v>
      </c>
      <c r="E1198" s="263">
        <v>43242</v>
      </c>
      <c r="F1198" s="259" t="s">
        <v>205</v>
      </c>
      <c r="G1198" s="259" t="s">
        <v>295</v>
      </c>
      <c r="H1198" s="264" t="s">
        <v>305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1023</v>
      </c>
      <c r="C1199" s="260" t="s">
        <v>1022</v>
      </c>
      <c r="D1199" s="73" t="str">
        <f t="shared" si="36"/>
        <v>mai/2018</v>
      </c>
      <c r="E1199" s="263">
        <v>43242</v>
      </c>
      <c r="F1199" s="259" t="s">
        <v>205</v>
      </c>
      <c r="G1199" s="259" t="s">
        <v>295</v>
      </c>
      <c r="H1199" s="264" t="s">
        <v>305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1021</v>
      </c>
      <c r="C1200" s="260" t="s">
        <v>1022</v>
      </c>
      <c r="D1200" s="73" t="str">
        <f t="shared" si="36"/>
        <v>mai/2018</v>
      </c>
      <c r="E1200" s="263">
        <v>43242</v>
      </c>
      <c r="F1200" s="259" t="s">
        <v>320</v>
      </c>
      <c r="G1200" s="259" t="s">
        <v>295</v>
      </c>
      <c r="H1200" s="264" t="s">
        <v>212</v>
      </c>
      <c r="I1200" s="264" t="s">
        <v>276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1021</v>
      </c>
      <c r="C1201" s="260" t="s">
        <v>1022</v>
      </c>
      <c r="D1201" s="73" t="str">
        <f t="shared" si="36"/>
        <v>mai/2018</v>
      </c>
      <c r="E1201" s="263">
        <v>43243</v>
      </c>
      <c r="F1201" s="259" t="s">
        <v>320</v>
      </c>
      <c r="G1201" s="259" t="s">
        <v>295</v>
      </c>
      <c r="H1201" s="264" t="s">
        <v>220</v>
      </c>
      <c r="I1201" s="264" t="s">
        <v>276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1023</v>
      </c>
      <c r="C1202" s="260" t="s">
        <v>1022</v>
      </c>
      <c r="D1202" s="73" t="str">
        <f t="shared" si="36"/>
        <v>mai/2018</v>
      </c>
      <c r="E1202" s="263">
        <v>43243</v>
      </c>
      <c r="F1202" s="259" t="s">
        <v>207</v>
      </c>
      <c r="G1202" s="259" t="s">
        <v>295</v>
      </c>
      <c r="H1202" s="264" t="s">
        <v>208</v>
      </c>
      <c r="I1202" s="264" t="s">
        <v>298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1021</v>
      </c>
      <c r="C1203" s="260" t="s">
        <v>1022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295</v>
      </c>
      <c r="H1203" s="264" t="s">
        <v>181</v>
      </c>
      <c r="I1203" s="264" t="s">
        <v>249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1021</v>
      </c>
      <c r="C1204" s="260" t="s">
        <v>1022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295</v>
      </c>
      <c r="H1204" s="264" t="s">
        <v>181</v>
      </c>
      <c r="I1204" s="264" t="s">
        <v>248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1021</v>
      </c>
      <c r="C1205" s="260" t="s">
        <v>1022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295</v>
      </c>
      <c r="H1205" s="264" t="s">
        <v>1189</v>
      </c>
      <c r="I1205" s="264" t="s">
        <v>249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1021</v>
      </c>
      <c r="C1206" s="260" t="s">
        <v>1022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295</v>
      </c>
      <c r="H1206" s="264" t="s">
        <v>146</v>
      </c>
      <c r="I1206" s="264" t="s">
        <v>255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1021</v>
      </c>
      <c r="C1207" s="260" t="s">
        <v>1022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295</v>
      </c>
      <c r="H1207" s="264" t="s">
        <v>317</v>
      </c>
      <c r="I1207" s="264" t="s">
        <v>249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1021</v>
      </c>
      <c r="C1208" s="260" t="s">
        <v>1022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295</v>
      </c>
      <c r="H1208" s="264" t="s">
        <v>297</v>
      </c>
      <c r="I1208" s="264" t="s">
        <v>248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1023</v>
      </c>
      <c r="C1209" s="260" t="s">
        <v>1022</v>
      </c>
      <c r="D1209" s="73" t="str">
        <f t="shared" si="36"/>
        <v>mai/2018</v>
      </c>
      <c r="E1209" s="263">
        <v>43243</v>
      </c>
      <c r="F1209" s="259" t="s">
        <v>205</v>
      </c>
      <c r="G1209" s="259" t="s">
        <v>295</v>
      </c>
      <c r="H1209" s="264" t="s">
        <v>305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1021</v>
      </c>
      <c r="C1210" s="260" t="s">
        <v>1022</v>
      </c>
      <c r="D1210" s="73" t="str">
        <f t="shared" si="36"/>
        <v>mai/2018</v>
      </c>
      <c r="E1210" s="263">
        <v>43243</v>
      </c>
      <c r="F1210" s="259" t="s">
        <v>205</v>
      </c>
      <c r="G1210" s="259" t="s">
        <v>295</v>
      </c>
      <c r="H1210" s="264" t="s">
        <v>305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1021</v>
      </c>
      <c r="C1211" s="260" t="s">
        <v>1022</v>
      </c>
      <c r="D1211" s="73" t="str">
        <f t="shared" si="36"/>
        <v>mai/2018</v>
      </c>
      <c r="E1211" s="263">
        <v>43243</v>
      </c>
      <c r="F1211" s="259" t="s">
        <v>214</v>
      </c>
      <c r="G1211" s="259" t="s">
        <v>295</v>
      </c>
      <c r="H1211" s="264" t="s">
        <v>304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1021</v>
      </c>
      <c r="C1212" s="260" t="s">
        <v>1022</v>
      </c>
      <c r="D1212" s="73" t="str">
        <f t="shared" si="36"/>
        <v>mai/2018</v>
      </c>
      <c r="E1212" s="263">
        <v>43243</v>
      </c>
      <c r="F1212" s="259" t="s">
        <v>214</v>
      </c>
      <c r="G1212" s="259" t="s">
        <v>295</v>
      </c>
      <c r="H1212" s="264" t="s">
        <v>304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1021</v>
      </c>
      <c r="C1213" s="260" t="s">
        <v>1022</v>
      </c>
      <c r="D1213" s="73" t="str">
        <f t="shared" si="36"/>
        <v>mai/2018</v>
      </c>
      <c r="E1213" s="263">
        <v>43243</v>
      </c>
      <c r="F1213" s="259" t="s">
        <v>214</v>
      </c>
      <c r="G1213" s="259" t="s">
        <v>295</v>
      </c>
      <c r="H1213" s="264" t="s">
        <v>304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1021</v>
      </c>
      <c r="C1214" s="260" t="s">
        <v>1022</v>
      </c>
      <c r="D1214" s="73" t="str">
        <f t="shared" si="36"/>
        <v>mai/2018</v>
      </c>
      <c r="E1214" s="263">
        <v>43243</v>
      </c>
      <c r="F1214" s="259" t="s">
        <v>320</v>
      </c>
      <c r="G1214" s="259" t="s">
        <v>295</v>
      </c>
      <c r="H1214" s="264" t="s">
        <v>224</v>
      </c>
      <c r="I1214" s="264" t="s">
        <v>276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1021</v>
      </c>
      <c r="C1215" s="260" t="s">
        <v>1022</v>
      </c>
      <c r="D1215" s="73" t="str">
        <f t="shared" si="36"/>
        <v>mai/2018</v>
      </c>
      <c r="E1215" s="263">
        <v>43243</v>
      </c>
      <c r="F1215" s="259" t="s">
        <v>320</v>
      </c>
      <c r="G1215" s="259" t="s">
        <v>295</v>
      </c>
      <c r="H1215" s="264" t="s">
        <v>224</v>
      </c>
      <c r="I1215" s="264" t="s">
        <v>276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1021</v>
      </c>
      <c r="C1216" s="260" t="s">
        <v>1022</v>
      </c>
      <c r="D1216" s="73" t="str">
        <f t="shared" si="36"/>
        <v>mai/2018</v>
      </c>
      <c r="E1216" s="263">
        <v>43243</v>
      </c>
      <c r="F1216" s="259" t="s">
        <v>320</v>
      </c>
      <c r="G1216" s="259" t="s">
        <v>295</v>
      </c>
      <c r="H1216" s="264" t="s">
        <v>132</v>
      </c>
      <c r="I1216" s="264" t="s">
        <v>276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1021</v>
      </c>
      <c r="C1217" s="260" t="s">
        <v>1022</v>
      </c>
      <c r="D1217" s="73" t="str">
        <f t="shared" si="36"/>
        <v>mai/2018</v>
      </c>
      <c r="E1217" s="263">
        <v>43244</v>
      </c>
      <c r="F1217" s="259" t="s">
        <v>183</v>
      </c>
      <c r="G1217" s="259" t="s">
        <v>295</v>
      </c>
      <c r="H1217" s="264" t="s">
        <v>1190</v>
      </c>
      <c r="I1217" s="264" t="s">
        <v>184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1021</v>
      </c>
      <c r="C1218" s="260" t="s">
        <v>1022</v>
      </c>
      <c r="D1218" s="73" t="str">
        <f t="shared" si="36"/>
        <v>mai/2018</v>
      </c>
      <c r="E1218" s="263">
        <v>43244</v>
      </c>
      <c r="F1218" s="259" t="s">
        <v>183</v>
      </c>
      <c r="G1218" s="259" t="s">
        <v>295</v>
      </c>
      <c r="H1218" s="264" t="s">
        <v>1190</v>
      </c>
      <c r="I1218" s="264" t="s">
        <v>184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1021</v>
      </c>
      <c r="C1219" s="260" t="s">
        <v>1022</v>
      </c>
      <c r="D1219" s="73" t="str">
        <f t="shared" ref="D1219:D1282" si="38">TEXT(E1219,"mmm/aaaa")</f>
        <v>mai/2018</v>
      </c>
      <c r="E1219" s="263">
        <v>43244</v>
      </c>
      <c r="F1219" s="259" t="s">
        <v>183</v>
      </c>
      <c r="G1219" s="259" t="s">
        <v>295</v>
      </c>
      <c r="H1219" s="264" t="s">
        <v>1190</v>
      </c>
      <c r="I1219" s="264" t="s">
        <v>184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1021</v>
      </c>
      <c r="C1220" s="260" t="s">
        <v>1022</v>
      </c>
      <c r="D1220" s="73" t="str">
        <f t="shared" si="38"/>
        <v>mai/2018</v>
      </c>
      <c r="E1220" s="263">
        <v>43244</v>
      </c>
      <c r="F1220" s="259" t="s">
        <v>183</v>
      </c>
      <c r="G1220" s="259" t="s">
        <v>295</v>
      </c>
      <c r="H1220" s="264" t="s">
        <v>1190</v>
      </c>
      <c r="I1220" s="264" t="s">
        <v>184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1021</v>
      </c>
      <c r="C1221" s="260" t="s">
        <v>1022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295</v>
      </c>
      <c r="H1221" s="264" t="s">
        <v>1175</v>
      </c>
      <c r="I1221" s="264" t="s">
        <v>190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1021</v>
      </c>
      <c r="C1222" s="260" t="s">
        <v>1022</v>
      </c>
      <c r="D1222" s="73" t="str">
        <f t="shared" si="38"/>
        <v>mai/2018</v>
      </c>
      <c r="E1222" s="263">
        <v>43244</v>
      </c>
      <c r="F1222" s="259" t="s">
        <v>214</v>
      </c>
      <c r="G1222" s="259" t="s">
        <v>295</v>
      </c>
      <c r="H1222" s="264" t="s">
        <v>304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1021</v>
      </c>
      <c r="C1223" s="260" t="s">
        <v>1022</v>
      </c>
      <c r="D1223" s="73" t="str">
        <f t="shared" si="38"/>
        <v>mai/2018</v>
      </c>
      <c r="E1223" s="263">
        <v>43245</v>
      </c>
      <c r="F1223" s="259" t="s">
        <v>217</v>
      </c>
      <c r="G1223" s="259" t="s">
        <v>295</v>
      </c>
      <c r="H1223" s="264" t="s">
        <v>217</v>
      </c>
      <c r="I1223" s="264" t="s">
        <v>206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1021</v>
      </c>
      <c r="C1224" s="260" t="s">
        <v>1022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295</v>
      </c>
      <c r="H1224" s="264" t="s">
        <v>361</v>
      </c>
      <c r="I1224" s="264" t="s">
        <v>249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1021</v>
      </c>
      <c r="C1225" s="260" t="s">
        <v>1022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295</v>
      </c>
      <c r="H1225" s="264" t="s">
        <v>361</v>
      </c>
      <c r="I1225" s="264" t="s">
        <v>248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1021</v>
      </c>
      <c r="C1226" s="260" t="s">
        <v>1022</v>
      </c>
      <c r="D1226" s="73" t="str">
        <f t="shared" si="38"/>
        <v>mai/2018</v>
      </c>
      <c r="E1226" s="263">
        <v>43245</v>
      </c>
      <c r="F1226" s="259" t="s">
        <v>205</v>
      </c>
      <c r="G1226" s="259" t="s">
        <v>295</v>
      </c>
      <c r="H1226" s="264" t="s">
        <v>300</v>
      </c>
      <c r="I1226" s="264" t="s">
        <v>237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1021</v>
      </c>
      <c r="C1227" s="260" t="s">
        <v>1022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295</v>
      </c>
      <c r="H1227" s="264" t="s">
        <v>389</v>
      </c>
      <c r="I1227" s="264" t="s">
        <v>249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1021</v>
      </c>
      <c r="C1228" s="260" t="s">
        <v>1022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295</v>
      </c>
      <c r="H1228" s="264" t="s">
        <v>389</v>
      </c>
      <c r="I1228" s="264" t="s">
        <v>248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1021</v>
      </c>
      <c r="C1229" s="260" t="s">
        <v>1022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295</v>
      </c>
      <c r="H1229" s="264" t="s">
        <v>389</v>
      </c>
      <c r="I1229" s="264" t="s">
        <v>248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1021</v>
      </c>
      <c r="C1230" s="260" t="s">
        <v>1022</v>
      </c>
      <c r="D1230" s="73" t="str">
        <f t="shared" si="38"/>
        <v>mai/2018</v>
      </c>
      <c r="E1230" s="263">
        <v>43245</v>
      </c>
      <c r="F1230" s="259" t="s">
        <v>462</v>
      </c>
      <c r="G1230" s="259" t="s">
        <v>295</v>
      </c>
      <c r="H1230" s="264" t="s">
        <v>462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1021</v>
      </c>
      <c r="C1231" s="260" t="s">
        <v>1022</v>
      </c>
      <c r="D1231" s="73" t="str">
        <f t="shared" si="38"/>
        <v>mai/2018</v>
      </c>
      <c r="E1231" s="263">
        <v>43245</v>
      </c>
      <c r="F1231" s="259" t="s">
        <v>214</v>
      </c>
      <c r="G1231" s="259" t="s">
        <v>295</v>
      </c>
      <c r="H1231" s="264" t="s">
        <v>1191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1021</v>
      </c>
      <c r="C1232" s="260" t="s">
        <v>1022</v>
      </c>
      <c r="D1232" s="73" t="str">
        <f t="shared" si="38"/>
        <v>mai/2018</v>
      </c>
      <c r="E1232" s="263">
        <v>43245</v>
      </c>
      <c r="F1232" s="259" t="s">
        <v>214</v>
      </c>
      <c r="G1232" s="259" t="s">
        <v>295</v>
      </c>
      <c r="H1232" s="264" t="s">
        <v>1191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1021</v>
      </c>
      <c r="C1233" s="260" t="s">
        <v>1022</v>
      </c>
      <c r="D1233" s="73" t="str">
        <f t="shared" si="38"/>
        <v>mai/2018</v>
      </c>
      <c r="E1233" s="263">
        <v>43245</v>
      </c>
      <c r="F1233" s="259" t="s">
        <v>320</v>
      </c>
      <c r="G1233" s="259" t="s">
        <v>295</v>
      </c>
      <c r="H1233" s="264" t="s">
        <v>1192</v>
      </c>
      <c r="I1233" s="264" t="s">
        <v>276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1021</v>
      </c>
      <c r="C1234" s="260" t="s">
        <v>1022</v>
      </c>
      <c r="D1234" s="73" t="str">
        <f t="shared" si="38"/>
        <v>mai/2018</v>
      </c>
      <c r="E1234" s="263">
        <v>43248</v>
      </c>
      <c r="F1234" s="259" t="s">
        <v>207</v>
      </c>
      <c r="G1234" s="259" t="s">
        <v>295</v>
      </c>
      <c r="H1234" s="264" t="s">
        <v>208</v>
      </c>
      <c r="I1234" s="264" t="s">
        <v>298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1021</v>
      </c>
      <c r="C1235" s="260" t="s">
        <v>1022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295</v>
      </c>
      <c r="H1235" s="264" t="s">
        <v>181</v>
      </c>
      <c r="I1235" s="264" t="s">
        <v>251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1021</v>
      </c>
      <c r="C1236" s="260" t="s">
        <v>1022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295</v>
      </c>
      <c r="H1236" s="264" t="s">
        <v>181</v>
      </c>
      <c r="I1236" s="264" t="s">
        <v>248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1021</v>
      </c>
      <c r="C1237" s="260" t="s">
        <v>1022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295</v>
      </c>
      <c r="H1237" s="264" t="s">
        <v>1193</v>
      </c>
      <c r="I1237" s="264" t="s">
        <v>269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1021</v>
      </c>
      <c r="C1238" s="260" t="s">
        <v>1022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295</v>
      </c>
      <c r="H1238" s="266" t="s">
        <v>1123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1021</v>
      </c>
      <c r="C1239" s="260" t="s">
        <v>1022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295</v>
      </c>
      <c r="H1239" s="264" t="s">
        <v>185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1021</v>
      </c>
      <c r="C1240" s="260" t="s">
        <v>1022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295</v>
      </c>
      <c r="H1240" s="264" t="s">
        <v>312</v>
      </c>
      <c r="I1240" s="264" t="s">
        <v>249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1021</v>
      </c>
      <c r="C1241" s="260" t="s">
        <v>1022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295</v>
      </c>
      <c r="H1241" s="264" t="s">
        <v>1084</v>
      </c>
      <c r="I1241" s="264" t="s">
        <v>252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1021</v>
      </c>
      <c r="C1242" s="260" t="s">
        <v>1022</v>
      </c>
      <c r="D1242" s="73" t="str">
        <f t="shared" si="38"/>
        <v>mai/2018</v>
      </c>
      <c r="E1242" s="263">
        <v>43248</v>
      </c>
      <c r="F1242" s="259" t="s">
        <v>214</v>
      </c>
      <c r="G1242" s="259" t="s">
        <v>295</v>
      </c>
      <c r="H1242" s="264" t="s">
        <v>304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1021</v>
      </c>
      <c r="C1243" s="260" t="s">
        <v>1022</v>
      </c>
      <c r="D1243" s="73" t="str">
        <f t="shared" si="38"/>
        <v>mai/2018</v>
      </c>
      <c r="E1243" s="263">
        <v>43248</v>
      </c>
      <c r="F1243" s="259" t="s">
        <v>214</v>
      </c>
      <c r="G1243" s="259" t="s">
        <v>295</v>
      </c>
      <c r="H1243" s="264" t="s">
        <v>304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1021</v>
      </c>
      <c r="C1244" s="260" t="s">
        <v>1022</v>
      </c>
      <c r="D1244" s="73" t="str">
        <f t="shared" si="38"/>
        <v>mai/2018</v>
      </c>
      <c r="E1244" s="263">
        <v>43248</v>
      </c>
      <c r="F1244" s="259" t="s">
        <v>214</v>
      </c>
      <c r="G1244" s="259" t="s">
        <v>295</v>
      </c>
      <c r="H1244" s="264" t="s">
        <v>304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1021</v>
      </c>
      <c r="C1245" s="260" t="s">
        <v>1022</v>
      </c>
      <c r="D1245" s="73" t="str">
        <f t="shared" si="38"/>
        <v>mai/2018</v>
      </c>
      <c r="E1245" s="263">
        <v>43248</v>
      </c>
      <c r="F1245" s="259" t="s">
        <v>214</v>
      </c>
      <c r="G1245" s="259" t="s">
        <v>295</v>
      </c>
      <c r="H1245" s="264" t="s">
        <v>304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1021</v>
      </c>
      <c r="C1246" s="260" t="s">
        <v>1022</v>
      </c>
      <c r="D1246" s="73" t="str">
        <f t="shared" si="38"/>
        <v>mai/2018</v>
      </c>
      <c r="E1246" s="263">
        <v>43248</v>
      </c>
      <c r="F1246" s="259" t="s">
        <v>214</v>
      </c>
      <c r="G1246" s="259" t="s">
        <v>295</v>
      </c>
      <c r="H1246" s="264" t="s">
        <v>1191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1021</v>
      </c>
      <c r="C1247" s="260" t="s">
        <v>1022</v>
      </c>
      <c r="D1247" s="73" t="str">
        <f t="shared" si="38"/>
        <v>mai/2018</v>
      </c>
      <c r="E1247" s="263">
        <v>43248</v>
      </c>
      <c r="F1247" s="259" t="s">
        <v>320</v>
      </c>
      <c r="G1247" s="259" t="s">
        <v>295</v>
      </c>
      <c r="H1247" s="264" t="s">
        <v>354</v>
      </c>
      <c r="I1247" s="264" t="s">
        <v>276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1021</v>
      </c>
      <c r="C1248" s="260" t="s">
        <v>1022</v>
      </c>
      <c r="D1248" s="73" t="str">
        <f t="shared" si="38"/>
        <v>mai/2018</v>
      </c>
      <c r="E1248" s="263">
        <v>43248</v>
      </c>
      <c r="F1248" s="259" t="s">
        <v>320</v>
      </c>
      <c r="G1248" s="259" t="s">
        <v>295</v>
      </c>
      <c r="H1248" s="264" t="s">
        <v>1194</v>
      </c>
      <c r="I1248" s="264" t="s">
        <v>276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1021</v>
      </c>
      <c r="C1249" s="260" t="s">
        <v>1022</v>
      </c>
      <c r="D1249" s="73" t="str">
        <f t="shared" si="38"/>
        <v>mai/2018</v>
      </c>
      <c r="E1249" s="263">
        <v>43248</v>
      </c>
      <c r="F1249" s="259" t="s">
        <v>320</v>
      </c>
      <c r="G1249" s="259" t="s">
        <v>295</v>
      </c>
      <c r="H1249" s="264" t="s">
        <v>355</v>
      </c>
      <c r="I1249" s="264" t="s">
        <v>276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1021</v>
      </c>
      <c r="C1250" s="260" t="s">
        <v>1022</v>
      </c>
      <c r="D1250" s="73" t="str">
        <f t="shared" si="38"/>
        <v>mai/2018</v>
      </c>
      <c r="E1250" s="263">
        <v>43248</v>
      </c>
      <c r="F1250" s="259" t="s">
        <v>320</v>
      </c>
      <c r="G1250" s="259" t="s">
        <v>295</v>
      </c>
      <c r="H1250" s="264" t="s">
        <v>198</v>
      </c>
      <c r="I1250" s="264" t="s">
        <v>276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1021</v>
      </c>
      <c r="C1251" s="260" t="s">
        <v>1022</v>
      </c>
      <c r="D1251" s="73" t="str">
        <f t="shared" si="38"/>
        <v>mai/2018</v>
      </c>
      <c r="E1251" s="263">
        <v>43249</v>
      </c>
      <c r="F1251" s="259" t="s">
        <v>320</v>
      </c>
      <c r="G1251" s="259" t="s">
        <v>295</v>
      </c>
      <c r="H1251" s="264" t="s">
        <v>459</v>
      </c>
      <c r="I1251" s="264" t="s">
        <v>276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1021</v>
      </c>
      <c r="C1252" s="260" t="s">
        <v>1022</v>
      </c>
      <c r="D1252" s="73" t="str">
        <f t="shared" si="38"/>
        <v>mai/2018</v>
      </c>
      <c r="E1252" s="263">
        <v>43249</v>
      </c>
      <c r="F1252" s="259" t="s">
        <v>320</v>
      </c>
      <c r="G1252" s="259" t="s">
        <v>295</v>
      </c>
      <c r="H1252" s="264" t="s">
        <v>460</v>
      </c>
      <c r="I1252" s="264" t="s">
        <v>276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1021</v>
      </c>
      <c r="C1253" s="260" t="s">
        <v>1022</v>
      </c>
      <c r="D1253" s="73" t="str">
        <f t="shared" si="38"/>
        <v>mai/2018</v>
      </c>
      <c r="E1253" s="263">
        <v>43249</v>
      </c>
      <c r="F1253" s="259" t="s">
        <v>207</v>
      </c>
      <c r="G1253" s="259" t="s">
        <v>295</v>
      </c>
      <c r="H1253" s="264" t="s">
        <v>208</v>
      </c>
      <c r="I1253" s="264" t="s">
        <v>298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1021</v>
      </c>
      <c r="C1254" s="260" t="s">
        <v>1022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295</v>
      </c>
      <c r="H1254" s="264" t="s">
        <v>333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1021</v>
      </c>
      <c r="C1255" s="260" t="s">
        <v>1022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295</v>
      </c>
      <c r="H1255" s="264" t="s">
        <v>333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1021</v>
      </c>
      <c r="C1256" s="260" t="s">
        <v>1022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295</v>
      </c>
      <c r="H1256" s="264" t="s">
        <v>1163</v>
      </c>
      <c r="I1256" s="264" t="s">
        <v>249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1021</v>
      </c>
      <c r="C1257" s="260" t="s">
        <v>1022</v>
      </c>
      <c r="D1257" s="73" t="str">
        <f t="shared" si="38"/>
        <v>mai/2018</v>
      </c>
      <c r="E1257" s="263">
        <v>43249</v>
      </c>
      <c r="F1257" s="259" t="s">
        <v>214</v>
      </c>
      <c r="G1257" s="259" t="s">
        <v>295</v>
      </c>
      <c r="H1257" s="264" t="s">
        <v>304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1021</v>
      </c>
      <c r="C1258" s="260" t="s">
        <v>1022</v>
      </c>
      <c r="D1258" s="73" t="str">
        <f t="shared" si="38"/>
        <v>mai/2018</v>
      </c>
      <c r="E1258" s="263">
        <v>43249</v>
      </c>
      <c r="F1258" s="259" t="s">
        <v>214</v>
      </c>
      <c r="G1258" s="259" t="s">
        <v>295</v>
      </c>
      <c r="H1258" s="264" t="s">
        <v>304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1021</v>
      </c>
      <c r="C1259" s="260" t="s">
        <v>1022</v>
      </c>
      <c r="D1259" s="73" t="str">
        <f t="shared" si="38"/>
        <v>mai/2018</v>
      </c>
      <c r="E1259" s="263">
        <v>43249</v>
      </c>
      <c r="F1259" s="259" t="s">
        <v>214</v>
      </c>
      <c r="G1259" s="259" t="s">
        <v>295</v>
      </c>
      <c r="H1259" s="264" t="s">
        <v>304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1021</v>
      </c>
      <c r="C1260" s="260" t="s">
        <v>1022</v>
      </c>
      <c r="D1260" s="73" t="str">
        <f t="shared" si="38"/>
        <v>mai/2018</v>
      </c>
      <c r="E1260" s="263">
        <v>43249</v>
      </c>
      <c r="F1260" s="259" t="s">
        <v>214</v>
      </c>
      <c r="G1260" s="259" t="s">
        <v>295</v>
      </c>
      <c r="H1260" s="264" t="s">
        <v>304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1021</v>
      </c>
      <c r="C1261" s="260" t="s">
        <v>1022</v>
      </c>
      <c r="D1261" s="73" t="str">
        <f t="shared" si="38"/>
        <v>mai/2018</v>
      </c>
      <c r="E1261" s="263">
        <v>43249</v>
      </c>
      <c r="F1261" s="259" t="s">
        <v>214</v>
      </c>
      <c r="G1261" s="259" t="s">
        <v>295</v>
      </c>
      <c r="H1261" s="264" t="s">
        <v>1191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1021</v>
      </c>
      <c r="C1262" s="260" t="s">
        <v>1022</v>
      </c>
      <c r="D1262" s="73" t="str">
        <f t="shared" si="38"/>
        <v>mai/2018</v>
      </c>
      <c r="E1262" s="263">
        <v>43249</v>
      </c>
      <c r="F1262" s="259" t="s">
        <v>214</v>
      </c>
      <c r="G1262" s="259" t="s">
        <v>295</v>
      </c>
      <c r="H1262" s="264" t="s">
        <v>1191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1021</v>
      </c>
      <c r="C1263" s="260" t="s">
        <v>1022</v>
      </c>
      <c r="D1263" s="73" t="str">
        <f t="shared" si="38"/>
        <v>mai/2018</v>
      </c>
      <c r="E1263" s="263">
        <v>43249</v>
      </c>
      <c r="F1263" s="259" t="s">
        <v>320</v>
      </c>
      <c r="G1263" s="259" t="s">
        <v>295</v>
      </c>
      <c r="H1263" s="264" t="s">
        <v>385</v>
      </c>
      <c r="I1263" s="264" t="s">
        <v>276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1021</v>
      </c>
      <c r="C1264" s="260" t="s">
        <v>1022</v>
      </c>
      <c r="D1264" s="73" t="str">
        <f t="shared" si="38"/>
        <v>mai/2018</v>
      </c>
      <c r="E1264" s="263">
        <v>43250</v>
      </c>
      <c r="F1264" s="259" t="s">
        <v>207</v>
      </c>
      <c r="G1264" s="259" t="s">
        <v>295</v>
      </c>
      <c r="H1264" s="264" t="s">
        <v>208</v>
      </c>
      <c r="I1264" s="264" t="s">
        <v>298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1021</v>
      </c>
      <c r="C1265" s="260" t="s">
        <v>1022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295</v>
      </c>
      <c r="H1265" s="264" t="s">
        <v>181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1021</v>
      </c>
      <c r="C1266" s="260" t="s">
        <v>1022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295</v>
      </c>
      <c r="H1266" s="264" t="s">
        <v>640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1021</v>
      </c>
      <c r="C1267" s="260" t="s">
        <v>1022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295</v>
      </c>
      <c r="H1267" s="264" t="s">
        <v>463</v>
      </c>
      <c r="I1267" s="264" t="s">
        <v>238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1023</v>
      </c>
      <c r="C1268" s="260" t="s">
        <v>1022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295</v>
      </c>
      <c r="H1268" s="264" t="s">
        <v>463</v>
      </c>
      <c r="I1268" s="264" t="s">
        <v>238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1021</v>
      </c>
      <c r="C1269" s="260" t="s">
        <v>1022</v>
      </c>
      <c r="D1269" s="73" t="str">
        <f t="shared" si="38"/>
        <v>jun/2018</v>
      </c>
      <c r="E1269" s="263">
        <v>43255</v>
      </c>
      <c r="F1269" s="259" t="s">
        <v>207</v>
      </c>
      <c r="G1269" s="259" t="s">
        <v>295</v>
      </c>
      <c r="H1269" s="264" t="s">
        <v>208</v>
      </c>
      <c r="I1269" s="264" t="s">
        <v>298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1021</v>
      </c>
      <c r="C1270" s="260" t="s">
        <v>1022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319</v>
      </c>
      <c r="H1270" s="264" t="s">
        <v>1195</v>
      </c>
      <c r="I1270" s="264" t="s">
        <v>253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1021</v>
      </c>
      <c r="C1271" s="260" t="s">
        <v>1022</v>
      </c>
      <c r="D1271" s="73" t="str">
        <f t="shared" si="38"/>
        <v>jun/2018</v>
      </c>
      <c r="E1271" s="263">
        <v>43255</v>
      </c>
      <c r="F1271" s="259" t="s">
        <v>205</v>
      </c>
      <c r="G1271" s="259" t="s">
        <v>295</v>
      </c>
      <c r="H1271" s="264" t="s">
        <v>300</v>
      </c>
      <c r="I1271" s="264" t="s">
        <v>237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1021</v>
      </c>
      <c r="C1272" s="260" t="s">
        <v>1022</v>
      </c>
      <c r="D1272" s="73" t="str">
        <f t="shared" si="38"/>
        <v>jun/2018</v>
      </c>
      <c r="E1272" s="263">
        <v>43255</v>
      </c>
      <c r="F1272" s="259" t="s">
        <v>205</v>
      </c>
      <c r="G1272" s="259" t="s">
        <v>295</v>
      </c>
      <c r="H1272" s="264" t="s">
        <v>300</v>
      </c>
      <c r="I1272" s="264" t="s">
        <v>237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1021</v>
      </c>
      <c r="C1273" s="260" t="s">
        <v>1022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295</v>
      </c>
      <c r="H1273" s="264" t="s">
        <v>1196</v>
      </c>
      <c r="I1273" s="264" t="s">
        <v>261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1021</v>
      </c>
      <c r="C1274" s="260" t="s">
        <v>1022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295</v>
      </c>
      <c r="H1274" s="264" t="s">
        <v>1197</v>
      </c>
      <c r="I1274" s="264" t="s">
        <v>261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1021</v>
      </c>
      <c r="C1275" s="260" t="s">
        <v>1022</v>
      </c>
      <c r="D1275" s="73" t="str">
        <f t="shared" si="38"/>
        <v>jun/2018</v>
      </c>
      <c r="E1275" s="263">
        <v>43256</v>
      </c>
      <c r="F1275" s="259" t="s">
        <v>207</v>
      </c>
      <c r="G1275" s="259" t="s">
        <v>295</v>
      </c>
      <c r="H1275" s="264" t="s">
        <v>208</v>
      </c>
      <c r="I1275" s="264" t="s">
        <v>298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1021</v>
      </c>
      <c r="C1276" s="260" t="s">
        <v>1022</v>
      </c>
      <c r="D1276" s="73" t="str">
        <f t="shared" si="38"/>
        <v>jun/2018</v>
      </c>
      <c r="E1276" s="263">
        <v>43256</v>
      </c>
      <c r="F1276" s="259" t="s">
        <v>377</v>
      </c>
      <c r="G1276" s="259" t="s">
        <v>295</v>
      </c>
      <c r="H1276" s="264" t="s">
        <v>400</v>
      </c>
      <c r="I1276" s="264" t="s">
        <v>188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1021</v>
      </c>
      <c r="C1277" s="260" t="s">
        <v>1022</v>
      </c>
      <c r="D1277" s="73" t="str">
        <f t="shared" si="38"/>
        <v>jun/2018</v>
      </c>
      <c r="E1277" s="263">
        <v>43256</v>
      </c>
      <c r="F1277" s="259" t="s">
        <v>464</v>
      </c>
      <c r="G1277" s="259" t="s">
        <v>295</v>
      </c>
      <c r="H1277" s="264" t="s">
        <v>1198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1021</v>
      </c>
      <c r="C1278" s="260" t="s">
        <v>1022</v>
      </c>
      <c r="D1278" s="73" t="str">
        <f t="shared" si="38"/>
        <v>jun/2018</v>
      </c>
      <c r="E1278" s="263">
        <v>43256</v>
      </c>
      <c r="F1278" s="259" t="s">
        <v>464</v>
      </c>
      <c r="G1278" s="259" t="s">
        <v>295</v>
      </c>
      <c r="H1278" s="264" t="s">
        <v>1036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1021</v>
      </c>
      <c r="C1279" s="260" t="s">
        <v>1022</v>
      </c>
      <c r="D1279" s="73" t="str">
        <f t="shared" si="38"/>
        <v>jun/2018</v>
      </c>
      <c r="E1279" s="263">
        <v>43256</v>
      </c>
      <c r="F1279" s="259" t="s">
        <v>214</v>
      </c>
      <c r="G1279" s="259" t="s">
        <v>295</v>
      </c>
      <c r="H1279" s="264" t="s">
        <v>197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1021</v>
      </c>
      <c r="C1280" s="260" t="s">
        <v>1022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295</v>
      </c>
      <c r="H1280" s="264" t="s">
        <v>1199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1021</v>
      </c>
      <c r="C1281" s="260" t="s">
        <v>1022</v>
      </c>
      <c r="D1281" s="73" t="str">
        <f t="shared" si="38"/>
        <v>jun/2018</v>
      </c>
      <c r="E1281" s="263">
        <v>43256</v>
      </c>
      <c r="F1281" s="259" t="s">
        <v>464</v>
      </c>
      <c r="G1281" s="259" t="s">
        <v>295</v>
      </c>
      <c r="H1281" s="264" t="s">
        <v>1200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1021</v>
      </c>
      <c r="C1282" s="260" t="s">
        <v>1022</v>
      </c>
      <c r="D1282" s="73" t="str">
        <f t="shared" si="38"/>
        <v>jun/2018</v>
      </c>
      <c r="E1282" s="263">
        <v>43256</v>
      </c>
      <c r="F1282" s="259" t="s">
        <v>464</v>
      </c>
      <c r="G1282" s="259" t="s">
        <v>295</v>
      </c>
      <c r="H1282" s="264" t="s">
        <v>1201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1021</v>
      </c>
      <c r="C1283" s="260" t="s">
        <v>1022</v>
      </c>
      <c r="D1283" s="73" t="str">
        <f t="shared" ref="D1283:D1346" si="40">TEXT(E1283,"mmm/aaaa")</f>
        <v>jun/2018</v>
      </c>
      <c r="E1283" s="263">
        <v>43256</v>
      </c>
      <c r="F1283" s="259" t="s">
        <v>464</v>
      </c>
      <c r="G1283" s="259" t="s">
        <v>295</v>
      </c>
      <c r="H1283" s="264" t="s">
        <v>1041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1021</v>
      </c>
      <c r="C1284" s="260" t="s">
        <v>1022</v>
      </c>
      <c r="D1284" s="73" t="str">
        <f t="shared" si="40"/>
        <v>jun/2018</v>
      </c>
      <c r="E1284" s="263">
        <v>43256</v>
      </c>
      <c r="F1284" s="259" t="s">
        <v>464</v>
      </c>
      <c r="G1284" s="259" t="s">
        <v>295</v>
      </c>
      <c r="H1284" s="264" t="s">
        <v>465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1021</v>
      </c>
      <c r="C1285" s="260" t="s">
        <v>1022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295</v>
      </c>
      <c r="H1285" s="264" t="s">
        <v>466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1021</v>
      </c>
      <c r="C1286" s="260" t="s">
        <v>1022</v>
      </c>
      <c r="D1286" s="73" t="str">
        <f t="shared" si="40"/>
        <v>jun/2018</v>
      </c>
      <c r="E1286" s="263">
        <v>43256</v>
      </c>
      <c r="F1286" s="259" t="s">
        <v>464</v>
      </c>
      <c r="G1286" s="259" t="s">
        <v>295</v>
      </c>
      <c r="H1286" s="264" t="s">
        <v>1045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1021</v>
      </c>
      <c r="C1287" s="260" t="s">
        <v>1022</v>
      </c>
      <c r="D1287" s="73" t="str">
        <f t="shared" si="40"/>
        <v>jun/2018</v>
      </c>
      <c r="E1287" s="263">
        <v>43256</v>
      </c>
      <c r="F1287" s="259" t="s">
        <v>464</v>
      </c>
      <c r="G1287" s="259" t="s">
        <v>295</v>
      </c>
      <c r="H1287" s="264" t="s">
        <v>1059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1021</v>
      </c>
      <c r="C1288" s="260" t="s">
        <v>1022</v>
      </c>
      <c r="D1288" s="73" t="str">
        <f t="shared" si="40"/>
        <v>jun/2018</v>
      </c>
      <c r="E1288" s="263">
        <v>43256</v>
      </c>
      <c r="F1288" s="259" t="s">
        <v>464</v>
      </c>
      <c r="G1288" s="259" t="s">
        <v>295</v>
      </c>
      <c r="H1288" s="264" t="s">
        <v>1202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1021</v>
      </c>
      <c r="C1289" s="260" t="s">
        <v>1022</v>
      </c>
      <c r="D1289" s="73" t="str">
        <f t="shared" si="40"/>
        <v>jun/2018</v>
      </c>
      <c r="E1289" s="263">
        <v>43256</v>
      </c>
      <c r="F1289" s="259" t="s">
        <v>464</v>
      </c>
      <c r="G1289" s="259" t="s">
        <v>295</v>
      </c>
      <c r="H1289" s="264" t="s">
        <v>1203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1021</v>
      </c>
      <c r="C1290" s="260" t="s">
        <v>1022</v>
      </c>
      <c r="D1290" s="73" t="str">
        <f t="shared" si="40"/>
        <v>jun/2018</v>
      </c>
      <c r="E1290" s="263">
        <v>43256</v>
      </c>
      <c r="F1290" s="259" t="s">
        <v>464</v>
      </c>
      <c r="G1290" s="259" t="s">
        <v>295</v>
      </c>
      <c r="H1290" s="264" t="s">
        <v>1067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1021</v>
      </c>
      <c r="C1291" s="260" t="s">
        <v>1022</v>
      </c>
      <c r="D1291" s="73" t="str">
        <f t="shared" si="40"/>
        <v>jun/2018</v>
      </c>
      <c r="E1291" s="263">
        <v>43256</v>
      </c>
      <c r="F1291" s="259" t="s">
        <v>467</v>
      </c>
      <c r="G1291" s="259" t="s">
        <v>295</v>
      </c>
      <c r="H1291" s="264" t="s">
        <v>1204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1021</v>
      </c>
      <c r="C1292" s="260" t="s">
        <v>1022</v>
      </c>
      <c r="D1292" s="73" t="str">
        <f t="shared" si="40"/>
        <v>jun/2018</v>
      </c>
      <c r="E1292" s="263">
        <v>43256</v>
      </c>
      <c r="F1292" s="259" t="s">
        <v>464</v>
      </c>
      <c r="G1292" s="259" t="s">
        <v>295</v>
      </c>
      <c r="H1292" s="264" t="s">
        <v>1205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1021</v>
      </c>
      <c r="C1293" s="260" t="s">
        <v>1022</v>
      </c>
      <c r="D1293" s="73" t="str">
        <f t="shared" si="40"/>
        <v>jun/2018</v>
      </c>
      <c r="E1293" s="263">
        <v>43257</v>
      </c>
      <c r="F1293" s="259" t="s">
        <v>207</v>
      </c>
      <c r="G1293" s="259" t="s">
        <v>295</v>
      </c>
      <c r="H1293" s="264" t="s">
        <v>208</v>
      </c>
      <c r="I1293" s="264" t="s">
        <v>298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1023</v>
      </c>
      <c r="C1294" s="260" t="s">
        <v>1022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295</v>
      </c>
      <c r="H1294" s="264" t="s">
        <v>143</v>
      </c>
      <c r="I1294" s="264" t="s">
        <v>235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1021</v>
      </c>
      <c r="C1295" s="260" t="s">
        <v>1022</v>
      </c>
      <c r="D1295" s="73" t="str">
        <f t="shared" si="40"/>
        <v>jun/2018</v>
      </c>
      <c r="E1295" s="263">
        <v>43257</v>
      </c>
      <c r="F1295" s="259" t="s">
        <v>214</v>
      </c>
      <c r="G1295" s="259" t="s">
        <v>295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1021</v>
      </c>
      <c r="C1296" s="260" t="s">
        <v>1022</v>
      </c>
      <c r="D1296" s="73" t="str">
        <f t="shared" si="40"/>
        <v>jun/2018</v>
      </c>
      <c r="E1296" s="263">
        <v>43258</v>
      </c>
      <c r="F1296" s="259" t="s">
        <v>320</v>
      </c>
      <c r="G1296" s="259" t="s">
        <v>295</v>
      </c>
      <c r="H1296" s="264" t="s">
        <v>433</v>
      </c>
      <c r="I1296" s="264" t="s">
        <v>276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1021</v>
      </c>
      <c r="C1297" s="260" t="s">
        <v>1022</v>
      </c>
      <c r="D1297" s="73" t="str">
        <f t="shared" si="40"/>
        <v>jun/2018</v>
      </c>
      <c r="E1297" s="263">
        <v>43258</v>
      </c>
      <c r="F1297" s="259" t="s">
        <v>320</v>
      </c>
      <c r="G1297" s="259" t="s">
        <v>295</v>
      </c>
      <c r="H1297" s="264" t="s">
        <v>225</v>
      </c>
      <c r="I1297" s="264" t="s">
        <v>276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1021</v>
      </c>
      <c r="C1298" s="260" t="s">
        <v>1022</v>
      </c>
      <c r="D1298" s="73" t="str">
        <f t="shared" si="40"/>
        <v>jun/2018</v>
      </c>
      <c r="E1298" s="263">
        <v>43258</v>
      </c>
      <c r="F1298" s="259" t="s">
        <v>207</v>
      </c>
      <c r="G1298" s="259" t="s">
        <v>295</v>
      </c>
      <c r="H1298" s="264" t="s">
        <v>208</v>
      </c>
      <c r="I1298" s="264" t="s">
        <v>298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1023</v>
      </c>
      <c r="C1299" s="260" t="s">
        <v>1022</v>
      </c>
      <c r="D1299" s="73" t="str">
        <f t="shared" si="40"/>
        <v>jun/2018</v>
      </c>
      <c r="E1299" s="263">
        <v>43258</v>
      </c>
      <c r="F1299" s="259" t="s">
        <v>217</v>
      </c>
      <c r="G1299" s="259" t="s">
        <v>295</v>
      </c>
      <c r="H1299" s="264" t="s">
        <v>217</v>
      </c>
      <c r="I1299" s="264" t="s">
        <v>206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1021</v>
      </c>
      <c r="C1300" s="260" t="s">
        <v>1022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295</v>
      </c>
      <c r="H1300" s="264" t="s">
        <v>364</v>
      </c>
      <c r="I1300" s="264" t="s">
        <v>243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1021</v>
      </c>
      <c r="C1301" s="260" t="s">
        <v>1022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295</v>
      </c>
      <c r="H1301" s="264" t="s">
        <v>364</v>
      </c>
      <c r="I1301" s="264" t="s">
        <v>243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1021</v>
      </c>
      <c r="C1302" s="260" t="s">
        <v>1022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295</v>
      </c>
      <c r="H1302" s="264" t="s">
        <v>364</v>
      </c>
      <c r="I1302" s="264" t="s">
        <v>243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1021</v>
      </c>
      <c r="C1303" s="260" t="s">
        <v>1022</v>
      </c>
      <c r="D1303" s="73" t="str">
        <f t="shared" si="40"/>
        <v>jun/2018</v>
      </c>
      <c r="E1303" s="263">
        <v>43258</v>
      </c>
      <c r="F1303" s="259" t="s">
        <v>214</v>
      </c>
      <c r="G1303" s="259" t="s">
        <v>295</v>
      </c>
      <c r="H1303" s="264" t="s">
        <v>197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1021</v>
      </c>
      <c r="C1304" s="260" t="s">
        <v>1022</v>
      </c>
      <c r="D1304" s="73" t="str">
        <f t="shared" si="40"/>
        <v>jun/2018</v>
      </c>
      <c r="E1304" s="263">
        <v>43258</v>
      </c>
      <c r="F1304" s="259" t="s">
        <v>214</v>
      </c>
      <c r="G1304" s="259" t="s">
        <v>295</v>
      </c>
      <c r="H1304" s="264" t="s">
        <v>197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1021</v>
      </c>
      <c r="C1305" s="260" t="s">
        <v>1022</v>
      </c>
      <c r="D1305" s="73" t="str">
        <f t="shared" si="40"/>
        <v>jun/2018</v>
      </c>
      <c r="E1305" s="263">
        <v>43258</v>
      </c>
      <c r="F1305" s="259" t="s">
        <v>214</v>
      </c>
      <c r="G1305" s="259" t="s">
        <v>295</v>
      </c>
      <c r="H1305" s="264" t="s">
        <v>197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1021</v>
      </c>
      <c r="C1306" s="260" t="s">
        <v>1022</v>
      </c>
      <c r="D1306" s="73" t="str">
        <f t="shared" si="40"/>
        <v>jun/2018</v>
      </c>
      <c r="E1306" s="263">
        <v>43258</v>
      </c>
      <c r="F1306" s="259" t="s">
        <v>214</v>
      </c>
      <c r="G1306" s="259" t="s">
        <v>295</v>
      </c>
      <c r="H1306" s="264" t="s">
        <v>197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1021</v>
      </c>
      <c r="C1307" s="260" t="s">
        <v>1022</v>
      </c>
      <c r="D1307" s="73" t="str">
        <f t="shared" si="40"/>
        <v>jun/2018</v>
      </c>
      <c r="E1307" s="263">
        <v>43258</v>
      </c>
      <c r="F1307" s="259" t="s">
        <v>214</v>
      </c>
      <c r="G1307" s="259" t="s">
        <v>295</v>
      </c>
      <c r="H1307" s="264" t="s">
        <v>197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1021</v>
      </c>
      <c r="C1308" s="260" t="s">
        <v>1022</v>
      </c>
      <c r="D1308" s="73" t="str">
        <f t="shared" si="40"/>
        <v>jun/2018</v>
      </c>
      <c r="E1308" s="263">
        <v>43258</v>
      </c>
      <c r="F1308" s="259" t="s">
        <v>214</v>
      </c>
      <c r="G1308" s="259" t="s">
        <v>295</v>
      </c>
      <c r="H1308" s="264" t="s">
        <v>197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1021</v>
      </c>
      <c r="C1309" s="260" t="s">
        <v>1022</v>
      </c>
      <c r="D1309" s="73" t="str">
        <f t="shared" si="40"/>
        <v>jun/2018</v>
      </c>
      <c r="E1309" s="263">
        <v>43258</v>
      </c>
      <c r="F1309" s="259" t="s">
        <v>214</v>
      </c>
      <c r="G1309" s="259" t="s">
        <v>295</v>
      </c>
      <c r="H1309" s="264" t="s">
        <v>197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1021</v>
      </c>
      <c r="C1310" s="260" t="s">
        <v>1022</v>
      </c>
      <c r="D1310" s="73" t="str">
        <f t="shared" si="40"/>
        <v>jun/2018</v>
      </c>
      <c r="E1310" s="263">
        <v>43258</v>
      </c>
      <c r="F1310" s="259" t="s">
        <v>214</v>
      </c>
      <c r="G1310" s="259" t="s">
        <v>295</v>
      </c>
      <c r="H1310" s="264" t="s">
        <v>197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1021</v>
      </c>
      <c r="C1311" s="260" t="s">
        <v>1022</v>
      </c>
      <c r="D1311" s="73" t="str">
        <f t="shared" si="40"/>
        <v>jun/2018</v>
      </c>
      <c r="E1311" s="263">
        <v>43258</v>
      </c>
      <c r="F1311" s="259" t="s">
        <v>214</v>
      </c>
      <c r="G1311" s="259" t="s">
        <v>295</v>
      </c>
      <c r="H1311" s="264" t="s">
        <v>197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1021</v>
      </c>
      <c r="C1312" s="260" t="s">
        <v>1022</v>
      </c>
      <c r="D1312" s="73" t="str">
        <f t="shared" si="40"/>
        <v>jun/2018</v>
      </c>
      <c r="E1312" s="263">
        <v>43258</v>
      </c>
      <c r="F1312" s="259" t="s">
        <v>214</v>
      </c>
      <c r="G1312" s="259" t="s">
        <v>295</v>
      </c>
      <c r="H1312" s="264" t="s">
        <v>197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1021</v>
      </c>
      <c r="C1313" s="260" t="s">
        <v>1022</v>
      </c>
      <c r="D1313" s="73" t="str">
        <f t="shared" si="40"/>
        <v>jun/2018</v>
      </c>
      <c r="E1313" s="263">
        <v>43258</v>
      </c>
      <c r="F1313" s="259" t="s">
        <v>469</v>
      </c>
      <c r="G1313" s="259" t="s">
        <v>295</v>
      </c>
      <c r="H1313" s="264" t="s">
        <v>1206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1021</v>
      </c>
      <c r="C1314" s="260" t="s">
        <v>1022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295</v>
      </c>
      <c r="H1314" s="264" t="s">
        <v>333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1021</v>
      </c>
      <c r="C1315" s="260" t="s">
        <v>1022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295</v>
      </c>
      <c r="H1315" s="264" t="s">
        <v>333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1021</v>
      </c>
      <c r="C1316" s="260" t="s">
        <v>1022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295</v>
      </c>
      <c r="H1316" s="264" t="s">
        <v>1207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1021</v>
      </c>
      <c r="C1317" s="260" t="s">
        <v>1022</v>
      </c>
      <c r="D1317" s="73" t="str">
        <f t="shared" si="40"/>
        <v>jun/2018</v>
      </c>
      <c r="E1317" s="263">
        <v>43258</v>
      </c>
      <c r="F1317" s="259" t="s">
        <v>320</v>
      </c>
      <c r="G1317" s="259" t="s">
        <v>295</v>
      </c>
      <c r="H1317" s="264" t="s">
        <v>213</v>
      </c>
      <c r="I1317" s="264" t="s">
        <v>276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1021</v>
      </c>
      <c r="C1318" s="260" t="s">
        <v>1022</v>
      </c>
      <c r="D1318" s="73" t="str">
        <f t="shared" si="40"/>
        <v>jun/2018</v>
      </c>
      <c r="E1318" s="263">
        <v>43258</v>
      </c>
      <c r="F1318" s="259" t="s">
        <v>320</v>
      </c>
      <c r="G1318" s="259" t="s">
        <v>295</v>
      </c>
      <c r="H1318" s="264" t="s">
        <v>213</v>
      </c>
      <c r="I1318" s="264" t="s">
        <v>276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1021</v>
      </c>
      <c r="C1319" s="260" t="s">
        <v>1022</v>
      </c>
      <c r="D1319" s="73" t="str">
        <f t="shared" si="40"/>
        <v>jun/2018</v>
      </c>
      <c r="E1319" s="263">
        <v>43258</v>
      </c>
      <c r="F1319" s="259" t="s">
        <v>320</v>
      </c>
      <c r="G1319" s="259" t="s">
        <v>295</v>
      </c>
      <c r="H1319" s="264" t="s">
        <v>213</v>
      </c>
      <c r="I1319" s="264" t="s">
        <v>276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1021</v>
      </c>
      <c r="C1320" s="260" t="s">
        <v>1022</v>
      </c>
      <c r="D1320" s="73" t="str">
        <f t="shared" si="40"/>
        <v>jun/2018</v>
      </c>
      <c r="E1320" s="263">
        <v>43258</v>
      </c>
      <c r="F1320" s="259" t="s">
        <v>320</v>
      </c>
      <c r="G1320" s="259" t="s">
        <v>295</v>
      </c>
      <c r="H1320" s="264" t="s">
        <v>1194</v>
      </c>
      <c r="I1320" s="264" t="s">
        <v>276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1021</v>
      </c>
      <c r="C1321" s="260" t="s">
        <v>1022</v>
      </c>
      <c r="D1321" s="73" t="str">
        <f t="shared" si="40"/>
        <v>jun/2018</v>
      </c>
      <c r="E1321" s="263">
        <v>43258</v>
      </c>
      <c r="F1321" s="259" t="s">
        <v>320</v>
      </c>
      <c r="G1321" s="259" t="s">
        <v>295</v>
      </c>
      <c r="H1321" s="264" t="s">
        <v>1208</v>
      </c>
      <c r="I1321" s="264" t="s">
        <v>276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1021</v>
      </c>
      <c r="C1322" s="260" t="s">
        <v>1022</v>
      </c>
      <c r="D1322" s="73" t="str">
        <f t="shared" si="40"/>
        <v>jun/2018</v>
      </c>
      <c r="E1322" s="263">
        <v>43259</v>
      </c>
      <c r="F1322" s="259" t="s">
        <v>320</v>
      </c>
      <c r="G1322" s="259" t="s">
        <v>295</v>
      </c>
      <c r="H1322" s="264" t="s">
        <v>1209</v>
      </c>
      <c r="I1322" s="264" t="s">
        <v>276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1021</v>
      </c>
      <c r="C1323" s="260" t="s">
        <v>1022</v>
      </c>
      <c r="D1323" s="73" t="str">
        <f t="shared" si="40"/>
        <v>jun/2018</v>
      </c>
      <c r="E1323" s="263">
        <v>43259</v>
      </c>
      <c r="F1323" s="259" t="s">
        <v>207</v>
      </c>
      <c r="G1323" s="259" t="s">
        <v>295</v>
      </c>
      <c r="H1323" s="264" t="s">
        <v>208</v>
      </c>
      <c r="I1323" s="264" t="s">
        <v>298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1021</v>
      </c>
      <c r="C1324" s="260" t="s">
        <v>1022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295</v>
      </c>
      <c r="H1324" s="264" t="s">
        <v>1210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1021</v>
      </c>
      <c r="C1325" s="260" t="s">
        <v>1022</v>
      </c>
      <c r="D1325" s="73" t="str">
        <f t="shared" si="40"/>
        <v>jun/2018</v>
      </c>
      <c r="E1325" s="263">
        <v>43259</v>
      </c>
      <c r="F1325" s="259" t="s">
        <v>377</v>
      </c>
      <c r="G1325" s="259" t="s">
        <v>295</v>
      </c>
      <c r="H1325" s="264" t="s">
        <v>1211</v>
      </c>
      <c r="I1325" s="264" t="s">
        <v>188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1021</v>
      </c>
      <c r="C1326" s="260" t="s">
        <v>1022</v>
      </c>
      <c r="D1326" s="73" t="str">
        <f t="shared" si="40"/>
        <v>jun/2018</v>
      </c>
      <c r="E1326" s="263">
        <v>43259</v>
      </c>
      <c r="F1326" s="259" t="s">
        <v>214</v>
      </c>
      <c r="G1326" s="259" t="s">
        <v>295</v>
      </c>
      <c r="H1326" s="264" t="s">
        <v>197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1021</v>
      </c>
      <c r="C1327" s="260" t="s">
        <v>1022</v>
      </c>
      <c r="D1327" s="73" t="str">
        <f t="shared" si="40"/>
        <v>jun/2018</v>
      </c>
      <c r="E1327" s="263">
        <v>43259</v>
      </c>
      <c r="F1327" s="259" t="s">
        <v>214</v>
      </c>
      <c r="G1327" s="259" t="s">
        <v>295</v>
      </c>
      <c r="H1327" s="264" t="s">
        <v>197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1021</v>
      </c>
      <c r="C1328" s="260" t="s">
        <v>1022</v>
      </c>
      <c r="D1328" s="73" t="str">
        <f t="shared" si="40"/>
        <v>jun/2018</v>
      </c>
      <c r="E1328" s="263">
        <v>43259</v>
      </c>
      <c r="F1328" s="259" t="s">
        <v>320</v>
      </c>
      <c r="G1328" s="259" t="s">
        <v>295</v>
      </c>
      <c r="H1328" s="264" t="s">
        <v>335</v>
      </c>
      <c r="I1328" s="264" t="s">
        <v>276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1021</v>
      </c>
      <c r="C1329" s="260" t="s">
        <v>1022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295</v>
      </c>
      <c r="H1329" s="264" t="s">
        <v>1212</v>
      </c>
      <c r="I1329" s="264" t="s">
        <v>250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1021</v>
      </c>
      <c r="C1330" s="260" t="s">
        <v>1022</v>
      </c>
      <c r="D1330" s="73" t="str">
        <f t="shared" si="40"/>
        <v>jun/2018</v>
      </c>
      <c r="E1330" s="263">
        <v>43262</v>
      </c>
      <c r="F1330" s="259" t="s">
        <v>207</v>
      </c>
      <c r="G1330" s="259" t="s">
        <v>295</v>
      </c>
      <c r="H1330" s="264" t="s">
        <v>208</v>
      </c>
      <c r="I1330" s="264" t="s">
        <v>298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1021</v>
      </c>
      <c r="C1331" s="260" t="s">
        <v>1022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295</v>
      </c>
      <c r="H1331" s="264" t="s">
        <v>321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1023</v>
      </c>
      <c r="C1332" s="260" t="s">
        <v>1022</v>
      </c>
      <c r="D1332" s="73" t="str">
        <f t="shared" si="40"/>
        <v>jun/2018</v>
      </c>
      <c r="E1332" s="263">
        <v>43262</v>
      </c>
      <c r="F1332" s="259" t="s">
        <v>214</v>
      </c>
      <c r="G1332" s="259" t="s">
        <v>295</v>
      </c>
      <c r="H1332" s="264" t="s">
        <v>329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1021</v>
      </c>
      <c r="C1333" s="260" t="s">
        <v>1022</v>
      </c>
      <c r="D1333" s="73" t="str">
        <f t="shared" si="40"/>
        <v>jun/2018</v>
      </c>
      <c r="E1333" s="263">
        <v>43262</v>
      </c>
      <c r="F1333" s="259" t="s">
        <v>214</v>
      </c>
      <c r="G1333" s="259" t="s">
        <v>295</v>
      </c>
      <c r="H1333" s="264" t="s">
        <v>197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1021</v>
      </c>
      <c r="C1334" s="260" t="s">
        <v>1022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295</v>
      </c>
      <c r="H1334" s="264" t="s">
        <v>199</v>
      </c>
      <c r="I1334" s="264" t="s">
        <v>253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1021</v>
      </c>
      <c r="C1335" s="260" t="s">
        <v>1022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295</v>
      </c>
      <c r="H1335" s="264" t="s">
        <v>1213</v>
      </c>
      <c r="I1335" s="264" t="s">
        <v>249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1021</v>
      </c>
      <c r="C1336" s="260" t="s">
        <v>1022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323</v>
      </c>
      <c r="H1336" s="264" t="s">
        <v>1214</v>
      </c>
      <c r="I1336" s="264" t="s">
        <v>256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1021</v>
      </c>
      <c r="C1337" s="260" t="s">
        <v>1022</v>
      </c>
      <c r="D1337" s="73" t="str">
        <f t="shared" si="40"/>
        <v>jun/2018</v>
      </c>
      <c r="E1337" s="263">
        <v>43263</v>
      </c>
      <c r="F1337" s="259" t="s">
        <v>320</v>
      </c>
      <c r="G1337" s="259" t="s">
        <v>295</v>
      </c>
      <c r="H1337" s="264" t="s">
        <v>192</v>
      </c>
      <c r="I1337" s="264" t="s">
        <v>276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1021</v>
      </c>
      <c r="C1338" s="260" t="s">
        <v>1022</v>
      </c>
      <c r="D1338" s="73" t="str">
        <f t="shared" si="40"/>
        <v>jun/2018</v>
      </c>
      <c r="E1338" s="263">
        <v>43263</v>
      </c>
      <c r="F1338" s="259" t="s">
        <v>320</v>
      </c>
      <c r="G1338" s="259" t="s">
        <v>295</v>
      </c>
      <c r="H1338" s="264" t="s">
        <v>1209</v>
      </c>
      <c r="I1338" s="264" t="s">
        <v>276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1021</v>
      </c>
      <c r="C1339" s="260" t="s">
        <v>1022</v>
      </c>
      <c r="D1339" s="73" t="str">
        <f t="shared" si="40"/>
        <v>jun/2018</v>
      </c>
      <c r="E1339" s="263">
        <v>43263</v>
      </c>
      <c r="F1339" s="259" t="s">
        <v>207</v>
      </c>
      <c r="G1339" s="259" t="s">
        <v>295</v>
      </c>
      <c r="H1339" s="264" t="s">
        <v>208</v>
      </c>
      <c r="I1339" s="264" t="s">
        <v>298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1021</v>
      </c>
      <c r="C1340" s="260" t="s">
        <v>1022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295</v>
      </c>
      <c r="H1340" s="264" t="s">
        <v>211</v>
      </c>
      <c r="I1340" s="264" t="s">
        <v>186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1021</v>
      </c>
      <c r="C1341" s="260" t="s">
        <v>1022</v>
      </c>
      <c r="D1341" s="73" t="str">
        <f t="shared" si="40"/>
        <v>jun/2018</v>
      </c>
      <c r="E1341" s="263">
        <v>43263</v>
      </c>
      <c r="F1341" s="259" t="s">
        <v>214</v>
      </c>
      <c r="G1341" s="259" t="s">
        <v>295</v>
      </c>
      <c r="H1341" s="264" t="s">
        <v>197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1021</v>
      </c>
      <c r="C1342" s="260" t="s">
        <v>1022</v>
      </c>
      <c r="D1342" s="73" t="str">
        <f t="shared" si="40"/>
        <v>jun/2018</v>
      </c>
      <c r="E1342" s="263">
        <v>43263</v>
      </c>
      <c r="F1342" s="259" t="s">
        <v>214</v>
      </c>
      <c r="G1342" s="259" t="s">
        <v>295</v>
      </c>
      <c r="H1342" s="264" t="s">
        <v>197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1021</v>
      </c>
      <c r="C1343" s="260" t="s">
        <v>1022</v>
      </c>
      <c r="D1343" s="73" t="str">
        <f t="shared" si="40"/>
        <v>jun/2018</v>
      </c>
      <c r="E1343" s="263">
        <v>43263</v>
      </c>
      <c r="F1343" s="259" t="s">
        <v>214</v>
      </c>
      <c r="G1343" s="259" t="s">
        <v>295</v>
      </c>
      <c r="H1343" s="264" t="s">
        <v>197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1021</v>
      </c>
      <c r="C1344" s="260" t="s">
        <v>1022</v>
      </c>
      <c r="D1344" s="73" t="str">
        <f t="shared" si="40"/>
        <v>jun/2018</v>
      </c>
      <c r="E1344" s="263">
        <v>43263</v>
      </c>
      <c r="F1344" s="259" t="s">
        <v>214</v>
      </c>
      <c r="G1344" s="259" t="s">
        <v>295</v>
      </c>
      <c r="H1344" s="264" t="s">
        <v>197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1021</v>
      </c>
      <c r="C1345" s="260" t="s">
        <v>1022</v>
      </c>
      <c r="D1345" s="73" t="str">
        <f t="shared" si="40"/>
        <v>jun/2018</v>
      </c>
      <c r="E1345" s="263">
        <v>43263</v>
      </c>
      <c r="F1345" s="259" t="s">
        <v>214</v>
      </c>
      <c r="G1345" s="259" t="s">
        <v>295</v>
      </c>
      <c r="H1345" s="264" t="s">
        <v>197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1021</v>
      </c>
      <c r="C1346" s="260" t="s">
        <v>1022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295</v>
      </c>
      <c r="H1346" s="264" t="s">
        <v>297</v>
      </c>
      <c r="I1346" s="264" t="s">
        <v>248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1021</v>
      </c>
      <c r="C1347" s="260" t="s">
        <v>1022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295</v>
      </c>
      <c r="H1347" s="264" t="s">
        <v>297</v>
      </c>
      <c r="I1347" s="264" t="s">
        <v>249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1021</v>
      </c>
      <c r="C1348" s="260" t="s">
        <v>1022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295</v>
      </c>
      <c r="H1348" s="264" t="s">
        <v>313</v>
      </c>
      <c r="I1348" s="264" t="s">
        <v>257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1021</v>
      </c>
      <c r="C1349" s="260" t="s">
        <v>1022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295</v>
      </c>
      <c r="H1349" s="264" t="s">
        <v>1084</v>
      </c>
      <c r="I1349" s="264" t="s">
        <v>252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1021</v>
      </c>
      <c r="C1350" s="260" t="s">
        <v>1022</v>
      </c>
      <c r="D1350" s="73" t="str">
        <f t="shared" si="42"/>
        <v>jun/2018</v>
      </c>
      <c r="E1350" s="263">
        <v>43263</v>
      </c>
      <c r="F1350" s="259" t="s">
        <v>320</v>
      </c>
      <c r="G1350" s="259" t="s">
        <v>295</v>
      </c>
      <c r="H1350" s="264" t="s">
        <v>334</v>
      </c>
      <c r="I1350" s="264" t="s">
        <v>276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1021</v>
      </c>
      <c r="C1351" s="260" t="s">
        <v>1022</v>
      </c>
      <c r="D1351" s="73" t="str">
        <f t="shared" si="42"/>
        <v>jun/2018</v>
      </c>
      <c r="E1351" s="263">
        <v>43263</v>
      </c>
      <c r="F1351" s="259" t="s">
        <v>320</v>
      </c>
      <c r="G1351" s="259" t="s">
        <v>295</v>
      </c>
      <c r="H1351" s="264" t="s">
        <v>132</v>
      </c>
      <c r="I1351" s="264" t="s">
        <v>276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1021</v>
      </c>
      <c r="C1352" s="260" t="s">
        <v>1022</v>
      </c>
      <c r="D1352" s="73" t="str">
        <f t="shared" si="42"/>
        <v>jun/2018</v>
      </c>
      <c r="E1352" s="263">
        <v>43263</v>
      </c>
      <c r="F1352" s="259" t="s">
        <v>320</v>
      </c>
      <c r="G1352" s="259" t="s">
        <v>295</v>
      </c>
      <c r="H1352" s="264" t="s">
        <v>132</v>
      </c>
      <c r="I1352" s="264" t="s">
        <v>276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1021</v>
      </c>
      <c r="C1353" s="260" t="s">
        <v>1022</v>
      </c>
      <c r="D1353" s="73" t="str">
        <f t="shared" si="42"/>
        <v>jun/2018</v>
      </c>
      <c r="E1353" s="263">
        <v>43264</v>
      </c>
      <c r="F1353" s="259" t="s">
        <v>207</v>
      </c>
      <c r="G1353" s="259" t="s">
        <v>295</v>
      </c>
      <c r="H1353" s="264" t="s">
        <v>208</v>
      </c>
      <c r="I1353" s="264" t="s">
        <v>298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1023</v>
      </c>
      <c r="C1354" s="260" t="s">
        <v>1022</v>
      </c>
      <c r="D1354" s="73" t="str">
        <f t="shared" si="42"/>
        <v>jun/2018</v>
      </c>
      <c r="E1354" s="263">
        <v>43264</v>
      </c>
      <c r="F1354" s="259" t="s">
        <v>217</v>
      </c>
      <c r="G1354" s="259" t="s">
        <v>295</v>
      </c>
      <c r="H1354" s="264" t="s">
        <v>217</v>
      </c>
      <c r="I1354" s="264" t="s">
        <v>206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1023</v>
      </c>
      <c r="C1355" s="260" t="s">
        <v>1022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295</v>
      </c>
      <c r="H1355" s="264" t="s">
        <v>143</v>
      </c>
      <c r="I1355" s="264" t="s">
        <v>235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1021</v>
      </c>
      <c r="C1356" s="260" t="s">
        <v>1022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295</v>
      </c>
      <c r="H1356" s="264" t="s">
        <v>181</v>
      </c>
      <c r="I1356" s="264" t="s">
        <v>251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1021</v>
      </c>
      <c r="C1357" s="260" t="s">
        <v>1022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295</v>
      </c>
      <c r="H1357" s="264" t="s">
        <v>181</v>
      </c>
      <c r="I1357" s="264" t="s">
        <v>248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1021</v>
      </c>
      <c r="C1358" s="260" t="s">
        <v>1022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295</v>
      </c>
      <c r="H1358" s="264" t="s">
        <v>181</v>
      </c>
      <c r="I1358" s="264" t="s">
        <v>249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1021</v>
      </c>
      <c r="C1359" s="260" t="s">
        <v>1022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295</v>
      </c>
      <c r="H1359" s="264" t="s">
        <v>389</v>
      </c>
      <c r="I1359" s="264" t="s">
        <v>249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1021</v>
      </c>
      <c r="C1360" s="260" t="s">
        <v>1022</v>
      </c>
      <c r="D1360" s="73" t="str">
        <f t="shared" si="42"/>
        <v>jun/2018</v>
      </c>
      <c r="E1360" s="263">
        <v>43264</v>
      </c>
      <c r="F1360" s="259" t="s">
        <v>214</v>
      </c>
      <c r="G1360" s="259" t="s">
        <v>295</v>
      </c>
      <c r="H1360" s="264" t="s">
        <v>197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1021</v>
      </c>
      <c r="C1361" s="260" t="s">
        <v>1022</v>
      </c>
      <c r="D1361" s="73" t="str">
        <f t="shared" si="42"/>
        <v>jun/2018</v>
      </c>
      <c r="E1361" s="263">
        <v>43264</v>
      </c>
      <c r="F1361" s="259" t="s">
        <v>214</v>
      </c>
      <c r="G1361" s="259" t="s">
        <v>295</v>
      </c>
      <c r="H1361" s="264" t="s">
        <v>197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1021</v>
      </c>
      <c r="C1362" s="260" t="s">
        <v>1022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295</v>
      </c>
      <c r="H1362" s="264" t="s">
        <v>146</v>
      </c>
      <c r="I1362" s="264" t="s">
        <v>255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1021</v>
      </c>
      <c r="C1363" s="260" t="s">
        <v>1022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295</v>
      </c>
      <c r="H1363" s="264" t="s">
        <v>1215</v>
      </c>
      <c r="I1363" s="264" t="s">
        <v>249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1021</v>
      </c>
      <c r="C1364" s="260" t="s">
        <v>1022</v>
      </c>
      <c r="D1364" s="73" t="str">
        <f t="shared" si="42"/>
        <v>jun/2018</v>
      </c>
      <c r="E1364" s="263">
        <v>43264</v>
      </c>
      <c r="F1364" s="259" t="s">
        <v>320</v>
      </c>
      <c r="G1364" s="259" t="s">
        <v>295</v>
      </c>
      <c r="H1364" s="264" t="s">
        <v>432</v>
      </c>
      <c r="I1364" s="264" t="s">
        <v>276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1021</v>
      </c>
      <c r="C1365" s="260" t="s">
        <v>1022</v>
      </c>
      <c r="D1365" s="73" t="str">
        <f t="shared" si="42"/>
        <v>jun/2018</v>
      </c>
      <c r="E1365" s="263">
        <v>43265</v>
      </c>
      <c r="F1365" s="259" t="s">
        <v>207</v>
      </c>
      <c r="G1365" s="259" t="s">
        <v>295</v>
      </c>
      <c r="H1365" s="264" t="s">
        <v>208</v>
      </c>
      <c r="I1365" s="264" t="s">
        <v>298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1021</v>
      </c>
      <c r="C1366" s="260" t="s">
        <v>1022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295</v>
      </c>
      <c r="H1366" s="264" t="s">
        <v>181</v>
      </c>
      <c r="I1366" s="264" t="s">
        <v>248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1021</v>
      </c>
      <c r="C1367" s="260" t="s">
        <v>1022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295</v>
      </c>
      <c r="H1367" s="264" t="s">
        <v>389</v>
      </c>
      <c r="I1367" s="264" t="s">
        <v>248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1021</v>
      </c>
      <c r="C1368" s="260" t="s">
        <v>1022</v>
      </c>
      <c r="D1368" s="73" t="str">
        <f t="shared" si="42"/>
        <v>jun/2018</v>
      </c>
      <c r="E1368" s="263">
        <v>43265</v>
      </c>
      <c r="F1368" s="259" t="s">
        <v>214</v>
      </c>
      <c r="G1368" s="259" t="s">
        <v>295</v>
      </c>
      <c r="H1368" s="264" t="s">
        <v>197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1021</v>
      </c>
      <c r="C1369" s="260" t="s">
        <v>1022</v>
      </c>
      <c r="D1369" s="73" t="str">
        <f t="shared" si="42"/>
        <v>jun/2018</v>
      </c>
      <c r="E1369" s="263">
        <v>43265</v>
      </c>
      <c r="F1369" s="259" t="s">
        <v>214</v>
      </c>
      <c r="G1369" s="259" t="s">
        <v>295</v>
      </c>
      <c r="H1369" s="264" t="s">
        <v>197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1021</v>
      </c>
      <c r="C1370" s="260" t="s">
        <v>1022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295</v>
      </c>
      <c r="H1370" s="264" t="s">
        <v>1024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1021</v>
      </c>
      <c r="C1371" s="260" t="s">
        <v>1022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295</v>
      </c>
      <c r="H1371" s="264" t="s">
        <v>146</v>
      </c>
      <c r="I1371" s="264" t="s">
        <v>255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1021</v>
      </c>
      <c r="C1372" s="260" t="s">
        <v>1022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295</v>
      </c>
      <c r="H1372" s="264" t="s">
        <v>343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1021</v>
      </c>
      <c r="C1373" s="260" t="s">
        <v>1022</v>
      </c>
      <c r="D1373" s="73" t="str">
        <f t="shared" si="42"/>
        <v>jun/2018</v>
      </c>
      <c r="E1373" s="263">
        <v>43265</v>
      </c>
      <c r="F1373" s="259" t="s">
        <v>320</v>
      </c>
      <c r="G1373" s="259" t="s">
        <v>295</v>
      </c>
      <c r="H1373" s="264" t="s">
        <v>1188</v>
      </c>
      <c r="I1373" s="264" t="s">
        <v>276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1021</v>
      </c>
      <c r="C1374" s="260" t="s">
        <v>1022</v>
      </c>
      <c r="D1374" s="73" t="str">
        <f t="shared" si="42"/>
        <v>jun/2018</v>
      </c>
      <c r="E1374" s="263">
        <v>43266</v>
      </c>
      <c r="F1374" s="259" t="s">
        <v>207</v>
      </c>
      <c r="G1374" s="259" t="s">
        <v>295</v>
      </c>
      <c r="H1374" s="264" t="s">
        <v>208</v>
      </c>
      <c r="I1374" s="264" t="s">
        <v>298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1021</v>
      </c>
      <c r="C1375" s="260" t="s">
        <v>1022</v>
      </c>
      <c r="D1375" s="73" t="str">
        <f t="shared" si="42"/>
        <v>jun/2018</v>
      </c>
      <c r="E1375" s="263">
        <v>43266</v>
      </c>
      <c r="F1375" s="259" t="s">
        <v>1216</v>
      </c>
      <c r="G1375" s="259" t="s">
        <v>295</v>
      </c>
      <c r="H1375" s="264" t="s">
        <v>1210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1021</v>
      </c>
      <c r="C1376" s="260" t="s">
        <v>1022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295</v>
      </c>
      <c r="H1376" s="264" t="s">
        <v>328</v>
      </c>
      <c r="I1376" s="264" t="s">
        <v>259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1021</v>
      </c>
      <c r="C1377" s="260" t="s">
        <v>1022</v>
      </c>
      <c r="D1377" s="73" t="str">
        <f t="shared" si="42"/>
        <v>jun/2018</v>
      </c>
      <c r="E1377" s="263">
        <v>43266</v>
      </c>
      <c r="F1377" s="259" t="s">
        <v>1217</v>
      </c>
      <c r="G1377" s="259" t="s">
        <v>295</v>
      </c>
      <c r="H1377" s="264" t="s">
        <v>1109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1021</v>
      </c>
      <c r="C1378" s="260" t="s">
        <v>1022</v>
      </c>
      <c r="D1378" s="73" t="str">
        <f t="shared" si="42"/>
        <v>jun/2018</v>
      </c>
      <c r="E1378" s="263">
        <v>43266</v>
      </c>
      <c r="F1378" s="259" t="s">
        <v>214</v>
      </c>
      <c r="G1378" s="259" t="s">
        <v>295</v>
      </c>
      <c r="H1378" s="264" t="s">
        <v>197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1021</v>
      </c>
      <c r="C1379" s="260" t="s">
        <v>1022</v>
      </c>
      <c r="D1379" s="73" t="str">
        <f t="shared" si="42"/>
        <v>jun/2018</v>
      </c>
      <c r="E1379" s="263">
        <v>43266</v>
      </c>
      <c r="F1379" s="259" t="s">
        <v>1172</v>
      </c>
      <c r="G1379" s="259" t="s">
        <v>295</v>
      </c>
      <c r="H1379" s="264" t="s">
        <v>333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1021</v>
      </c>
      <c r="C1380" s="260" t="s">
        <v>1022</v>
      </c>
      <c r="D1380" s="73" t="str">
        <f t="shared" si="42"/>
        <v>jun/2018</v>
      </c>
      <c r="E1380" s="263">
        <v>43266</v>
      </c>
      <c r="F1380" s="259" t="s">
        <v>1218</v>
      </c>
      <c r="G1380" s="259" t="s">
        <v>295</v>
      </c>
      <c r="H1380" s="264" t="s">
        <v>324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1021</v>
      </c>
      <c r="C1381" s="260" t="s">
        <v>1022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295</v>
      </c>
      <c r="H1381" s="264" t="s">
        <v>338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1021</v>
      </c>
      <c r="C1382" s="260" t="s">
        <v>1022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295</v>
      </c>
      <c r="H1382" s="266" t="s">
        <v>1219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1021</v>
      </c>
      <c r="C1383" s="260" t="s">
        <v>1022</v>
      </c>
      <c r="D1383" s="73" t="str">
        <f t="shared" si="42"/>
        <v>jun/2018</v>
      </c>
      <c r="E1383" s="263">
        <v>43269</v>
      </c>
      <c r="F1383" s="259" t="s">
        <v>320</v>
      </c>
      <c r="G1383" s="259" t="s">
        <v>295</v>
      </c>
      <c r="H1383" s="264" t="s">
        <v>213</v>
      </c>
      <c r="I1383" s="264" t="s">
        <v>276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1021</v>
      </c>
      <c r="C1384" s="260" t="s">
        <v>1022</v>
      </c>
      <c r="D1384" s="73" t="str">
        <f t="shared" si="42"/>
        <v>jun/2018</v>
      </c>
      <c r="E1384" s="263">
        <v>43269</v>
      </c>
      <c r="F1384" s="259" t="s">
        <v>207</v>
      </c>
      <c r="G1384" s="259" t="s">
        <v>295</v>
      </c>
      <c r="H1384" s="264" t="s">
        <v>208</v>
      </c>
      <c r="I1384" s="264" t="s">
        <v>298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1023</v>
      </c>
      <c r="C1385" s="260" t="s">
        <v>1022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295</v>
      </c>
      <c r="H1385" s="264" t="s">
        <v>143</v>
      </c>
      <c r="I1385" s="264" t="s">
        <v>235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1021</v>
      </c>
      <c r="C1386" s="260" t="s">
        <v>1022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295</v>
      </c>
      <c r="H1386" s="264" t="s">
        <v>389</v>
      </c>
      <c r="I1386" s="264" t="s">
        <v>249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1021</v>
      </c>
      <c r="C1387" s="260" t="s">
        <v>1022</v>
      </c>
      <c r="D1387" s="73" t="str">
        <f t="shared" si="42"/>
        <v>jun/2018</v>
      </c>
      <c r="E1387" s="263">
        <v>43269</v>
      </c>
      <c r="F1387" s="259" t="s">
        <v>214</v>
      </c>
      <c r="G1387" s="259" t="s">
        <v>295</v>
      </c>
      <c r="H1387" s="264" t="s">
        <v>197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1021</v>
      </c>
      <c r="C1388" s="260" t="s">
        <v>1022</v>
      </c>
      <c r="D1388" s="73" t="str">
        <f t="shared" si="42"/>
        <v>jun/2018</v>
      </c>
      <c r="E1388" s="263">
        <v>43269</v>
      </c>
      <c r="F1388" s="259" t="s">
        <v>214</v>
      </c>
      <c r="G1388" s="259" t="s">
        <v>295</v>
      </c>
      <c r="H1388" s="264" t="s">
        <v>197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1021</v>
      </c>
      <c r="C1389" s="260" t="s">
        <v>1022</v>
      </c>
      <c r="D1389" s="73" t="str">
        <f t="shared" si="42"/>
        <v>jun/2018</v>
      </c>
      <c r="E1389" s="263">
        <v>43269</v>
      </c>
      <c r="F1389" s="259" t="s">
        <v>214</v>
      </c>
      <c r="G1389" s="259" t="s">
        <v>295</v>
      </c>
      <c r="H1389" s="264" t="s">
        <v>197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1021</v>
      </c>
      <c r="C1390" s="260" t="s">
        <v>1022</v>
      </c>
      <c r="D1390" s="73" t="str">
        <f t="shared" si="42"/>
        <v>jun/2018</v>
      </c>
      <c r="E1390" s="263">
        <v>43269</v>
      </c>
      <c r="F1390" s="259" t="s">
        <v>214</v>
      </c>
      <c r="G1390" s="259" t="s">
        <v>295</v>
      </c>
      <c r="H1390" s="264" t="s">
        <v>197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1021</v>
      </c>
      <c r="C1391" s="260" t="s">
        <v>1022</v>
      </c>
      <c r="D1391" s="73" t="str">
        <f t="shared" si="42"/>
        <v>jun/2018</v>
      </c>
      <c r="E1391" s="263">
        <v>43269</v>
      </c>
      <c r="F1391" s="259" t="s">
        <v>214</v>
      </c>
      <c r="G1391" s="259" t="s">
        <v>295</v>
      </c>
      <c r="H1391" s="264" t="s">
        <v>197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1021</v>
      </c>
      <c r="C1392" s="260" t="s">
        <v>1022</v>
      </c>
      <c r="D1392" s="73" t="str">
        <f t="shared" si="42"/>
        <v>jun/2018</v>
      </c>
      <c r="E1392" s="263">
        <v>43269</v>
      </c>
      <c r="F1392" s="259" t="s">
        <v>214</v>
      </c>
      <c r="G1392" s="259" t="s">
        <v>295</v>
      </c>
      <c r="H1392" s="264" t="s">
        <v>197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1021</v>
      </c>
      <c r="C1393" s="260" t="s">
        <v>1022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295</v>
      </c>
      <c r="H1393" s="264" t="s">
        <v>1084</v>
      </c>
      <c r="I1393" s="264" t="s">
        <v>252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1021</v>
      </c>
      <c r="C1394" s="260" t="s">
        <v>1022</v>
      </c>
      <c r="D1394" s="73" t="str">
        <f t="shared" si="42"/>
        <v>jun/2018</v>
      </c>
      <c r="E1394" s="263">
        <v>43269</v>
      </c>
      <c r="F1394" s="259" t="s">
        <v>320</v>
      </c>
      <c r="G1394" s="259" t="s">
        <v>295</v>
      </c>
      <c r="H1394" s="264" t="s">
        <v>224</v>
      </c>
      <c r="I1394" s="264" t="s">
        <v>276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1021</v>
      </c>
      <c r="C1395" s="260" t="s">
        <v>1022</v>
      </c>
      <c r="D1395" s="73" t="str">
        <f t="shared" si="42"/>
        <v>jun/2018</v>
      </c>
      <c r="E1395" s="263">
        <v>43269</v>
      </c>
      <c r="F1395" s="259" t="s">
        <v>320</v>
      </c>
      <c r="G1395" s="259" t="s">
        <v>295</v>
      </c>
      <c r="H1395" s="264" t="s">
        <v>461</v>
      </c>
      <c r="I1395" s="264" t="s">
        <v>276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1021</v>
      </c>
      <c r="C1396" s="260" t="s">
        <v>1022</v>
      </c>
      <c r="D1396" s="73" t="str">
        <f t="shared" si="42"/>
        <v>jun/2018</v>
      </c>
      <c r="E1396" s="263">
        <v>43269</v>
      </c>
      <c r="F1396" s="259" t="s">
        <v>320</v>
      </c>
      <c r="G1396" s="259" t="s">
        <v>295</v>
      </c>
      <c r="H1396" s="264" t="s">
        <v>334</v>
      </c>
      <c r="I1396" s="264" t="s">
        <v>276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1021</v>
      </c>
      <c r="C1397" s="260" t="s">
        <v>1022</v>
      </c>
      <c r="D1397" s="73" t="str">
        <f t="shared" si="42"/>
        <v>jun/2018</v>
      </c>
      <c r="E1397" s="263">
        <v>43269</v>
      </c>
      <c r="F1397" s="259" t="s">
        <v>320</v>
      </c>
      <c r="G1397" s="259" t="s">
        <v>295</v>
      </c>
      <c r="H1397" s="264" t="s">
        <v>334</v>
      </c>
      <c r="I1397" s="264" t="s">
        <v>276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1021</v>
      </c>
      <c r="C1398" s="260" t="s">
        <v>1022</v>
      </c>
      <c r="D1398" s="73" t="str">
        <f t="shared" si="42"/>
        <v>jun/2018</v>
      </c>
      <c r="E1398" s="263">
        <v>43269</v>
      </c>
      <c r="F1398" s="259" t="s">
        <v>320</v>
      </c>
      <c r="G1398" s="259" t="s">
        <v>295</v>
      </c>
      <c r="H1398" s="264" t="s">
        <v>388</v>
      </c>
      <c r="I1398" s="264" t="s">
        <v>276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1021</v>
      </c>
      <c r="C1399" s="260" t="s">
        <v>1022</v>
      </c>
      <c r="D1399" s="73" t="str">
        <f t="shared" si="42"/>
        <v>jun/2018</v>
      </c>
      <c r="E1399" s="263">
        <v>43269</v>
      </c>
      <c r="F1399" s="259" t="s">
        <v>320</v>
      </c>
      <c r="G1399" s="259" t="s">
        <v>295</v>
      </c>
      <c r="H1399" s="264" t="s">
        <v>132</v>
      </c>
      <c r="I1399" s="264" t="s">
        <v>276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1021</v>
      </c>
      <c r="C1400" s="260" t="s">
        <v>1022</v>
      </c>
      <c r="D1400" s="73" t="str">
        <f t="shared" si="42"/>
        <v>jun/2018</v>
      </c>
      <c r="E1400" s="263">
        <v>43270</v>
      </c>
      <c r="F1400" s="259" t="s">
        <v>207</v>
      </c>
      <c r="G1400" s="259" t="s">
        <v>295</v>
      </c>
      <c r="H1400" s="264" t="s">
        <v>208</v>
      </c>
      <c r="I1400" s="264" t="s">
        <v>298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1023</v>
      </c>
      <c r="C1401" s="260" t="s">
        <v>1022</v>
      </c>
      <c r="D1401" s="73" t="str">
        <f t="shared" si="42"/>
        <v>jun/2018</v>
      </c>
      <c r="E1401" s="263">
        <v>43270</v>
      </c>
      <c r="F1401" s="259" t="s">
        <v>217</v>
      </c>
      <c r="G1401" s="259" t="s">
        <v>295</v>
      </c>
      <c r="H1401" s="264" t="s">
        <v>217</v>
      </c>
      <c r="I1401" s="264" t="s">
        <v>206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1021</v>
      </c>
      <c r="C1402" s="260" t="s">
        <v>1022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295</v>
      </c>
      <c r="H1402" s="264" t="s">
        <v>181</v>
      </c>
      <c r="I1402" s="264" t="s">
        <v>251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1021</v>
      </c>
      <c r="C1403" s="260" t="s">
        <v>1022</v>
      </c>
      <c r="D1403" s="73" t="str">
        <f t="shared" si="42"/>
        <v>jun/2018</v>
      </c>
      <c r="E1403" s="263">
        <v>43270</v>
      </c>
      <c r="F1403" s="259" t="s">
        <v>320</v>
      </c>
      <c r="G1403" s="259" t="s">
        <v>295</v>
      </c>
      <c r="H1403" s="264" t="s">
        <v>1188</v>
      </c>
      <c r="I1403" s="264" t="s">
        <v>276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1021</v>
      </c>
      <c r="C1404" s="260" t="s">
        <v>1022</v>
      </c>
      <c r="D1404" s="73" t="str">
        <f t="shared" si="42"/>
        <v>jun/2018</v>
      </c>
      <c r="E1404" s="263">
        <v>43271</v>
      </c>
      <c r="F1404" s="259" t="s">
        <v>320</v>
      </c>
      <c r="G1404" s="259" t="s">
        <v>295</v>
      </c>
      <c r="H1404" s="264" t="s">
        <v>213</v>
      </c>
      <c r="I1404" s="264" t="s">
        <v>276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1021</v>
      </c>
      <c r="C1405" s="260" t="s">
        <v>1022</v>
      </c>
      <c r="D1405" s="73" t="str">
        <f t="shared" si="42"/>
        <v>jun/2018</v>
      </c>
      <c r="E1405" s="263">
        <v>43271</v>
      </c>
      <c r="F1405" s="259" t="s">
        <v>207</v>
      </c>
      <c r="G1405" s="259" t="s">
        <v>295</v>
      </c>
      <c r="H1405" s="264" t="s">
        <v>208</v>
      </c>
      <c r="I1405" s="264" t="s">
        <v>298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1021</v>
      </c>
      <c r="C1406" s="260" t="s">
        <v>1022</v>
      </c>
      <c r="D1406" s="73" t="str">
        <f t="shared" si="42"/>
        <v>jun/2018</v>
      </c>
      <c r="E1406" s="263">
        <v>43271</v>
      </c>
      <c r="F1406" s="259" t="s">
        <v>1019</v>
      </c>
      <c r="G1406" s="259" t="s">
        <v>295</v>
      </c>
      <c r="H1406" s="264" t="s">
        <v>1210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1021</v>
      </c>
      <c r="C1407" s="260" t="s">
        <v>1022</v>
      </c>
      <c r="D1407" s="73" t="str">
        <f t="shared" si="42"/>
        <v>jun/2018</v>
      </c>
      <c r="E1407" s="263">
        <v>43271</v>
      </c>
      <c r="F1407" s="259" t="s">
        <v>1018</v>
      </c>
      <c r="G1407" s="259" t="s">
        <v>295</v>
      </c>
      <c r="H1407" s="264" t="s">
        <v>1210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1021</v>
      </c>
      <c r="C1408" s="260" t="s">
        <v>1022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295</v>
      </c>
      <c r="H1408" s="264" t="s">
        <v>327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1023</v>
      </c>
      <c r="C1409" s="260" t="s">
        <v>1022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295</v>
      </c>
      <c r="H1409" s="264" t="s">
        <v>143</v>
      </c>
      <c r="I1409" s="264" t="s">
        <v>235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1021</v>
      </c>
      <c r="C1410" s="260" t="s">
        <v>1022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295</v>
      </c>
      <c r="H1410" s="264" t="s">
        <v>1109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1021</v>
      </c>
      <c r="C1411" s="260" t="s">
        <v>1022</v>
      </c>
      <c r="D1411" s="73" t="str">
        <f t="shared" ref="D1411:D1474" si="44">TEXT(E1411,"mmm/aaaa")</f>
        <v>jun/2018</v>
      </c>
      <c r="E1411" s="263">
        <v>43271</v>
      </c>
      <c r="F1411" s="259" t="s">
        <v>1220</v>
      </c>
      <c r="G1411" s="259" t="s">
        <v>295</v>
      </c>
      <c r="H1411" s="264" t="s">
        <v>1109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1021</v>
      </c>
      <c r="C1412" s="260" t="s">
        <v>1022</v>
      </c>
      <c r="D1412" s="73" t="str">
        <f t="shared" si="44"/>
        <v>jun/2018</v>
      </c>
      <c r="E1412" s="263">
        <v>43271</v>
      </c>
      <c r="F1412" s="259" t="s">
        <v>1221</v>
      </c>
      <c r="G1412" s="259" t="s">
        <v>295</v>
      </c>
      <c r="H1412" s="264" t="s">
        <v>1109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1021</v>
      </c>
      <c r="C1413" s="260" t="s">
        <v>1022</v>
      </c>
      <c r="D1413" s="73" t="str">
        <f t="shared" si="44"/>
        <v>jun/2018</v>
      </c>
      <c r="E1413" s="263">
        <v>43271</v>
      </c>
      <c r="F1413" s="259" t="s">
        <v>966</v>
      </c>
      <c r="G1413" s="259" t="s">
        <v>295</v>
      </c>
      <c r="H1413" s="264" t="s">
        <v>1109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1021</v>
      </c>
      <c r="C1414" s="260" t="s">
        <v>1022</v>
      </c>
      <c r="D1414" s="73" t="str">
        <f t="shared" si="44"/>
        <v>jun/2018</v>
      </c>
      <c r="E1414" s="263">
        <v>43271</v>
      </c>
      <c r="F1414" s="259" t="s">
        <v>214</v>
      </c>
      <c r="G1414" s="259" t="s">
        <v>295</v>
      </c>
      <c r="H1414" s="264" t="s">
        <v>329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1021</v>
      </c>
      <c r="C1415" s="260" t="s">
        <v>1022</v>
      </c>
      <c r="D1415" s="73" t="str">
        <f t="shared" si="44"/>
        <v>jun/2018</v>
      </c>
      <c r="E1415" s="263">
        <v>43271</v>
      </c>
      <c r="F1415" s="259" t="s">
        <v>623</v>
      </c>
      <c r="G1415" s="259" t="s">
        <v>295</v>
      </c>
      <c r="H1415" s="264" t="s">
        <v>364</v>
      </c>
      <c r="I1415" s="264" t="s">
        <v>243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1021</v>
      </c>
      <c r="C1416" s="260" t="s">
        <v>1022</v>
      </c>
      <c r="D1416" s="73" t="str">
        <f t="shared" si="44"/>
        <v>jun/2018</v>
      </c>
      <c r="E1416" s="263">
        <v>43271</v>
      </c>
      <c r="F1416" s="259" t="s">
        <v>408</v>
      </c>
      <c r="G1416" s="259" t="s">
        <v>295</v>
      </c>
      <c r="H1416" s="264" t="s">
        <v>364</v>
      </c>
      <c r="I1416" s="264" t="s">
        <v>243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1021</v>
      </c>
      <c r="C1417" s="260" t="s">
        <v>1022</v>
      </c>
      <c r="D1417" s="73" t="str">
        <f t="shared" si="44"/>
        <v>jun/2018</v>
      </c>
      <c r="E1417" s="263">
        <v>43271</v>
      </c>
      <c r="F1417" s="259" t="s">
        <v>624</v>
      </c>
      <c r="G1417" s="259" t="s">
        <v>295</v>
      </c>
      <c r="H1417" s="264" t="s">
        <v>364</v>
      </c>
      <c r="I1417" s="264" t="s">
        <v>243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1021</v>
      </c>
      <c r="C1418" s="260" t="s">
        <v>1022</v>
      </c>
      <c r="D1418" s="73" t="str">
        <f t="shared" si="44"/>
        <v>jun/2018</v>
      </c>
      <c r="E1418" s="263">
        <v>43271</v>
      </c>
      <c r="F1418" s="259" t="s">
        <v>1222</v>
      </c>
      <c r="G1418" s="259" t="s">
        <v>295</v>
      </c>
      <c r="H1418" s="264" t="s">
        <v>364</v>
      </c>
      <c r="I1418" s="264" t="s">
        <v>243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1021</v>
      </c>
      <c r="C1419" s="260" t="s">
        <v>1022</v>
      </c>
      <c r="D1419" s="73" t="str">
        <f t="shared" si="44"/>
        <v>jun/2018</v>
      </c>
      <c r="E1419" s="263">
        <v>43271</v>
      </c>
      <c r="F1419" s="259" t="s">
        <v>214</v>
      </c>
      <c r="G1419" s="259" t="s">
        <v>295</v>
      </c>
      <c r="H1419" s="264" t="s">
        <v>197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1021</v>
      </c>
      <c r="C1420" s="260" t="s">
        <v>1022</v>
      </c>
      <c r="D1420" s="73" t="str">
        <f t="shared" si="44"/>
        <v>jun/2018</v>
      </c>
      <c r="E1420" s="263">
        <v>43271</v>
      </c>
      <c r="F1420" s="259" t="s">
        <v>214</v>
      </c>
      <c r="G1420" s="259" t="s">
        <v>295</v>
      </c>
      <c r="H1420" s="264" t="s">
        <v>197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1021</v>
      </c>
      <c r="C1421" s="260" t="s">
        <v>1022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295</v>
      </c>
      <c r="H1421" s="264" t="s">
        <v>333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1021</v>
      </c>
      <c r="C1422" s="260" t="s">
        <v>1022</v>
      </c>
      <c r="D1422" s="73" t="str">
        <f t="shared" si="44"/>
        <v>jun/2018</v>
      </c>
      <c r="E1422" s="263">
        <v>43271</v>
      </c>
      <c r="F1422" s="259" t="s">
        <v>651</v>
      </c>
      <c r="G1422" s="259" t="s">
        <v>295</v>
      </c>
      <c r="H1422" s="264" t="s">
        <v>333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1021</v>
      </c>
      <c r="C1423" s="260" t="s">
        <v>1022</v>
      </c>
      <c r="D1423" s="73" t="str">
        <f t="shared" si="44"/>
        <v>jun/2018</v>
      </c>
      <c r="E1423" s="263">
        <v>43271</v>
      </c>
      <c r="F1423" s="259" t="s">
        <v>650</v>
      </c>
      <c r="G1423" s="259" t="s">
        <v>295</v>
      </c>
      <c r="H1423" s="264" t="s">
        <v>333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1021</v>
      </c>
      <c r="C1424" s="260" t="s">
        <v>1022</v>
      </c>
      <c r="D1424" s="73" t="str">
        <f t="shared" si="44"/>
        <v>jun/2018</v>
      </c>
      <c r="E1424" s="263">
        <v>43271</v>
      </c>
      <c r="F1424" s="259" t="s">
        <v>845</v>
      </c>
      <c r="G1424" s="259" t="s">
        <v>295</v>
      </c>
      <c r="H1424" s="264" t="s">
        <v>333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1021</v>
      </c>
      <c r="C1425" s="260" t="s">
        <v>1022</v>
      </c>
      <c r="D1425" s="73" t="str">
        <f t="shared" si="44"/>
        <v>jun/2018</v>
      </c>
      <c r="E1425" s="263">
        <v>43271</v>
      </c>
      <c r="F1425" s="259" t="s">
        <v>710</v>
      </c>
      <c r="G1425" s="259" t="s">
        <v>295</v>
      </c>
      <c r="H1425" s="264" t="s">
        <v>333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1021</v>
      </c>
      <c r="C1426" s="260" t="s">
        <v>1022</v>
      </c>
      <c r="D1426" s="73" t="str">
        <f t="shared" si="44"/>
        <v>jun/2018</v>
      </c>
      <c r="E1426" s="263">
        <v>43271</v>
      </c>
      <c r="F1426" s="259" t="s">
        <v>642</v>
      </c>
      <c r="G1426" s="259" t="s">
        <v>295</v>
      </c>
      <c r="H1426" s="264" t="s">
        <v>333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1021</v>
      </c>
      <c r="C1427" s="260" t="s">
        <v>1022</v>
      </c>
      <c r="D1427" s="73" t="str">
        <f t="shared" si="44"/>
        <v>jun/2018</v>
      </c>
      <c r="E1427" s="263">
        <v>43271</v>
      </c>
      <c r="F1427" s="259" t="s">
        <v>486</v>
      </c>
      <c r="G1427" s="259" t="s">
        <v>295</v>
      </c>
      <c r="H1427" s="264" t="s">
        <v>486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1021</v>
      </c>
      <c r="C1428" s="260" t="s">
        <v>1022</v>
      </c>
      <c r="D1428" s="73" t="str">
        <f t="shared" si="44"/>
        <v>jun/2018</v>
      </c>
      <c r="E1428" s="263">
        <v>43271</v>
      </c>
      <c r="F1428" s="259" t="s">
        <v>472</v>
      </c>
      <c r="G1428" s="259" t="s">
        <v>295</v>
      </c>
      <c r="H1428" s="264" t="s">
        <v>472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1021</v>
      </c>
      <c r="C1429" s="260" t="s">
        <v>1022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295</v>
      </c>
      <c r="H1429" s="264" t="s">
        <v>324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1021</v>
      </c>
      <c r="C1430" s="260" t="s">
        <v>1022</v>
      </c>
      <c r="D1430" s="73" t="str">
        <f t="shared" si="44"/>
        <v>jun/2018</v>
      </c>
      <c r="E1430" s="263">
        <v>43271</v>
      </c>
      <c r="F1430" s="259" t="s">
        <v>869</v>
      </c>
      <c r="G1430" s="259" t="s">
        <v>295</v>
      </c>
      <c r="H1430" s="264" t="s">
        <v>324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1021</v>
      </c>
      <c r="C1431" s="260" t="s">
        <v>1022</v>
      </c>
      <c r="D1431" s="73" t="str">
        <f t="shared" si="44"/>
        <v>jun/2018</v>
      </c>
      <c r="E1431" s="263">
        <v>43271</v>
      </c>
      <c r="F1431" s="259" t="s">
        <v>692</v>
      </c>
      <c r="G1431" s="259" t="s">
        <v>295</v>
      </c>
      <c r="H1431" s="264" t="s">
        <v>324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1021</v>
      </c>
      <c r="C1432" s="260" t="s">
        <v>1022</v>
      </c>
      <c r="D1432" s="73" t="str">
        <f t="shared" si="44"/>
        <v>jun/2018</v>
      </c>
      <c r="E1432" s="263">
        <v>43271</v>
      </c>
      <c r="F1432" s="259" t="s">
        <v>643</v>
      </c>
      <c r="G1432" s="259" t="s">
        <v>295</v>
      </c>
      <c r="H1432" s="264" t="s">
        <v>324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1021</v>
      </c>
      <c r="C1433" s="260" t="s">
        <v>1022</v>
      </c>
      <c r="D1433" s="73" t="str">
        <f t="shared" si="44"/>
        <v>jun/2018</v>
      </c>
      <c r="E1433" s="263">
        <v>43271</v>
      </c>
      <c r="F1433" s="259" t="s">
        <v>1223</v>
      </c>
      <c r="G1433" s="259" t="s">
        <v>295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1021</v>
      </c>
      <c r="C1434" s="260" t="s">
        <v>1022</v>
      </c>
      <c r="D1434" s="73" t="str">
        <f t="shared" si="44"/>
        <v>jun/2018</v>
      </c>
      <c r="E1434" s="263">
        <v>43271</v>
      </c>
      <c r="F1434" s="259" t="s">
        <v>1224</v>
      </c>
      <c r="G1434" s="259" t="s">
        <v>295</v>
      </c>
      <c r="H1434" s="264" t="s">
        <v>338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1021</v>
      </c>
      <c r="C1435" s="260" t="s">
        <v>1022</v>
      </c>
      <c r="D1435" s="73" t="str">
        <f t="shared" si="44"/>
        <v>jun/2018</v>
      </c>
      <c r="E1435" s="263">
        <v>43271</v>
      </c>
      <c r="F1435" s="259" t="s">
        <v>1225</v>
      </c>
      <c r="G1435" s="259" t="s">
        <v>295</v>
      </c>
      <c r="H1435" s="264" t="s">
        <v>338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1021</v>
      </c>
      <c r="C1436" s="260" t="s">
        <v>1022</v>
      </c>
      <c r="D1436" s="73" t="str">
        <f t="shared" si="44"/>
        <v>jun/2018</v>
      </c>
      <c r="E1436" s="263">
        <v>43272</v>
      </c>
      <c r="F1436" s="259" t="s">
        <v>320</v>
      </c>
      <c r="G1436" s="259" t="s">
        <v>295</v>
      </c>
      <c r="H1436" s="264" t="s">
        <v>220</v>
      </c>
      <c r="I1436" s="264" t="s">
        <v>276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1021</v>
      </c>
      <c r="C1437" s="260" t="s">
        <v>1022</v>
      </c>
      <c r="D1437" s="73" t="str">
        <f t="shared" si="44"/>
        <v>jun/2018</v>
      </c>
      <c r="E1437" s="263">
        <v>43272</v>
      </c>
      <c r="F1437" s="259" t="s">
        <v>207</v>
      </c>
      <c r="G1437" s="259" t="s">
        <v>295</v>
      </c>
      <c r="H1437" s="264" t="s">
        <v>208</v>
      </c>
      <c r="I1437" s="264" t="s">
        <v>298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1021</v>
      </c>
      <c r="C1438" s="260" t="s">
        <v>1022</v>
      </c>
      <c r="D1438" s="73" t="str">
        <f t="shared" si="44"/>
        <v>jun/2018</v>
      </c>
      <c r="E1438" s="263">
        <v>43272</v>
      </c>
      <c r="F1438" s="259" t="s">
        <v>377</v>
      </c>
      <c r="G1438" s="259" t="s">
        <v>295</v>
      </c>
      <c r="H1438" s="264" t="s">
        <v>400</v>
      </c>
      <c r="I1438" s="264" t="s">
        <v>188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1023</v>
      </c>
      <c r="C1439" s="260" t="s">
        <v>1022</v>
      </c>
      <c r="D1439" s="73" t="str">
        <f t="shared" si="44"/>
        <v>jun/2018</v>
      </c>
      <c r="E1439" s="263">
        <v>43272</v>
      </c>
      <c r="F1439" s="259" t="s">
        <v>217</v>
      </c>
      <c r="G1439" s="259" t="s">
        <v>295</v>
      </c>
      <c r="H1439" s="264" t="s">
        <v>217</v>
      </c>
      <c r="I1439" s="264" t="s">
        <v>206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1021</v>
      </c>
      <c r="C1440" s="260" t="s">
        <v>1022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295</v>
      </c>
      <c r="H1440" s="264" t="s">
        <v>364</v>
      </c>
      <c r="I1440" s="264" t="s">
        <v>243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1021</v>
      </c>
      <c r="C1441" s="260" t="s">
        <v>1022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295</v>
      </c>
      <c r="H1441" s="264" t="s">
        <v>364</v>
      </c>
      <c r="I1441" s="264" t="s">
        <v>243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1021</v>
      </c>
      <c r="C1442" s="260" t="s">
        <v>1022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295</v>
      </c>
      <c r="H1442" s="264" t="s">
        <v>364</v>
      </c>
      <c r="I1442" s="264" t="s">
        <v>243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1021</v>
      </c>
      <c r="C1443" s="260" t="s">
        <v>1022</v>
      </c>
      <c r="D1443" s="73" t="str">
        <f t="shared" si="44"/>
        <v>jun/2018</v>
      </c>
      <c r="E1443" s="263">
        <v>43272</v>
      </c>
      <c r="F1443" s="259" t="s">
        <v>214</v>
      </c>
      <c r="G1443" s="259" t="s">
        <v>295</v>
      </c>
      <c r="H1443" s="264" t="s">
        <v>197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1021</v>
      </c>
      <c r="C1444" s="260" t="s">
        <v>1022</v>
      </c>
      <c r="D1444" s="73" t="str">
        <f t="shared" si="44"/>
        <v>jun/2018</v>
      </c>
      <c r="E1444" s="263">
        <v>43272</v>
      </c>
      <c r="F1444" s="259" t="s">
        <v>214</v>
      </c>
      <c r="G1444" s="259" t="s">
        <v>295</v>
      </c>
      <c r="H1444" s="264" t="s">
        <v>197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1021</v>
      </c>
      <c r="C1445" s="260" t="s">
        <v>1022</v>
      </c>
      <c r="D1445" s="73" t="str">
        <f t="shared" si="44"/>
        <v>jun/2018</v>
      </c>
      <c r="E1445" s="263">
        <v>43272</v>
      </c>
      <c r="F1445" s="259" t="s">
        <v>214</v>
      </c>
      <c r="G1445" s="259" t="s">
        <v>295</v>
      </c>
      <c r="H1445" s="264" t="s">
        <v>197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1021</v>
      </c>
      <c r="C1446" s="260" t="s">
        <v>1022</v>
      </c>
      <c r="D1446" s="73" t="str">
        <f t="shared" si="44"/>
        <v>jun/2018</v>
      </c>
      <c r="E1446" s="263">
        <v>43272</v>
      </c>
      <c r="F1446" s="259" t="s">
        <v>214</v>
      </c>
      <c r="G1446" s="259" t="s">
        <v>295</v>
      </c>
      <c r="H1446" s="264" t="s">
        <v>197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1021</v>
      </c>
      <c r="C1447" s="260" t="s">
        <v>1022</v>
      </c>
      <c r="D1447" s="73" t="str">
        <f t="shared" si="44"/>
        <v>jun/2018</v>
      </c>
      <c r="E1447" s="263">
        <v>43272</v>
      </c>
      <c r="F1447" s="259" t="s">
        <v>377</v>
      </c>
      <c r="G1447" s="259" t="s">
        <v>295</v>
      </c>
      <c r="H1447" s="264" t="s">
        <v>591</v>
      </c>
      <c r="I1447" s="264" t="s">
        <v>188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1021</v>
      </c>
      <c r="C1448" s="260" t="s">
        <v>1022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295</v>
      </c>
      <c r="H1448" s="264" t="s">
        <v>199</v>
      </c>
      <c r="I1448" s="264" t="s">
        <v>257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1021</v>
      </c>
      <c r="C1449" s="260" t="s">
        <v>1022</v>
      </c>
      <c r="D1449" s="73" t="str">
        <f t="shared" si="44"/>
        <v>jun/2018</v>
      </c>
      <c r="E1449" s="263">
        <v>43272</v>
      </c>
      <c r="F1449" s="259" t="s">
        <v>320</v>
      </c>
      <c r="G1449" s="259" t="s">
        <v>295</v>
      </c>
      <c r="H1449" s="264" t="s">
        <v>468</v>
      </c>
      <c r="I1449" s="264" t="s">
        <v>276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1021</v>
      </c>
      <c r="C1450" s="260" t="s">
        <v>1022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295</v>
      </c>
      <c r="H1450" s="264" t="s">
        <v>311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1021</v>
      </c>
      <c r="C1451" s="260" t="s">
        <v>1022</v>
      </c>
      <c r="D1451" s="73" t="str">
        <f t="shared" si="44"/>
        <v>jun/2018</v>
      </c>
      <c r="E1451" s="263">
        <v>43272</v>
      </c>
      <c r="F1451" s="259" t="s">
        <v>320</v>
      </c>
      <c r="G1451" s="259" t="s">
        <v>295</v>
      </c>
      <c r="H1451" s="264" t="s">
        <v>1188</v>
      </c>
      <c r="I1451" s="264" t="s">
        <v>276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1021</v>
      </c>
      <c r="C1452" s="260" t="s">
        <v>1022</v>
      </c>
      <c r="D1452" s="73" t="str">
        <f t="shared" si="44"/>
        <v>jun/2018</v>
      </c>
      <c r="E1452" s="263">
        <v>43273</v>
      </c>
      <c r="F1452" s="259" t="s">
        <v>207</v>
      </c>
      <c r="G1452" s="259" t="s">
        <v>295</v>
      </c>
      <c r="H1452" s="264" t="s">
        <v>208</v>
      </c>
      <c r="I1452" s="264" t="s">
        <v>298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1021</v>
      </c>
      <c r="C1453" s="260" t="s">
        <v>1022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295</v>
      </c>
      <c r="H1453" s="264" t="s">
        <v>1088</v>
      </c>
      <c r="I1453" s="264" t="s">
        <v>243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1021</v>
      </c>
      <c r="C1454" s="260" t="s">
        <v>1022</v>
      </c>
      <c r="D1454" s="73" t="str">
        <f t="shared" si="44"/>
        <v>jun/2018</v>
      </c>
      <c r="E1454" s="263">
        <v>43273</v>
      </c>
      <c r="F1454" s="259" t="s">
        <v>214</v>
      </c>
      <c r="G1454" s="259" t="s">
        <v>295</v>
      </c>
      <c r="H1454" s="264" t="s">
        <v>197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1021</v>
      </c>
      <c r="C1455" s="260" t="s">
        <v>1022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295</v>
      </c>
      <c r="H1455" s="264" t="s">
        <v>1215</v>
      </c>
      <c r="I1455" s="264" t="s">
        <v>249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1021</v>
      </c>
      <c r="C1456" s="260" t="s">
        <v>1022</v>
      </c>
      <c r="D1456" s="73" t="str">
        <f t="shared" si="44"/>
        <v>jun/2018</v>
      </c>
      <c r="E1456" s="263">
        <v>43273</v>
      </c>
      <c r="F1456" s="262" t="s">
        <v>187</v>
      </c>
      <c r="G1456" s="259" t="s">
        <v>295</v>
      </c>
      <c r="H1456" s="264" t="s">
        <v>1133</v>
      </c>
      <c r="I1456" s="264" t="s">
        <v>188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1023</v>
      </c>
      <c r="C1457" s="260" t="s">
        <v>1022</v>
      </c>
      <c r="D1457" s="73" t="str">
        <f t="shared" si="44"/>
        <v>jun/2018</v>
      </c>
      <c r="E1457" s="263">
        <v>43276</v>
      </c>
      <c r="F1457" s="259" t="s">
        <v>207</v>
      </c>
      <c r="G1457" s="259" t="s">
        <v>295</v>
      </c>
      <c r="H1457" s="264" t="s">
        <v>208</v>
      </c>
      <c r="I1457" s="264" t="s">
        <v>298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1021</v>
      </c>
      <c r="C1458" s="260" t="s">
        <v>1022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295</v>
      </c>
      <c r="H1458" s="264" t="s">
        <v>1226</v>
      </c>
      <c r="I1458" s="264" t="s">
        <v>249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1021</v>
      </c>
      <c r="C1459" s="260" t="s">
        <v>1022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295</v>
      </c>
      <c r="H1459" s="264" t="s">
        <v>1226</v>
      </c>
      <c r="I1459" s="264" t="s">
        <v>248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1021</v>
      </c>
      <c r="C1460" s="260" t="s">
        <v>1022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295</v>
      </c>
      <c r="H1460" s="264" t="s">
        <v>1226</v>
      </c>
      <c r="I1460" s="264" t="s">
        <v>248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1021</v>
      </c>
      <c r="C1461" s="260" t="s">
        <v>1022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295</v>
      </c>
      <c r="H1461" s="264" t="s">
        <v>1226</v>
      </c>
      <c r="I1461" s="264" t="s">
        <v>248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1021</v>
      </c>
      <c r="C1462" s="260" t="s">
        <v>1022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295</v>
      </c>
      <c r="H1462" s="264" t="s">
        <v>1123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1021</v>
      </c>
      <c r="C1463" s="260" t="s">
        <v>1022</v>
      </c>
      <c r="D1463" s="73" t="str">
        <f t="shared" si="44"/>
        <v>jun/2018</v>
      </c>
      <c r="E1463" s="263">
        <v>43276</v>
      </c>
      <c r="F1463" s="259" t="s">
        <v>487</v>
      </c>
      <c r="G1463" s="259" t="s">
        <v>295</v>
      </c>
      <c r="H1463" s="264" t="s">
        <v>487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1021</v>
      </c>
      <c r="C1464" s="260" t="s">
        <v>1022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295</v>
      </c>
      <c r="H1464" s="264" t="s">
        <v>1214</v>
      </c>
      <c r="I1464" s="264" t="s">
        <v>256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1023</v>
      </c>
      <c r="C1465" s="260" t="s">
        <v>1022</v>
      </c>
      <c r="D1465" s="73" t="str">
        <f t="shared" si="44"/>
        <v>jun/2018</v>
      </c>
      <c r="E1465" s="263">
        <v>43276</v>
      </c>
      <c r="F1465" s="259" t="s">
        <v>205</v>
      </c>
      <c r="G1465" s="259" t="s">
        <v>295</v>
      </c>
      <c r="H1465" s="264" t="s">
        <v>305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1021</v>
      </c>
      <c r="C1466" s="260" t="s">
        <v>1022</v>
      </c>
      <c r="D1466" s="73" t="str">
        <f t="shared" si="44"/>
        <v>jun/2018</v>
      </c>
      <c r="E1466" s="263">
        <v>43276</v>
      </c>
      <c r="F1466" s="259" t="s">
        <v>205</v>
      </c>
      <c r="G1466" s="259" t="s">
        <v>295</v>
      </c>
      <c r="H1466" s="264" t="s">
        <v>305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1023</v>
      </c>
      <c r="C1467" s="260" t="s">
        <v>1022</v>
      </c>
      <c r="D1467" s="73" t="str">
        <f t="shared" si="44"/>
        <v>jun/2018</v>
      </c>
      <c r="E1467" s="263">
        <v>43277</v>
      </c>
      <c r="F1467" s="259" t="s">
        <v>207</v>
      </c>
      <c r="G1467" s="259" t="s">
        <v>295</v>
      </c>
      <c r="H1467" s="264" t="s">
        <v>208</v>
      </c>
      <c r="I1467" s="264" t="s">
        <v>298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1021</v>
      </c>
      <c r="C1468" s="260" t="s">
        <v>1022</v>
      </c>
      <c r="D1468" s="73" t="str">
        <f t="shared" si="44"/>
        <v>jun/2018</v>
      </c>
      <c r="E1468" s="263">
        <v>43277</v>
      </c>
      <c r="F1468" s="259" t="s">
        <v>217</v>
      </c>
      <c r="G1468" s="259" t="s">
        <v>295</v>
      </c>
      <c r="H1468" s="264" t="s">
        <v>217</v>
      </c>
      <c r="I1468" s="264" t="s">
        <v>206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1021</v>
      </c>
      <c r="C1469" s="260" t="s">
        <v>1022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295</v>
      </c>
      <c r="H1469" s="264" t="s">
        <v>181</v>
      </c>
      <c r="I1469" s="264" t="s">
        <v>248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1021</v>
      </c>
      <c r="C1470" s="260" t="s">
        <v>1022</v>
      </c>
      <c r="D1470" s="73" t="str">
        <f t="shared" si="44"/>
        <v>jun/2018</v>
      </c>
      <c r="E1470" s="263">
        <v>43277</v>
      </c>
      <c r="F1470" s="259" t="s">
        <v>214</v>
      </c>
      <c r="G1470" s="259" t="s">
        <v>295</v>
      </c>
      <c r="H1470" s="264" t="s">
        <v>197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1021</v>
      </c>
      <c r="C1471" s="260" t="s">
        <v>1022</v>
      </c>
      <c r="D1471" s="73" t="str">
        <f t="shared" si="44"/>
        <v>jun/2018</v>
      </c>
      <c r="E1471" s="263">
        <v>43277</v>
      </c>
      <c r="F1471" s="259" t="s">
        <v>214</v>
      </c>
      <c r="G1471" s="259" t="s">
        <v>295</v>
      </c>
      <c r="H1471" s="264" t="s">
        <v>197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1021</v>
      </c>
      <c r="C1472" s="260" t="s">
        <v>1022</v>
      </c>
      <c r="D1472" s="73" t="str">
        <f t="shared" si="44"/>
        <v>jun/2018</v>
      </c>
      <c r="E1472" s="263">
        <v>43277</v>
      </c>
      <c r="F1472" s="259" t="s">
        <v>214</v>
      </c>
      <c r="G1472" s="259" t="s">
        <v>295</v>
      </c>
      <c r="H1472" s="264" t="s">
        <v>197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1021</v>
      </c>
      <c r="C1473" s="260" t="s">
        <v>1022</v>
      </c>
      <c r="D1473" s="73" t="str">
        <f t="shared" si="44"/>
        <v>jun/2018</v>
      </c>
      <c r="E1473" s="263">
        <v>43277</v>
      </c>
      <c r="F1473" s="259" t="s">
        <v>214</v>
      </c>
      <c r="G1473" s="259" t="s">
        <v>295</v>
      </c>
      <c r="H1473" s="264" t="s">
        <v>197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1021</v>
      </c>
      <c r="C1474" s="260" t="s">
        <v>1022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295</v>
      </c>
      <c r="H1474" s="264" t="s">
        <v>333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1021</v>
      </c>
      <c r="C1475" s="260" t="s">
        <v>1022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295</v>
      </c>
      <c r="H1475" s="264" t="s">
        <v>330</v>
      </c>
      <c r="I1475" s="264" t="s">
        <v>277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1021</v>
      </c>
      <c r="C1476" s="260" t="s">
        <v>1022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295</v>
      </c>
      <c r="H1476" s="264" t="s">
        <v>1070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1023</v>
      </c>
      <c r="C1477" s="260" t="s">
        <v>1022</v>
      </c>
      <c r="D1477" s="73" t="str">
        <f t="shared" si="46"/>
        <v>jun/2018</v>
      </c>
      <c r="E1477" s="263">
        <v>43277</v>
      </c>
      <c r="F1477" s="259" t="s">
        <v>205</v>
      </c>
      <c r="G1477" s="259" t="s">
        <v>295</v>
      </c>
      <c r="H1477" s="264" t="s">
        <v>305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1021</v>
      </c>
      <c r="C1478" s="260" t="s">
        <v>1022</v>
      </c>
      <c r="D1478" s="73" t="str">
        <f t="shared" si="46"/>
        <v>jun/2018</v>
      </c>
      <c r="E1478" s="263">
        <v>43277</v>
      </c>
      <c r="F1478" s="259" t="s">
        <v>205</v>
      </c>
      <c r="G1478" s="259" t="s">
        <v>295</v>
      </c>
      <c r="H1478" s="264" t="s">
        <v>305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1021</v>
      </c>
      <c r="C1479" s="260" t="s">
        <v>1022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295</v>
      </c>
      <c r="H1479" s="264" t="s">
        <v>1227</v>
      </c>
      <c r="I1479" s="264" t="s">
        <v>284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1021</v>
      </c>
      <c r="C1480" s="260" t="s">
        <v>1022</v>
      </c>
      <c r="D1480" s="73" t="str">
        <f t="shared" si="46"/>
        <v>jun/2018</v>
      </c>
      <c r="E1480" s="263">
        <v>43278</v>
      </c>
      <c r="F1480" s="259" t="s">
        <v>207</v>
      </c>
      <c r="G1480" s="259" t="s">
        <v>295</v>
      </c>
      <c r="H1480" s="264" t="s">
        <v>208</v>
      </c>
      <c r="I1480" s="264" t="s">
        <v>298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1021</v>
      </c>
      <c r="C1481" s="260" t="s">
        <v>1022</v>
      </c>
      <c r="D1481" s="73" t="str">
        <f t="shared" si="46"/>
        <v>jun/2018</v>
      </c>
      <c r="E1481" s="263">
        <v>43278</v>
      </c>
      <c r="F1481" s="259" t="s">
        <v>183</v>
      </c>
      <c r="G1481" s="259" t="s">
        <v>295</v>
      </c>
      <c r="H1481" s="264" t="s">
        <v>1190</v>
      </c>
      <c r="I1481" s="264" t="s">
        <v>184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1021</v>
      </c>
      <c r="C1482" s="260" t="s">
        <v>1022</v>
      </c>
      <c r="D1482" s="73" t="str">
        <f t="shared" si="46"/>
        <v>jun/2018</v>
      </c>
      <c r="E1482" s="263">
        <v>43278</v>
      </c>
      <c r="F1482" s="259" t="s">
        <v>217</v>
      </c>
      <c r="G1482" s="259" t="s">
        <v>295</v>
      </c>
      <c r="H1482" s="264" t="s">
        <v>217</v>
      </c>
      <c r="I1482" s="264" t="s">
        <v>206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1021</v>
      </c>
      <c r="C1483" s="260" t="s">
        <v>1022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295</v>
      </c>
      <c r="H1483" s="264" t="s">
        <v>185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1021</v>
      </c>
      <c r="C1484" s="260" t="s">
        <v>1022</v>
      </c>
      <c r="D1484" s="73" t="str">
        <f t="shared" si="46"/>
        <v>jun/2018</v>
      </c>
      <c r="E1484" s="263">
        <v>43279</v>
      </c>
      <c r="F1484" s="259" t="s">
        <v>320</v>
      </c>
      <c r="G1484" s="259" t="s">
        <v>295</v>
      </c>
      <c r="H1484" s="264" t="s">
        <v>192</v>
      </c>
      <c r="I1484" s="264" t="s">
        <v>276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1021</v>
      </c>
      <c r="C1485" s="260" t="s">
        <v>1022</v>
      </c>
      <c r="D1485" s="73" t="str">
        <f t="shared" si="46"/>
        <v>jun/2018</v>
      </c>
      <c r="E1485" s="263">
        <v>43279</v>
      </c>
      <c r="F1485" s="259" t="s">
        <v>207</v>
      </c>
      <c r="G1485" s="259" t="s">
        <v>295</v>
      </c>
      <c r="H1485" s="264" t="s">
        <v>208</v>
      </c>
      <c r="I1485" s="264" t="s">
        <v>298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1021</v>
      </c>
      <c r="C1486" s="260" t="s">
        <v>1022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295</v>
      </c>
      <c r="H1486" s="264" t="s">
        <v>361</v>
      </c>
      <c r="I1486" s="264" t="s">
        <v>248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1021</v>
      </c>
      <c r="C1487" s="260" t="s">
        <v>1022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295</v>
      </c>
      <c r="H1487" s="264" t="s">
        <v>1175</v>
      </c>
      <c r="I1487" s="264" t="s">
        <v>190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1021</v>
      </c>
      <c r="C1488" s="260" t="s">
        <v>1022</v>
      </c>
      <c r="D1488" s="73" t="str">
        <f t="shared" si="46"/>
        <v>jun/2018</v>
      </c>
      <c r="E1488" s="263">
        <v>43279</v>
      </c>
      <c r="F1488" s="259" t="s">
        <v>214</v>
      </c>
      <c r="G1488" s="259" t="s">
        <v>295</v>
      </c>
      <c r="H1488" s="264" t="s">
        <v>197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1021</v>
      </c>
      <c r="C1489" s="260" t="s">
        <v>1022</v>
      </c>
      <c r="D1489" s="73" t="str">
        <f t="shared" si="46"/>
        <v>jun/2018</v>
      </c>
      <c r="E1489" s="263">
        <v>43279</v>
      </c>
      <c r="F1489" s="259" t="s">
        <v>214</v>
      </c>
      <c r="G1489" s="259" t="s">
        <v>295</v>
      </c>
      <c r="H1489" s="264" t="s">
        <v>197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1021</v>
      </c>
      <c r="C1490" s="260" t="s">
        <v>1022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295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1021</v>
      </c>
      <c r="C1491" s="260" t="s">
        <v>1022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295</v>
      </c>
      <c r="H1491" s="264" t="s">
        <v>438</v>
      </c>
      <c r="I1491" s="264" t="s">
        <v>260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1021</v>
      </c>
      <c r="C1492" s="260" t="s">
        <v>1022</v>
      </c>
      <c r="D1492" s="73" t="str">
        <f t="shared" si="46"/>
        <v>jun/2018</v>
      </c>
      <c r="E1492" s="263">
        <v>43280</v>
      </c>
      <c r="F1492" s="259" t="s">
        <v>320</v>
      </c>
      <c r="G1492" s="259" t="s">
        <v>295</v>
      </c>
      <c r="H1492" s="264" t="s">
        <v>192</v>
      </c>
      <c r="I1492" s="264" t="s">
        <v>276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1021</v>
      </c>
      <c r="C1493" s="260" t="s">
        <v>1022</v>
      </c>
      <c r="D1493" s="73" t="str">
        <f t="shared" si="46"/>
        <v>jun/2018</v>
      </c>
      <c r="E1493" s="263">
        <v>43280</v>
      </c>
      <c r="F1493" s="259" t="s">
        <v>205</v>
      </c>
      <c r="G1493" s="259" t="s">
        <v>295</v>
      </c>
      <c r="H1493" s="264" t="s">
        <v>300</v>
      </c>
      <c r="I1493" s="264" t="s">
        <v>237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1023</v>
      </c>
      <c r="C1494" s="260" t="s">
        <v>1022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295</v>
      </c>
      <c r="H1494" s="264" t="s">
        <v>488</v>
      </c>
      <c r="I1494" s="264" t="s">
        <v>238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1021</v>
      </c>
      <c r="C1495" s="260" t="s">
        <v>1022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295</v>
      </c>
      <c r="H1495" s="264" t="s">
        <v>488</v>
      </c>
      <c r="I1495" s="264" t="s">
        <v>238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1021</v>
      </c>
      <c r="C1496" s="260" t="s">
        <v>1022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295</v>
      </c>
      <c r="H1496" s="264" t="s">
        <v>489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1021</v>
      </c>
      <c r="C1497" s="260" t="s">
        <v>1022</v>
      </c>
      <c r="D1497" s="73" t="str">
        <f t="shared" si="46"/>
        <v>jul/2018</v>
      </c>
      <c r="E1497" s="263">
        <v>43284</v>
      </c>
      <c r="F1497" s="259" t="s">
        <v>207</v>
      </c>
      <c r="G1497" s="259" t="s">
        <v>295</v>
      </c>
      <c r="H1497" s="264" t="s">
        <v>208</v>
      </c>
      <c r="I1497" s="264" t="s">
        <v>298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1021</v>
      </c>
      <c r="C1498" s="260" t="s">
        <v>1022</v>
      </c>
      <c r="D1498" s="73" t="str">
        <f t="shared" si="46"/>
        <v>jul/2018</v>
      </c>
      <c r="E1498" s="263">
        <v>43284</v>
      </c>
      <c r="F1498" s="259" t="s">
        <v>205</v>
      </c>
      <c r="G1498" s="259" t="s">
        <v>295</v>
      </c>
      <c r="H1498" s="264" t="s">
        <v>300</v>
      </c>
      <c r="I1498" s="264" t="s">
        <v>237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1021</v>
      </c>
      <c r="C1499" s="260" t="s">
        <v>1022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295</v>
      </c>
      <c r="H1499" s="264" t="s">
        <v>490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1021</v>
      </c>
      <c r="C1500" s="260" t="s">
        <v>1022</v>
      </c>
      <c r="D1500" s="73" t="str">
        <f t="shared" si="46"/>
        <v>jul/2018</v>
      </c>
      <c r="E1500" s="263">
        <v>43285</v>
      </c>
      <c r="F1500" s="259" t="s">
        <v>207</v>
      </c>
      <c r="G1500" s="259" t="s">
        <v>295</v>
      </c>
      <c r="H1500" s="264" t="s">
        <v>208</v>
      </c>
      <c r="I1500" s="264" t="s">
        <v>298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1021</v>
      </c>
      <c r="C1501" s="260" t="s">
        <v>1022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319</v>
      </c>
      <c r="H1501" s="264" t="s">
        <v>1195</v>
      </c>
      <c r="I1501" s="264" t="s">
        <v>258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1021</v>
      </c>
      <c r="C1502" s="260" t="s">
        <v>1022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295</v>
      </c>
      <c r="H1502" s="264" t="s">
        <v>1228</v>
      </c>
      <c r="I1502" s="264" t="s">
        <v>261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1021</v>
      </c>
      <c r="C1503" s="260" t="s">
        <v>1022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295</v>
      </c>
      <c r="H1503" s="264" t="s">
        <v>1138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1021</v>
      </c>
      <c r="C1504" s="260" t="s">
        <v>1022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295</v>
      </c>
      <c r="H1504" s="264" t="s">
        <v>1084</v>
      </c>
      <c r="I1504" s="264" t="s">
        <v>252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1021</v>
      </c>
      <c r="C1505" s="260" t="s">
        <v>1022</v>
      </c>
      <c r="D1505" s="73" t="str">
        <f t="shared" si="46"/>
        <v>jul/2018</v>
      </c>
      <c r="E1505" s="263">
        <v>43285</v>
      </c>
      <c r="F1505" s="259" t="s">
        <v>320</v>
      </c>
      <c r="G1505" s="259" t="s">
        <v>295</v>
      </c>
      <c r="H1505" s="387" t="s">
        <v>439</v>
      </c>
      <c r="I1505" s="264" t="s">
        <v>276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1021</v>
      </c>
      <c r="C1506" s="260" t="s">
        <v>1022</v>
      </c>
      <c r="D1506" s="73" t="str">
        <f t="shared" si="46"/>
        <v>jul/2018</v>
      </c>
      <c r="E1506" s="263">
        <v>43286</v>
      </c>
      <c r="F1506" s="259" t="s">
        <v>207</v>
      </c>
      <c r="G1506" s="259" t="s">
        <v>295</v>
      </c>
      <c r="H1506" s="264" t="s">
        <v>208</v>
      </c>
      <c r="I1506" s="264" t="s">
        <v>298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1021</v>
      </c>
      <c r="C1507" s="260" t="s">
        <v>1022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295</v>
      </c>
      <c r="H1507" s="264" t="s">
        <v>143</v>
      </c>
      <c r="I1507" s="264" t="s">
        <v>235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1021</v>
      </c>
      <c r="C1508" s="260" t="s">
        <v>1022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295</v>
      </c>
      <c r="H1508" s="264" t="s">
        <v>143</v>
      </c>
      <c r="I1508" s="264" t="s">
        <v>235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1021</v>
      </c>
      <c r="C1509" s="260" t="s">
        <v>1022</v>
      </c>
      <c r="D1509" s="73" t="str">
        <f t="shared" si="46"/>
        <v>jul/2018</v>
      </c>
      <c r="E1509" s="263">
        <v>43286</v>
      </c>
      <c r="F1509" s="259" t="s">
        <v>214</v>
      </c>
      <c r="G1509" s="259" t="s">
        <v>295</v>
      </c>
      <c r="H1509" s="264" t="s">
        <v>197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1021</v>
      </c>
      <c r="C1510" s="260" t="s">
        <v>1022</v>
      </c>
      <c r="D1510" s="73" t="str">
        <f t="shared" si="46"/>
        <v>jul/2018</v>
      </c>
      <c r="E1510" s="263">
        <v>43286</v>
      </c>
      <c r="F1510" s="259" t="s">
        <v>492</v>
      </c>
      <c r="G1510" s="259" t="s">
        <v>295</v>
      </c>
      <c r="H1510" s="264" t="s">
        <v>493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1021</v>
      </c>
      <c r="C1511" s="260" t="s">
        <v>1022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295</v>
      </c>
      <c r="H1511" s="264" t="s">
        <v>346</v>
      </c>
      <c r="I1511" s="264" t="s">
        <v>249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1021</v>
      </c>
      <c r="C1512" s="260" t="s">
        <v>1022</v>
      </c>
      <c r="D1512" s="73" t="str">
        <f t="shared" si="46"/>
        <v>jul/2018</v>
      </c>
      <c r="E1512" s="263">
        <v>43287</v>
      </c>
      <c r="F1512" s="259" t="s">
        <v>207</v>
      </c>
      <c r="G1512" s="259" t="s">
        <v>295</v>
      </c>
      <c r="H1512" s="264" t="s">
        <v>208</v>
      </c>
      <c r="I1512" s="264" t="s">
        <v>298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1023</v>
      </c>
      <c r="C1513" s="260" t="s">
        <v>1022</v>
      </c>
      <c r="D1513" s="73" t="str">
        <f t="shared" si="46"/>
        <v>jul/2018</v>
      </c>
      <c r="E1513" s="263">
        <v>43287</v>
      </c>
      <c r="F1513" s="259" t="s">
        <v>217</v>
      </c>
      <c r="G1513" s="259" t="s">
        <v>295</v>
      </c>
      <c r="H1513" s="264" t="s">
        <v>217</v>
      </c>
      <c r="I1513" s="264" t="s">
        <v>206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1021</v>
      </c>
      <c r="C1514" s="260" t="s">
        <v>1022</v>
      </c>
      <c r="D1514" s="73" t="str">
        <f t="shared" si="46"/>
        <v>jul/2018</v>
      </c>
      <c r="E1514" s="263">
        <v>43287</v>
      </c>
      <c r="F1514" s="259" t="s">
        <v>492</v>
      </c>
      <c r="G1514" s="259" t="s">
        <v>295</v>
      </c>
      <c r="H1514" s="264" t="s">
        <v>1198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1021</v>
      </c>
      <c r="C1515" s="260" t="s">
        <v>1022</v>
      </c>
      <c r="D1515" s="73" t="str">
        <f t="shared" si="46"/>
        <v>jul/2018</v>
      </c>
      <c r="E1515" s="263">
        <v>43287</v>
      </c>
      <c r="F1515" s="259" t="s">
        <v>492</v>
      </c>
      <c r="G1515" s="259" t="s">
        <v>295</v>
      </c>
      <c r="H1515" s="264" t="s">
        <v>1229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1021</v>
      </c>
      <c r="C1516" s="260" t="s">
        <v>1022</v>
      </c>
      <c r="D1516" s="73" t="str">
        <f t="shared" si="46"/>
        <v>jul/2018</v>
      </c>
      <c r="E1516" s="263">
        <v>43287</v>
      </c>
      <c r="F1516" s="259" t="s">
        <v>492</v>
      </c>
      <c r="G1516" s="259" t="s">
        <v>295</v>
      </c>
      <c r="H1516" s="264" t="s">
        <v>1230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1021</v>
      </c>
      <c r="C1517" s="260" t="s">
        <v>1022</v>
      </c>
      <c r="D1517" s="73" t="str">
        <f t="shared" si="46"/>
        <v>jul/2018</v>
      </c>
      <c r="E1517" s="263">
        <v>43287</v>
      </c>
      <c r="F1517" s="259" t="s">
        <v>492</v>
      </c>
      <c r="G1517" s="259" t="s">
        <v>295</v>
      </c>
      <c r="H1517" s="264" t="s">
        <v>1036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1021</v>
      </c>
      <c r="C1518" s="260" t="s">
        <v>1022</v>
      </c>
      <c r="D1518" s="73" t="str">
        <f t="shared" si="46"/>
        <v>jul/2018</v>
      </c>
      <c r="E1518" s="263">
        <v>43287</v>
      </c>
      <c r="F1518" s="259" t="s">
        <v>214</v>
      </c>
      <c r="G1518" s="259" t="s">
        <v>295</v>
      </c>
      <c r="H1518" s="264" t="s">
        <v>197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1021</v>
      </c>
      <c r="C1519" s="260" t="s">
        <v>1022</v>
      </c>
      <c r="D1519" s="73" t="str">
        <f t="shared" si="46"/>
        <v>jul/2018</v>
      </c>
      <c r="E1519" s="263">
        <v>43287</v>
      </c>
      <c r="F1519" s="259" t="s">
        <v>214</v>
      </c>
      <c r="G1519" s="259" t="s">
        <v>295</v>
      </c>
      <c r="H1519" s="264" t="s">
        <v>197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1021</v>
      </c>
      <c r="C1520" s="260" t="s">
        <v>1022</v>
      </c>
      <c r="D1520" s="73" t="str">
        <f t="shared" si="46"/>
        <v>jul/2018</v>
      </c>
      <c r="E1520" s="263">
        <v>43287</v>
      </c>
      <c r="F1520" s="259" t="s">
        <v>214</v>
      </c>
      <c r="G1520" s="259" t="s">
        <v>295</v>
      </c>
      <c r="H1520" s="264" t="s">
        <v>197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1021</v>
      </c>
      <c r="C1521" s="260" t="s">
        <v>1022</v>
      </c>
      <c r="D1521" s="73" t="str">
        <f t="shared" si="46"/>
        <v>jul/2018</v>
      </c>
      <c r="E1521" s="263">
        <v>43287</v>
      </c>
      <c r="F1521" s="259" t="s">
        <v>214</v>
      </c>
      <c r="G1521" s="259" t="s">
        <v>295</v>
      </c>
      <c r="H1521" s="264" t="s">
        <v>197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1021</v>
      </c>
      <c r="C1522" s="260" t="s">
        <v>1022</v>
      </c>
      <c r="D1522" s="73" t="str">
        <f t="shared" si="46"/>
        <v>jul/2018</v>
      </c>
      <c r="E1522" s="263">
        <v>43287</v>
      </c>
      <c r="F1522" s="259" t="s">
        <v>214</v>
      </c>
      <c r="G1522" s="259" t="s">
        <v>295</v>
      </c>
      <c r="H1522" s="264" t="s">
        <v>197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1021</v>
      </c>
      <c r="C1523" s="260" t="s">
        <v>1022</v>
      </c>
      <c r="D1523" s="73" t="str">
        <f t="shared" si="46"/>
        <v>jul/2018</v>
      </c>
      <c r="E1523" s="263">
        <v>43287</v>
      </c>
      <c r="F1523" s="259" t="s">
        <v>214</v>
      </c>
      <c r="G1523" s="259" t="s">
        <v>295</v>
      </c>
      <c r="H1523" s="264" t="s">
        <v>197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1021</v>
      </c>
      <c r="C1524" s="260" t="s">
        <v>1022</v>
      </c>
      <c r="D1524" s="73" t="str">
        <f t="shared" si="46"/>
        <v>jul/2018</v>
      </c>
      <c r="E1524" s="263">
        <v>43287</v>
      </c>
      <c r="F1524" s="259" t="s">
        <v>492</v>
      </c>
      <c r="G1524" s="259" t="s">
        <v>295</v>
      </c>
      <c r="H1524" s="264" t="s">
        <v>1200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1021</v>
      </c>
      <c r="C1525" s="260" t="s">
        <v>1022</v>
      </c>
      <c r="D1525" s="73" t="str">
        <f t="shared" si="46"/>
        <v>jul/2018</v>
      </c>
      <c r="E1525" s="263">
        <v>43287</v>
      </c>
      <c r="F1525" s="259" t="s">
        <v>492</v>
      </c>
      <c r="G1525" s="259" t="s">
        <v>295</v>
      </c>
      <c r="H1525" s="264" t="s">
        <v>1201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1021</v>
      </c>
      <c r="C1526" s="260" t="s">
        <v>1022</v>
      </c>
      <c r="D1526" s="73" t="str">
        <f t="shared" si="46"/>
        <v>jul/2018</v>
      </c>
      <c r="E1526" s="263">
        <v>43287</v>
      </c>
      <c r="F1526" s="259" t="s">
        <v>492</v>
      </c>
      <c r="G1526" s="259" t="s">
        <v>295</v>
      </c>
      <c r="H1526" s="264" t="s">
        <v>1041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1021</v>
      </c>
      <c r="C1527" s="260" t="s">
        <v>1022</v>
      </c>
      <c r="D1527" s="73" t="str">
        <f t="shared" si="46"/>
        <v>jul/2018</v>
      </c>
      <c r="E1527" s="263">
        <v>43287</v>
      </c>
      <c r="F1527" s="259" t="s">
        <v>495</v>
      </c>
      <c r="G1527" s="259" t="s">
        <v>295</v>
      </c>
      <c r="H1527" s="264" t="s">
        <v>1231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1021</v>
      </c>
      <c r="C1528" s="260" t="s">
        <v>1022</v>
      </c>
      <c r="D1528" s="73" t="str">
        <f t="shared" si="46"/>
        <v>jul/2018</v>
      </c>
      <c r="E1528" s="263">
        <v>43287</v>
      </c>
      <c r="F1528" s="259" t="s">
        <v>492</v>
      </c>
      <c r="G1528" s="259" t="s">
        <v>295</v>
      </c>
      <c r="H1528" s="264" t="s">
        <v>1232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1021</v>
      </c>
      <c r="C1529" s="260" t="s">
        <v>1022</v>
      </c>
      <c r="D1529" s="73" t="str">
        <f t="shared" si="46"/>
        <v>jul/2018</v>
      </c>
      <c r="E1529" s="263">
        <v>43287</v>
      </c>
      <c r="F1529" s="259" t="s">
        <v>492</v>
      </c>
      <c r="G1529" s="259" t="s">
        <v>295</v>
      </c>
      <c r="H1529" s="264" t="s">
        <v>1045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1021</v>
      </c>
      <c r="C1530" s="260" t="s">
        <v>1022</v>
      </c>
      <c r="D1530" s="73" t="str">
        <f t="shared" si="46"/>
        <v>jul/2018</v>
      </c>
      <c r="E1530" s="263">
        <v>43287</v>
      </c>
      <c r="F1530" s="259" t="s">
        <v>492</v>
      </c>
      <c r="G1530" s="259" t="s">
        <v>295</v>
      </c>
      <c r="H1530" s="264" t="s">
        <v>1233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1021</v>
      </c>
      <c r="C1531" s="260" t="s">
        <v>1022</v>
      </c>
      <c r="D1531" s="73" t="str">
        <f t="shared" si="46"/>
        <v>jul/2018</v>
      </c>
      <c r="E1531" s="263">
        <v>43287</v>
      </c>
      <c r="F1531" s="259" t="s">
        <v>492</v>
      </c>
      <c r="G1531" s="259" t="s">
        <v>295</v>
      </c>
      <c r="H1531" s="264" t="s">
        <v>1234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1021</v>
      </c>
      <c r="C1532" s="260" t="s">
        <v>1022</v>
      </c>
      <c r="D1532" s="73" t="str">
        <f t="shared" si="46"/>
        <v>jul/2018</v>
      </c>
      <c r="E1532" s="263">
        <v>43287</v>
      </c>
      <c r="F1532" s="259" t="s">
        <v>492</v>
      </c>
      <c r="G1532" s="259" t="s">
        <v>295</v>
      </c>
      <c r="H1532" s="264" t="s">
        <v>1235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1021</v>
      </c>
      <c r="C1533" s="260" t="s">
        <v>1022</v>
      </c>
      <c r="D1533" s="73" t="str">
        <f t="shared" si="46"/>
        <v>jul/2018</v>
      </c>
      <c r="E1533" s="263">
        <v>43287</v>
      </c>
      <c r="F1533" s="259" t="s">
        <v>492</v>
      </c>
      <c r="G1533" s="259" t="s">
        <v>295</v>
      </c>
      <c r="H1533" s="264" t="s">
        <v>1059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1021</v>
      </c>
      <c r="C1534" s="260" t="s">
        <v>1022</v>
      </c>
      <c r="D1534" s="73" t="str">
        <f t="shared" si="46"/>
        <v>jul/2018</v>
      </c>
      <c r="E1534" s="263">
        <v>43287</v>
      </c>
      <c r="F1534" s="259" t="s">
        <v>492</v>
      </c>
      <c r="G1534" s="259" t="s">
        <v>295</v>
      </c>
      <c r="H1534" s="264" t="s">
        <v>1202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1021</v>
      </c>
      <c r="C1535" s="260" t="s">
        <v>1022</v>
      </c>
      <c r="D1535" s="73" t="str">
        <f t="shared" si="46"/>
        <v>jul/2018</v>
      </c>
      <c r="E1535" s="263">
        <v>43287</v>
      </c>
      <c r="F1535" s="259" t="s">
        <v>492</v>
      </c>
      <c r="G1535" s="259" t="s">
        <v>295</v>
      </c>
      <c r="H1535" s="264" t="s">
        <v>1203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1021</v>
      </c>
      <c r="C1536" s="260" t="s">
        <v>1022</v>
      </c>
      <c r="D1536" s="73" t="str">
        <f t="shared" si="46"/>
        <v>jul/2018</v>
      </c>
      <c r="E1536" s="263">
        <v>43287</v>
      </c>
      <c r="F1536" s="259" t="s">
        <v>492</v>
      </c>
      <c r="G1536" s="259" t="s">
        <v>295</v>
      </c>
      <c r="H1536" s="264" t="s">
        <v>1067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1021</v>
      </c>
      <c r="C1537" s="260" t="s">
        <v>1022</v>
      </c>
      <c r="D1537" s="73" t="str">
        <f t="shared" si="46"/>
        <v>jul/2018</v>
      </c>
      <c r="E1537" s="263">
        <v>43287</v>
      </c>
      <c r="F1537" s="259" t="s">
        <v>492</v>
      </c>
      <c r="G1537" s="259" t="s">
        <v>295</v>
      </c>
      <c r="H1537" s="264" t="s">
        <v>1205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1021</v>
      </c>
      <c r="C1538" s="260" t="s">
        <v>1022</v>
      </c>
      <c r="D1538" s="73" t="str">
        <f t="shared" si="46"/>
        <v>jul/2018</v>
      </c>
      <c r="E1538" s="263">
        <v>43290</v>
      </c>
      <c r="F1538" s="259" t="s">
        <v>207</v>
      </c>
      <c r="G1538" s="259" t="s">
        <v>295</v>
      </c>
      <c r="H1538" s="264" t="s">
        <v>208</v>
      </c>
      <c r="I1538" s="264" t="s">
        <v>298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1021</v>
      </c>
      <c r="C1539" s="260" t="s">
        <v>1022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295</v>
      </c>
      <c r="H1539" s="264" t="s">
        <v>361</v>
      </c>
      <c r="I1539" s="264" t="s">
        <v>249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1021</v>
      </c>
      <c r="C1540" s="260" t="s">
        <v>1022</v>
      </c>
      <c r="D1540" s="73" t="str">
        <f t="shared" si="48"/>
        <v>jul/2018</v>
      </c>
      <c r="E1540" s="263">
        <v>43290</v>
      </c>
      <c r="F1540" s="259" t="s">
        <v>214</v>
      </c>
      <c r="G1540" s="259" t="s">
        <v>295</v>
      </c>
      <c r="H1540" s="264" t="s">
        <v>197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1021</v>
      </c>
      <c r="C1541" s="260" t="s">
        <v>1022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299</v>
      </c>
      <c r="H1541" s="264" t="s">
        <v>1214</v>
      </c>
      <c r="I1541" s="264" t="s">
        <v>256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1021</v>
      </c>
      <c r="C1542" s="260" t="s">
        <v>1022</v>
      </c>
      <c r="D1542" s="73" t="str">
        <f t="shared" si="48"/>
        <v>jul/2018</v>
      </c>
      <c r="E1542" s="263">
        <v>43290</v>
      </c>
      <c r="F1542" s="259" t="s">
        <v>1236</v>
      </c>
      <c r="G1542" s="259" t="s">
        <v>295</v>
      </c>
      <c r="H1542" s="264" t="s">
        <v>1204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1021</v>
      </c>
      <c r="C1543" s="260" t="s">
        <v>1022</v>
      </c>
      <c r="D1543" s="73" t="str">
        <f t="shared" si="48"/>
        <v>jul/2018</v>
      </c>
      <c r="E1543" s="263">
        <v>43291</v>
      </c>
      <c r="F1543" s="259" t="s">
        <v>320</v>
      </c>
      <c r="G1543" s="259" t="s">
        <v>295</v>
      </c>
      <c r="H1543" s="264" t="s">
        <v>213</v>
      </c>
      <c r="I1543" s="264" t="s">
        <v>276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1023</v>
      </c>
      <c r="C1544" s="260" t="s">
        <v>1022</v>
      </c>
      <c r="D1544" s="73" t="str">
        <f t="shared" si="48"/>
        <v>jul/2018</v>
      </c>
      <c r="E1544" s="263">
        <v>43291</v>
      </c>
      <c r="F1544" s="259" t="s">
        <v>207</v>
      </c>
      <c r="G1544" s="259" t="s">
        <v>295</v>
      </c>
      <c r="H1544" s="264" t="s">
        <v>208</v>
      </c>
      <c r="I1544" s="264" t="s">
        <v>298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1021</v>
      </c>
      <c r="C1545" s="260" t="s">
        <v>1022</v>
      </c>
      <c r="D1545" s="73" t="str">
        <f t="shared" si="48"/>
        <v>jul/2018</v>
      </c>
      <c r="E1545" s="263">
        <v>43291</v>
      </c>
      <c r="F1545" s="259" t="s">
        <v>207</v>
      </c>
      <c r="G1545" s="259" t="s">
        <v>295</v>
      </c>
      <c r="H1545" s="264" t="s">
        <v>208</v>
      </c>
      <c r="I1545" s="264" t="s">
        <v>298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1021</v>
      </c>
      <c r="C1546" s="260" t="s">
        <v>1022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295</v>
      </c>
      <c r="H1546" s="264" t="s">
        <v>211</v>
      </c>
      <c r="I1546" s="264" t="s">
        <v>186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1023</v>
      </c>
      <c r="C1547" s="260" t="s">
        <v>1022</v>
      </c>
      <c r="D1547" s="73" t="str">
        <f t="shared" si="48"/>
        <v>jul/2018</v>
      </c>
      <c r="E1547" s="263">
        <v>43291</v>
      </c>
      <c r="F1547" s="259" t="s">
        <v>214</v>
      </c>
      <c r="G1547" s="259" t="s">
        <v>295</v>
      </c>
      <c r="H1547" s="264" t="s">
        <v>197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1021</v>
      </c>
      <c r="C1548" s="260" t="s">
        <v>1022</v>
      </c>
      <c r="D1548" s="73" t="str">
        <f t="shared" si="48"/>
        <v>jul/2018</v>
      </c>
      <c r="E1548" s="263">
        <v>43291</v>
      </c>
      <c r="F1548" s="259" t="s">
        <v>214</v>
      </c>
      <c r="G1548" s="259" t="s">
        <v>295</v>
      </c>
      <c r="H1548" s="264" t="s">
        <v>197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1023</v>
      </c>
      <c r="C1549" s="260" t="s">
        <v>1022</v>
      </c>
      <c r="D1549" s="73" t="str">
        <f t="shared" si="48"/>
        <v>jul/2018</v>
      </c>
      <c r="E1549" s="263">
        <v>43292</v>
      </c>
      <c r="F1549" s="259" t="s">
        <v>207</v>
      </c>
      <c r="G1549" s="259" t="s">
        <v>295</v>
      </c>
      <c r="H1549" s="264" t="s">
        <v>208</v>
      </c>
      <c r="I1549" s="264" t="s">
        <v>298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1021</v>
      </c>
      <c r="C1550" s="260" t="s">
        <v>1022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1237</v>
      </c>
      <c r="H1550" s="264" t="s">
        <v>1210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1023</v>
      </c>
      <c r="C1551" s="260" t="s">
        <v>1022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295</v>
      </c>
      <c r="H1551" s="264" t="s">
        <v>143</v>
      </c>
      <c r="I1551" s="264" t="s">
        <v>235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1021</v>
      </c>
      <c r="C1552" s="260" t="s">
        <v>1022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295</v>
      </c>
      <c r="H1552" s="264" t="s">
        <v>321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1021</v>
      </c>
      <c r="C1553" s="260" t="s">
        <v>1022</v>
      </c>
      <c r="D1553" s="73" t="str">
        <f t="shared" si="48"/>
        <v>jul/2018</v>
      </c>
      <c r="E1553" s="263">
        <v>43292</v>
      </c>
      <c r="F1553" s="259" t="s">
        <v>214</v>
      </c>
      <c r="G1553" s="259" t="s">
        <v>295</v>
      </c>
      <c r="H1553" s="264" t="s">
        <v>197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1021</v>
      </c>
      <c r="C1554" s="260" t="s">
        <v>1022</v>
      </c>
      <c r="D1554" s="73" t="str">
        <f t="shared" si="48"/>
        <v>jul/2018</v>
      </c>
      <c r="E1554" s="263">
        <v>43292</v>
      </c>
      <c r="F1554" s="259" t="s">
        <v>214</v>
      </c>
      <c r="G1554" s="259" t="s">
        <v>295</v>
      </c>
      <c r="H1554" s="264" t="s">
        <v>197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1021</v>
      </c>
      <c r="C1555" s="260" t="s">
        <v>1022</v>
      </c>
      <c r="D1555" s="73" t="str">
        <f t="shared" si="48"/>
        <v>jul/2018</v>
      </c>
      <c r="E1555" s="263">
        <v>43292</v>
      </c>
      <c r="F1555" s="259" t="s">
        <v>214</v>
      </c>
      <c r="G1555" s="259" t="s">
        <v>295</v>
      </c>
      <c r="H1555" s="264" t="s">
        <v>197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1021</v>
      </c>
      <c r="C1556" s="260" t="s">
        <v>1022</v>
      </c>
      <c r="D1556" s="73" t="str">
        <f t="shared" si="48"/>
        <v>jul/2018</v>
      </c>
      <c r="E1556" s="263">
        <v>43292</v>
      </c>
      <c r="F1556" s="259" t="s">
        <v>214</v>
      </c>
      <c r="G1556" s="259" t="s">
        <v>295</v>
      </c>
      <c r="H1556" s="264" t="s">
        <v>197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1023</v>
      </c>
      <c r="C1557" s="260" t="s">
        <v>1022</v>
      </c>
      <c r="D1557" s="73" t="str">
        <f t="shared" si="48"/>
        <v>jul/2018</v>
      </c>
      <c r="E1557" s="263">
        <v>43292</v>
      </c>
      <c r="F1557" s="259" t="s">
        <v>205</v>
      </c>
      <c r="G1557" s="259" t="s">
        <v>295</v>
      </c>
      <c r="H1557" s="264" t="s">
        <v>305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1021</v>
      </c>
      <c r="C1558" s="260" t="s">
        <v>1022</v>
      </c>
      <c r="D1558" s="73" t="str">
        <f t="shared" si="48"/>
        <v>jul/2018</v>
      </c>
      <c r="E1558" s="263">
        <v>43292</v>
      </c>
      <c r="F1558" s="259" t="s">
        <v>205</v>
      </c>
      <c r="G1558" s="259" t="s">
        <v>295</v>
      </c>
      <c r="H1558" s="264" t="s">
        <v>305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1021</v>
      </c>
      <c r="C1559" s="260" t="s">
        <v>1022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295</v>
      </c>
      <c r="H1559" s="264" t="s">
        <v>1084</v>
      </c>
      <c r="I1559" s="264" t="s">
        <v>252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1021</v>
      </c>
      <c r="C1560" s="260" t="s">
        <v>1022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295</v>
      </c>
      <c r="H1560" s="264" t="s">
        <v>1238</v>
      </c>
      <c r="I1560" s="264" t="s">
        <v>284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1021</v>
      </c>
      <c r="C1561" s="260" t="s">
        <v>1022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295</v>
      </c>
      <c r="H1561" s="264" t="s">
        <v>1238</v>
      </c>
      <c r="I1561" s="264" t="s">
        <v>284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1021</v>
      </c>
      <c r="C1562" s="260" t="s">
        <v>1022</v>
      </c>
      <c r="D1562" s="73" t="str">
        <f t="shared" si="48"/>
        <v>jul/2018</v>
      </c>
      <c r="E1562" s="263">
        <v>43293</v>
      </c>
      <c r="F1562" s="259" t="s">
        <v>207</v>
      </c>
      <c r="G1562" s="259" t="s">
        <v>295</v>
      </c>
      <c r="H1562" s="264" t="s">
        <v>208</v>
      </c>
      <c r="I1562" s="264" t="s">
        <v>298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1021</v>
      </c>
      <c r="C1563" s="260" t="s">
        <v>1022</v>
      </c>
      <c r="D1563" s="73" t="str">
        <f t="shared" si="48"/>
        <v>jul/2018</v>
      </c>
      <c r="E1563" s="263">
        <v>43293</v>
      </c>
      <c r="F1563" s="259" t="s">
        <v>217</v>
      </c>
      <c r="G1563" s="259" t="s">
        <v>295</v>
      </c>
      <c r="H1563" s="264" t="s">
        <v>217</v>
      </c>
      <c r="I1563" s="264" t="s">
        <v>206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1021</v>
      </c>
      <c r="C1564" s="260" t="s">
        <v>1022</v>
      </c>
      <c r="D1564" s="73" t="str">
        <f t="shared" si="48"/>
        <v>jul/2018</v>
      </c>
      <c r="E1564" s="263">
        <v>43293</v>
      </c>
      <c r="F1564" s="259" t="s">
        <v>214</v>
      </c>
      <c r="G1564" s="259" t="s">
        <v>295</v>
      </c>
      <c r="H1564" s="264" t="s">
        <v>197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1021</v>
      </c>
      <c r="C1565" s="260" t="s">
        <v>1022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295</v>
      </c>
      <c r="H1565" s="264" t="s">
        <v>199</v>
      </c>
      <c r="I1565" s="264" t="s">
        <v>257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1021</v>
      </c>
      <c r="C1566" s="260" t="s">
        <v>1022</v>
      </c>
      <c r="D1566" s="73" t="str">
        <f t="shared" si="48"/>
        <v>jul/2018</v>
      </c>
      <c r="E1566" s="263">
        <v>43294</v>
      </c>
      <c r="F1566" s="259" t="s">
        <v>320</v>
      </c>
      <c r="G1566" s="259" t="s">
        <v>295</v>
      </c>
      <c r="H1566" s="264" t="s">
        <v>213</v>
      </c>
      <c r="I1566" s="264" t="s">
        <v>276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1021</v>
      </c>
      <c r="C1567" s="260" t="s">
        <v>1022</v>
      </c>
      <c r="D1567" s="73" t="str">
        <f t="shared" si="48"/>
        <v>jul/2018</v>
      </c>
      <c r="E1567" s="263">
        <v>43294</v>
      </c>
      <c r="F1567" s="259" t="s">
        <v>320</v>
      </c>
      <c r="G1567" s="259" t="s">
        <v>295</v>
      </c>
      <c r="H1567" s="264" t="s">
        <v>213</v>
      </c>
      <c r="I1567" s="264" t="s">
        <v>276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1021</v>
      </c>
      <c r="C1568" s="260" t="s">
        <v>1022</v>
      </c>
      <c r="D1568" s="73" t="str">
        <f t="shared" si="48"/>
        <v>jul/2018</v>
      </c>
      <c r="E1568" s="263">
        <v>43294</v>
      </c>
      <c r="F1568" s="259" t="s">
        <v>320</v>
      </c>
      <c r="G1568" s="259" t="s">
        <v>295</v>
      </c>
      <c r="H1568" s="264" t="s">
        <v>468</v>
      </c>
      <c r="I1568" s="264" t="s">
        <v>276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1021</v>
      </c>
      <c r="C1569" s="260" t="s">
        <v>1022</v>
      </c>
      <c r="D1569" s="73" t="str">
        <f t="shared" si="48"/>
        <v>jul/2018</v>
      </c>
      <c r="E1569" s="263">
        <v>43294</v>
      </c>
      <c r="F1569" s="259" t="s">
        <v>207</v>
      </c>
      <c r="G1569" s="259" t="s">
        <v>295</v>
      </c>
      <c r="H1569" s="264" t="s">
        <v>208</v>
      </c>
      <c r="I1569" s="264" t="s">
        <v>298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1021</v>
      </c>
      <c r="C1570" s="260" t="s">
        <v>1022</v>
      </c>
      <c r="D1570" s="73" t="str">
        <f t="shared" si="48"/>
        <v>jul/2018</v>
      </c>
      <c r="E1570" s="263">
        <v>43294</v>
      </c>
      <c r="F1570" s="259" t="s">
        <v>214</v>
      </c>
      <c r="G1570" s="259" t="s">
        <v>295</v>
      </c>
      <c r="H1570" s="264" t="s">
        <v>197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1021</v>
      </c>
      <c r="C1571" s="260" t="s">
        <v>1022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295</v>
      </c>
      <c r="H1571" s="264" t="s">
        <v>1238</v>
      </c>
      <c r="I1571" s="264" t="s">
        <v>284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1021</v>
      </c>
      <c r="C1572" s="260" t="s">
        <v>1022</v>
      </c>
      <c r="D1572" s="73" t="str">
        <f t="shared" si="48"/>
        <v>jul/2018</v>
      </c>
      <c r="E1572" s="263">
        <v>43294</v>
      </c>
      <c r="F1572" s="259" t="s">
        <v>320</v>
      </c>
      <c r="G1572" s="259" t="s">
        <v>295</v>
      </c>
      <c r="H1572" s="264" t="s">
        <v>182</v>
      </c>
      <c r="I1572" s="264" t="s">
        <v>276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1021</v>
      </c>
      <c r="C1573" s="260" t="s">
        <v>1022</v>
      </c>
      <c r="D1573" s="73" t="str">
        <f t="shared" si="48"/>
        <v>jul/2018</v>
      </c>
      <c r="E1573" s="263">
        <v>43297</v>
      </c>
      <c r="F1573" s="259" t="s">
        <v>207</v>
      </c>
      <c r="G1573" s="259" t="s">
        <v>295</v>
      </c>
      <c r="H1573" s="264" t="s">
        <v>208</v>
      </c>
      <c r="I1573" s="264" t="s">
        <v>298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1021</v>
      </c>
      <c r="C1574" s="260" t="s">
        <v>1022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295</v>
      </c>
      <c r="H1574" s="264" t="s">
        <v>327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1021</v>
      </c>
      <c r="C1575" s="260" t="s">
        <v>1022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295</v>
      </c>
      <c r="H1575" s="264" t="s">
        <v>361</v>
      </c>
      <c r="I1575" s="264" t="s">
        <v>251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1021</v>
      </c>
      <c r="C1576" s="260" t="s">
        <v>1022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295</v>
      </c>
      <c r="H1576" s="264" t="s">
        <v>361</v>
      </c>
      <c r="I1576" s="264" t="s">
        <v>248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1021</v>
      </c>
      <c r="C1577" s="260" t="s">
        <v>1022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295</v>
      </c>
      <c r="H1577" s="264" t="s">
        <v>328</v>
      </c>
      <c r="I1577" s="264" t="s">
        <v>259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1021</v>
      </c>
      <c r="C1578" s="260" t="s">
        <v>1022</v>
      </c>
      <c r="D1578" s="73" t="str">
        <f t="shared" si="48"/>
        <v>jul/2018</v>
      </c>
      <c r="E1578" s="263">
        <v>43297</v>
      </c>
      <c r="F1578" s="259" t="s">
        <v>214</v>
      </c>
      <c r="G1578" s="259" t="s">
        <v>295</v>
      </c>
      <c r="H1578" s="264" t="s">
        <v>197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1021</v>
      </c>
      <c r="C1579" s="260" t="s">
        <v>1022</v>
      </c>
      <c r="D1579" s="73" t="str">
        <f t="shared" si="48"/>
        <v>jul/2018</v>
      </c>
      <c r="E1579" s="263">
        <v>43297</v>
      </c>
      <c r="F1579" s="259" t="s">
        <v>214</v>
      </c>
      <c r="G1579" s="259" t="s">
        <v>295</v>
      </c>
      <c r="H1579" s="264" t="s">
        <v>197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1021</v>
      </c>
      <c r="C1580" s="260" t="s">
        <v>1022</v>
      </c>
      <c r="D1580" s="73" t="str">
        <f t="shared" si="48"/>
        <v>jul/2018</v>
      </c>
      <c r="E1580" s="263">
        <v>43297</v>
      </c>
      <c r="F1580" s="259" t="s">
        <v>214</v>
      </c>
      <c r="G1580" s="259" t="s">
        <v>295</v>
      </c>
      <c r="H1580" s="264" t="s">
        <v>197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1021</v>
      </c>
      <c r="C1581" s="260" t="s">
        <v>1022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295</v>
      </c>
      <c r="H1581" s="264" t="s">
        <v>338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1021</v>
      </c>
      <c r="C1582" s="260" t="s">
        <v>1022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295</v>
      </c>
      <c r="H1582" s="264" t="s">
        <v>1219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1021</v>
      </c>
      <c r="C1583" s="260" t="s">
        <v>1022</v>
      </c>
      <c r="D1583" s="73" t="str">
        <f t="shared" si="48"/>
        <v>jul/2018</v>
      </c>
      <c r="E1583" s="263">
        <v>43297</v>
      </c>
      <c r="F1583" s="259" t="s">
        <v>496</v>
      </c>
      <c r="G1583" s="259" t="s">
        <v>295</v>
      </c>
      <c r="H1583" s="264" t="s">
        <v>1204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1021</v>
      </c>
      <c r="C1584" s="260" t="s">
        <v>1022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295</v>
      </c>
      <c r="H1584" s="264" t="s">
        <v>1239</v>
      </c>
      <c r="I1584" s="264" t="s">
        <v>256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1021</v>
      </c>
      <c r="C1585" s="260" t="s">
        <v>1022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295</v>
      </c>
      <c r="H1585" s="264" t="s">
        <v>1238</v>
      </c>
      <c r="I1585" s="264" t="s">
        <v>284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1021</v>
      </c>
      <c r="C1586" s="260" t="s">
        <v>1022</v>
      </c>
      <c r="D1586" s="73" t="str">
        <f t="shared" si="48"/>
        <v>jul/2018</v>
      </c>
      <c r="E1586" s="263">
        <v>43298</v>
      </c>
      <c r="F1586" s="259" t="s">
        <v>207</v>
      </c>
      <c r="G1586" s="259" t="s">
        <v>295</v>
      </c>
      <c r="H1586" s="264" t="s">
        <v>208</v>
      </c>
      <c r="I1586" s="264" t="s">
        <v>298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1021</v>
      </c>
      <c r="C1587" s="260" t="s">
        <v>1022</v>
      </c>
      <c r="D1587" s="73" t="str">
        <f t="shared" si="48"/>
        <v>jul/2018</v>
      </c>
      <c r="E1587" s="263">
        <v>43298</v>
      </c>
      <c r="F1587" s="259" t="s">
        <v>214</v>
      </c>
      <c r="G1587" s="259" t="s">
        <v>295</v>
      </c>
      <c r="H1587" s="264" t="s">
        <v>197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1021</v>
      </c>
      <c r="C1588" s="260" t="s">
        <v>1022</v>
      </c>
      <c r="D1588" s="73" t="str">
        <f t="shared" si="48"/>
        <v>jul/2018</v>
      </c>
      <c r="E1588" s="263">
        <v>43298</v>
      </c>
      <c r="F1588" s="259" t="s">
        <v>214</v>
      </c>
      <c r="G1588" s="259" t="s">
        <v>295</v>
      </c>
      <c r="H1588" s="264" t="s">
        <v>197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1021</v>
      </c>
      <c r="C1589" s="260" t="s">
        <v>1022</v>
      </c>
      <c r="D1589" s="73" t="str">
        <f t="shared" si="48"/>
        <v>jul/2018</v>
      </c>
      <c r="E1589" s="263">
        <v>43298</v>
      </c>
      <c r="F1589" s="259" t="s">
        <v>214</v>
      </c>
      <c r="G1589" s="259" t="s">
        <v>295</v>
      </c>
      <c r="H1589" s="264" t="s">
        <v>197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1021</v>
      </c>
      <c r="C1590" s="260" t="s">
        <v>1022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295</v>
      </c>
      <c r="H1590" s="264" t="s">
        <v>1240</v>
      </c>
      <c r="I1590" s="264" t="s">
        <v>248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1021</v>
      </c>
      <c r="C1591" s="260" t="s">
        <v>1022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295</v>
      </c>
      <c r="H1591" s="264" t="s">
        <v>1240</v>
      </c>
      <c r="I1591" s="264" t="s">
        <v>249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1021</v>
      </c>
      <c r="C1592" s="260" t="s">
        <v>1022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295</v>
      </c>
      <c r="H1592" s="264" t="s">
        <v>1240</v>
      </c>
      <c r="I1592" s="264" t="s">
        <v>248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1021</v>
      </c>
      <c r="C1593" s="260" t="s">
        <v>1022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295</v>
      </c>
      <c r="H1593" s="264" t="s">
        <v>1084</v>
      </c>
      <c r="I1593" s="264" t="s">
        <v>252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1021</v>
      </c>
      <c r="C1594" s="260" t="s">
        <v>1022</v>
      </c>
      <c r="D1594" s="73" t="str">
        <f t="shared" si="48"/>
        <v>jul/2018</v>
      </c>
      <c r="E1594" s="263">
        <v>43299</v>
      </c>
      <c r="F1594" s="259" t="s">
        <v>207</v>
      </c>
      <c r="G1594" s="259" t="s">
        <v>295</v>
      </c>
      <c r="H1594" s="264" t="s">
        <v>208</v>
      </c>
      <c r="I1594" s="264" t="s">
        <v>298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1021</v>
      </c>
      <c r="C1595" s="260" t="s">
        <v>1022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295</v>
      </c>
      <c r="H1595" s="264" t="s">
        <v>389</v>
      </c>
      <c r="I1595" s="264" t="s">
        <v>249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1021</v>
      </c>
      <c r="C1596" s="260" t="s">
        <v>1022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295</v>
      </c>
      <c r="H1596" s="264" t="s">
        <v>389</v>
      </c>
      <c r="I1596" s="264" t="s">
        <v>248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1021</v>
      </c>
      <c r="C1597" s="260" t="s">
        <v>1022</v>
      </c>
      <c r="D1597" s="73" t="str">
        <f t="shared" si="48"/>
        <v>jul/2018</v>
      </c>
      <c r="E1597" s="263">
        <v>43300</v>
      </c>
      <c r="F1597" s="259" t="s">
        <v>320</v>
      </c>
      <c r="G1597" s="259" t="s">
        <v>295</v>
      </c>
      <c r="H1597" s="264" t="s">
        <v>468</v>
      </c>
      <c r="I1597" s="264" t="s">
        <v>276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1021</v>
      </c>
      <c r="C1598" s="260" t="s">
        <v>1022</v>
      </c>
      <c r="D1598" s="73" t="str">
        <f t="shared" si="48"/>
        <v>jul/2018</v>
      </c>
      <c r="E1598" s="263">
        <v>43300</v>
      </c>
      <c r="F1598" s="259" t="s">
        <v>207</v>
      </c>
      <c r="G1598" s="259" t="s">
        <v>295</v>
      </c>
      <c r="H1598" s="264" t="s">
        <v>208</v>
      </c>
      <c r="I1598" s="264" t="s">
        <v>298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1021</v>
      </c>
      <c r="C1599" s="260" t="s">
        <v>1022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295</v>
      </c>
      <c r="H1599" s="264" t="s">
        <v>361</v>
      </c>
      <c r="I1599" s="264" t="s">
        <v>249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1021</v>
      </c>
      <c r="C1600" s="260" t="s">
        <v>1022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295</v>
      </c>
      <c r="H1600" s="264" t="s">
        <v>181</v>
      </c>
      <c r="I1600" s="264" t="s">
        <v>249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1021</v>
      </c>
      <c r="C1601" s="260" t="s">
        <v>1022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295</v>
      </c>
      <c r="H1601" s="264" t="s">
        <v>181</v>
      </c>
      <c r="I1601" s="264" t="s">
        <v>249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1021</v>
      </c>
      <c r="C1602" s="260" t="s">
        <v>1022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295</v>
      </c>
      <c r="H1602" s="264" t="s">
        <v>181</v>
      </c>
      <c r="I1602" s="264" t="s">
        <v>248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1021</v>
      </c>
      <c r="C1603" s="260" t="s">
        <v>1022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295</v>
      </c>
      <c r="H1603" s="264" t="s">
        <v>181</v>
      </c>
      <c r="I1603" s="264" t="s">
        <v>249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1021</v>
      </c>
      <c r="C1604" s="260" t="s">
        <v>1022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295</v>
      </c>
      <c r="H1604" s="264" t="s">
        <v>1241</v>
      </c>
      <c r="I1604" s="264" t="s">
        <v>249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1021</v>
      </c>
      <c r="C1605" s="260" t="s">
        <v>1022</v>
      </c>
      <c r="D1605" s="73" t="str">
        <f t="shared" si="50"/>
        <v>jul/2018</v>
      </c>
      <c r="E1605" s="263">
        <v>43300</v>
      </c>
      <c r="F1605" s="259" t="s">
        <v>214</v>
      </c>
      <c r="G1605" s="259" t="s">
        <v>295</v>
      </c>
      <c r="H1605" s="264" t="s">
        <v>197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1021</v>
      </c>
      <c r="C1606" s="260" t="s">
        <v>1022</v>
      </c>
      <c r="D1606" s="73" t="str">
        <f t="shared" si="50"/>
        <v>jul/2018</v>
      </c>
      <c r="E1606" s="263">
        <v>43300</v>
      </c>
      <c r="F1606" s="259" t="s">
        <v>214</v>
      </c>
      <c r="G1606" s="259" t="s">
        <v>295</v>
      </c>
      <c r="H1606" s="264" t="s">
        <v>197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1021</v>
      </c>
      <c r="C1607" s="260" t="s">
        <v>1022</v>
      </c>
      <c r="D1607" s="73" t="str">
        <f t="shared" si="50"/>
        <v>jul/2018</v>
      </c>
      <c r="E1607" s="263">
        <v>43300</v>
      </c>
      <c r="F1607" s="259" t="s">
        <v>214</v>
      </c>
      <c r="G1607" s="259" t="s">
        <v>295</v>
      </c>
      <c r="H1607" s="264" t="s">
        <v>197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1021</v>
      </c>
      <c r="C1608" s="260" t="s">
        <v>1022</v>
      </c>
      <c r="D1608" s="73" t="str">
        <f t="shared" si="50"/>
        <v>jul/2018</v>
      </c>
      <c r="E1608" s="263">
        <v>43300</v>
      </c>
      <c r="F1608" s="259" t="s">
        <v>214</v>
      </c>
      <c r="G1608" s="259" t="s">
        <v>295</v>
      </c>
      <c r="H1608" s="264" t="s">
        <v>197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1021</v>
      </c>
      <c r="C1609" s="260" t="s">
        <v>1022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295</v>
      </c>
      <c r="H1609" s="264" t="s">
        <v>333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1021</v>
      </c>
      <c r="C1610" s="260" t="s">
        <v>1022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295</v>
      </c>
      <c r="H1610" s="264" t="s">
        <v>324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1021</v>
      </c>
      <c r="C1611" s="260" t="s">
        <v>1022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295</v>
      </c>
      <c r="H1611" s="264" t="s">
        <v>1024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1021</v>
      </c>
      <c r="C1612" s="260" t="s">
        <v>1022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295</v>
      </c>
      <c r="H1612" s="264" t="s">
        <v>330</v>
      </c>
      <c r="I1612" s="264" t="s">
        <v>277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1021</v>
      </c>
      <c r="C1613" s="260" t="s">
        <v>1022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295</v>
      </c>
      <c r="H1613" s="264" t="s">
        <v>343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1021</v>
      </c>
      <c r="C1614" s="260" t="s">
        <v>1022</v>
      </c>
      <c r="D1614" s="73" t="str">
        <f t="shared" si="50"/>
        <v>jul/2018</v>
      </c>
      <c r="E1614" s="263">
        <v>43301</v>
      </c>
      <c r="F1614" s="259" t="s">
        <v>207</v>
      </c>
      <c r="G1614" s="259" t="s">
        <v>295</v>
      </c>
      <c r="H1614" s="264" t="s">
        <v>208</v>
      </c>
      <c r="I1614" s="264" t="s">
        <v>298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1021</v>
      </c>
      <c r="C1615" s="260" t="s">
        <v>1022</v>
      </c>
      <c r="D1615" s="73" t="str">
        <f t="shared" si="50"/>
        <v>jul/2018</v>
      </c>
      <c r="E1615" s="263">
        <v>43301</v>
      </c>
      <c r="F1615" s="259" t="s">
        <v>1242</v>
      </c>
      <c r="G1615" s="259" t="s">
        <v>295</v>
      </c>
      <c r="H1615" s="264" t="s">
        <v>1210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1023</v>
      </c>
      <c r="C1616" s="260" t="s">
        <v>1022</v>
      </c>
      <c r="D1616" s="73" t="str">
        <f t="shared" si="50"/>
        <v>jul/2018</v>
      </c>
      <c r="E1616" s="263">
        <v>43301</v>
      </c>
      <c r="F1616" s="259" t="s">
        <v>217</v>
      </c>
      <c r="G1616" s="259" t="s">
        <v>295</v>
      </c>
      <c r="H1616" s="264" t="s">
        <v>217</v>
      </c>
      <c r="I1616" s="264" t="s">
        <v>206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1023</v>
      </c>
      <c r="C1617" s="260" t="s">
        <v>1022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295</v>
      </c>
      <c r="H1617" s="264" t="s">
        <v>143</v>
      </c>
      <c r="I1617" s="264" t="s">
        <v>235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1021</v>
      </c>
      <c r="C1618" s="260" t="s">
        <v>1022</v>
      </c>
      <c r="D1618" s="73" t="str">
        <f t="shared" si="50"/>
        <v>jul/2018</v>
      </c>
      <c r="E1618" s="263">
        <v>43301</v>
      </c>
      <c r="F1618" s="259" t="s">
        <v>1243</v>
      </c>
      <c r="G1618" s="259" t="s">
        <v>295</v>
      </c>
      <c r="H1618" s="264" t="s">
        <v>1109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1021</v>
      </c>
      <c r="C1619" s="260" t="s">
        <v>1022</v>
      </c>
      <c r="D1619" s="73" t="str">
        <f t="shared" si="50"/>
        <v>jul/2018</v>
      </c>
      <c r="E1619" s="263">
        <v>43301</v>
      </c>
      <c r="F1619" s="259" t="s">
        <v>1244</v>
      </c>
      <c r="G1619" s="259" t="s">
        <v>295</v>
      </c>
      <c r="H1619" s="264" t="s">
        <v>1109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1021</v>
      </c>
      <c r="C1620" s="260" t="s">
        <v>1022</v>
      </c>
      <c r="D1620" s="73" t="str">
        <f t="shared" si="50"/>
        <v>jul/2018</v>
      </c>
      <c r="E1620" s="263">
        <v>43301</v>
      </c>
      <c r="F1620" s="259" t="s">
        <v>1245</v>
      </c>
      <c r="G1620" s="259" t="s">
        <v>295</v>
      </c>
      <c r="H1620" s="264" t="s">
        <v>1109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1021</v>
      </c>
      <c r="C1621" s="260" t="s">
        <v>1022</v>
      </c>
      <c r="D1621" s="73" t="str">
        <f t="shared" si="50"/>
        <v>jul/2018</v>
      </c>
      <c r="E1621" s="263">
        <v>43301</v>
      </c>
      <c r="F1621" s="259" t="s">
        <v>214</v>
      </c>
      <c r="G1621" s="259" t="s">
        <v>295</v>
      </c>
      <c r="H1621" s="264" t="s">
        <v>329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1021</v>
      </c>
      <c r="C1622" s="260" t="s">
        <v>1022</v>
      </c>
      <c r="D1622" s="73" t="str">
        <f t="shared" si="50"/>
        <v>jul/2018</v>
      </c>
      <c r="E1622" s="263">
        <v>43301</v>
      </c>
      <c r="F1622" s="259" t="s">
        <v>1246</v>
      </c>
      <c r="G1622" s="259" t="s">
        <v>295</v>
      </c>
      <c r="H1622" s="264" t="s">
        <v>364</v>
      </c>
      <c r="I1622" s="264" t="s">
        <v>243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1021</v>
      </c>
      <c r="C1623" s="260" t="s">
        <v>1022</v>
      </c>
      <c r="D1623" s="73" t="str">
        <f t="shared" si="50"/>
        <v>jul/2018</v>
      </c>
      <c r="E1623" s="263">
        <v>43301</v>
      </c>
      <c r="F1623" s="259" t="s">
        <v>1154</v>
      </c>
      <c r="G1623" s="259" t="s">
        <v>295</v>
      </c>
      <c r="H1623" s="264" t="s">
        <v>364</v>
      </c>
      <c r="I1623" s="264" t="s">
        <v>243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1021</v>
      </c>
      <c r="C1624" s="260" t="s">
        <v>1022</v>
      </c>
      <c r="D1624" s="73" t="str">
        <f t="shared" si="50"/>
        <v>jul/2018</v>
      </c>
      <c r="E1624" s="263">
        <v>43301</v>
      </c>
      <c r="F1624" s="259" t="s">
        <v>1247</v>
      </c>
      <c r="G1624" s="259" t="s">
        <v>295</v>
      </c>
      <c r="H1624" s="264" t="s">
        <v>364</v>
      </c>
      <c r="I1624" s="264" t="s">
        <v>243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1021</v>
      </c>
      <c r="C1625" s="260" t="s">
        <v>1022</v>
      </c>
      <c r="D1625" s="73" t="str">
        <f t="shared" si="50"/>
        <v>jul/2018</v>
      </c>
      <c r="E1625" s="263">
        <v>43301</v>
      </c>
      <c r="F1625" s="259" t="s">
        <v>695</v>
      </c>
      <c r="G1625" s="259" t="s">
        <v>295</v>
      </c>
      <c r="H1625" s="264" t="s">
        <v>364</v>
      </c>
      <c r="I1625" s="264" t="s">
        <v>243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1021</v>
      </c>
      <c r="C1626" s="260" t="s">
        <v>1022</v>
      </c>
      <c r="D1626" s="73" t="str">
        <f t="shared" si="50"/>
        <v>jul/2018</v>
      </c>
      <c r="E1626" s="263">
        <v>43301</v>
      </c>
      <c r="F1626" s="259" t="s">
        <v>1248</v>
      </c>
      <c r="G1626" s="259" t="s">
        <v>295</v>
      </c>
      <c r="H1626" s="264" t="s">
        <v>364</v>
      </c>
      <c r="I1626" s="264" t="s">
        <v>243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1021</v>
      </c>
      <c r="C1627" s="260" t="s">
        <v>1022</v>
      </c>
      <c r="D1627" s="73" t="str">
        <f t="shared" si="50"/>
        <v>jul/2018</v>
      </c>
      <c r="E1627" s="263">
        <v>43301</v>
      </c>
      <c r="F1627" s="259" t="s">
        <v>702</v>
      </c>
      <c r="G1627" s="259" t="s">
        <v>295</v>
      </c>
      <c r="H1627" s="264" t="s">
        <v>364</v>
      </c>
      <c r="I1627" s="264" t="s">
        <v>243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1021</v>
      </c>
      <c r="C1628" s="260" t="s">
        <v>1022</v>
      </c>
      <c r="D1628" s="73" t="str">
        <f t="shared" si="50"/>
        <v>jul/2018</v>
      </c>
      <c r="E1628" s="263">
        <v>43301</v>
      </c>
      <c r="F1628" s="259" t="s">
        <v>414</v>
      </c>
      <c r="G1628" s="259" t="s">
        <v>295</v>
      </c>
      <c r="H1628" s="264" t="s">
        <v>364</v>
      </c>
      <c r="I1628" s="264" t="s">
        <v>243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1021</v>
      </c>
      <c r="C1629" s="260" t="s">
        <v>1022</v>
      </c>
      <c r="D1629" s="73" t="str">
        <f t="shared" si="50"/>
        <v>jul/2018</v>
      </c>
      <c r="E1629" s="263">
        <v>43301</v>
      </c>
      <c r="F1629" s="259" t="s">
        <v>1249</v>
      </c>
      <c r="G1629" s="259" t="s">
        <v>295</v>
      </c>
      <c r="H1629" s="264" t="s">
        <v>364</v>
      </c>
      <c r="I1629" s="264" t="s">
        <v>243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1021</v>
      </c>
      <c r="C1630" s="260" t="s">
        <v>1022</v>
      </c>
      <c r="D1630" s="73" t="str">
        <f t="shared" si="50"/>
        <v>jul/2018</v>
      </c>
      <c r="E1630" s="263">
        <v>43301</v>
      </c>
      <c r="F1630" s="259" t="s">
        <v>1250</v>
      </c>
      <c r="G1630" s="259" t="s">
        <v>295</v>
      </c>
      <c r="H1630" s="264" t="s">
        <v>364</v>
      </c>
      <c r="I1630" s="264" t="s">
        <v>243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1021</v>
      </c>
      <c r="C1631" s="260" t="s">
        <v>1022</v>
      </c>
      <c r="D1631" s="73" t="str">
        <f t="shared" si="50"/>
        <v>jul/2018</v>
      </c>
      <c r="E1631" s="263">
        <v>43301</v>
      </c>
      <c r="F1631" s="259" t="s">
        <v>709</v>
      </c>
      <c r="G1631" s="259" t="s">
        <v>295</v>
      </c>
      <c r="H1631" s="264" t="s">
        <v>364</v>
      </c>
      <c r="I1631" s="264" t="s">
        <v>243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1021</v>
      </c>
      <c r="C1632" s="260" t="s">
        <v>1022</v>
      </c>
      <c r="D1632" s="73" t="str">
        <f t="shared" si="50"/>
        <v>jul/2018</v>
      </c>
      <c r="E1632" s="263">
        <v>43301</v>
      </c>
      <c r="F1632" s="259" t="s">
        <v>1251</v>
      </c>
      <c r="G1632" s="259" t="s">
        <v>295</v>
      </c>
      <c r="H1632" s="264" t="s">
        <v>364</v>
      </c>
      <c r="I1632" s="264" t="s">
        <v>243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1021</v>
      </c>
      <c r="C1633" s="260" t="s">
        <v>1022</v>
      </c>
      <c r="D1633" s="73" t="str">
        <f t="shared" si="50"/>
        <v>jul/2018</v>
      </c>
      <c r="E1633" s="263">
        <v>43301</v>
      </c>
      <c r="F1633" s="259" t="s">
        <v>710</v>
      </c>
      <c r="G1633" s="259" t="s">
        <v>295</v>
      </c>
      <c r="H1633" s="264" t="s">
        <v>364</v>
      </c>
      <c r="I1633" s="264" t="s">
        <v>243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1021</v>
      </c>
      <c r="C1634" s="260" t="s">
        <v>1022</v>
      </c>
      <c r="D1634" s="73" t="str">
        <f t="shared" si="50"/>
        <v>jul/2018</v>
      </c>
      <c r="E1634" s="263">
        <v>43301</v>
      </c>
      <c r="F1634" s="259" t="s">
        <v>214</v>
      </c>
      <c r="G1634" s="259" t="s">
        <v>295</v>
      </c>
      <c r="H1634" s="264" t="s">
        <v>197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1021</v>
      </c>
      <c r="C1635" s="260" t="s">
        <v>1022</v>
      </c>
      <c r="D1635" s="73" t="str">
        <f t="shared" si="50"/>
        <v>jul/2018</v>
      </c>
      <c r="E1635" s="263">
        <v>43301</v>
      </c>
      <c r="F1635" s="259" t="s">
        <v>214</v>
      </c>
      <c r="G1635" s="259" t="s">
        <v>295</v>
      </c>
      <c r="H1635" s="264" t="s">
        <v>197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1021</v>
      </c>
      <c r="C1636" s="260" t="s">
        <v>1022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295</v>
      </c>
      <c r="H1636" s="264" t="s">
        <v>1199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1021</v>
      </c>
      <c r="C1637" s="260" t="s">
        <v>1022</v>
      </c>
      <c r="D1637" s="73" t="str">
        <f t="shared" si="50"/>
        <v>jul/2018</v>
      </c>
      <c r="E1637" s="263">
        <v>43301</v>
      </c>
      <c r="F1637" s="259" t="s">
        <v>696</v>
      </c>
      <c r="G1637" s="259" t="s">
        <v>295</v>
      </c>
      <c r="H1637" s="264" t="s">
        <v>333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1021</v>
      </c>
      <c r="C1638" s="260" t="s">
        <v>1022</v>
      </c>
      <c r="D1638" s="73" t="str">
        <f t="shared" si="50"/>
        <v>jul/2018</v>
      </c>
      <c r="E1638" s="263">
        <v>43301</v>
      </c>
      <c r="F1638" s="259" t="s">
        <v>694</v>
      </c>
      <c r="G1638" s="259" t="s">
        <v>295</v>
      </c>
      <c r="H1638" s="264" t="s">
        <v>333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1021</v>
      </c>
      <c r="C1639" s="260" t="s">
        <v>1022</v>
      </c>
      <c r="D1639" s="73" t="str">
        <f t="shared" si="50"/>
        <v>jul/2018</v>
      </c>
      <c r="E1639" s="263">
        <v>43301</v>
      </c>
      <c r="F1639" s="259" t="s">
        <v>697</v>
      </c>
      <c r="G1639" s="259" t="s">
        <v>295</v>
      </c>
      <c r="H1639" s="264" t="s">
        <v>333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1021</v>
      </c>
      <c r="C1640" s="260" t="s">
        <v>1022</v>
      </c>
      <c r="D1640" s="73" t="str">
        <f t="shared" si="50"/>
        <v>jul/2018</v>
      </c>
      <c r="E1640" s="263">
        <v>43301</v>
      </c>
      <c r="F1640" s="259" t="s">
        <v>648</v>
      </c>
      <c r="G1640" s="259" t="s">
        <v>295</v>
      </c>
      <c r="H1640" s="264" t="s">
        <v>333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1021</v>
      </c>
      <c r="C1641" s="260" t="s">
        <v>1022</v>
      </c>
      <c r="D1641" s="73" t="str">
        <f t="shared" si="50"/>
        <v>jul/2018</v>
      </c>
      <c r="E1641" s="263">
        <v>43301</v>
      </c>
      <c r="F1641" s="259" t="s">
        <v>649</v>
      </c>
      <c r="G1641" s="259" t="s">
        <v>295</v>
      </c>
      <c r="H1641" s="264" t="s">
        <v>333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1021</v>
      </c>
      <c r="C1642" s="260" t="s">
        <v>1022</v>
      </c>
      <c r="D1642" s="73" t="str">
        <f t="shared" si="50"/>
        <v>jul/2018</v>
      </c>
      <c r="E1642" s="263">
        <v>43301</v>
      </c>
      <c r="F1642" s="259" t="s">
        <v>643</v>
      </c>
      <c r="G1642" s="259" t="s">
        <v>295</v>
      </c>
      <c r="H1642" s="264" t="s">
        <v>333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1021</v>
      </c>
      <c r="C1643" s="260" t="s">
        <v>1022</v>
      </c>
      <c r="D1643" s="73" t="str">
        <f t="shared" si="50"/>
        <v>jul/2018</v>
      </c>
      <c r="E1643" s="263">
        <v>43301</v>
      </c>
      <c r="F1643" s="259" t="s">
        <v>860</v>
      </c>
      <c r="G1643" s="259" t="s">
        <v>295</v>
      </c>
      <c r="H1643" s="264" t="s">
        <v>333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1021</v>
      </c>
      <c r="C1644" s="260" t="s">
        <v>1022</v>
      </c>
      <c r="D1644" s="73" t="str">
        <f t="shared" si="50"/>
        <v>jul/2018</v>
      </c>
      <c r="E1644" s="263">
        <v>43301</v>
      </c>
      <c r="F1644" s="259" t="s">
        <v>506</v>
      </c>
      <c r="G1644" s="259" t="s">
        <v>295</v>
      </c>
      <c r="H1644" s="264" t="s">
        <v>506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1021</v>
      </c>
      <c r="C1645" s="260" t="s">
        <v>1022</v>
      </c>
      <c r="D1645" s="73" t="str">
        <f t="shared" si="50"/>
        <v>jul/2018</v>
      </c>
      <c r="E1645" s="263">
        <v>43301</v>
      </c>
      <c r="F1645" s="259" t="s">
        <v>504</v>
      </c>
      <c r="G1645" s="259" t="s">
        <v>295</v>
      </c>
      <c r="H1645" s="264" t="s">
        <v>504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1021</v>
      </c>
      <c r="C1646" s="260" t="s">
        <v>1022</v>
      </c>
      <c r="D1646" s="73" t="str">
        <f t="shared" si="50"/>
        <v>jul/2018</v>
      </c>
      <c r="E1646" s="263">
        <v>43301</v>
      </c>
      <c r="F1646" s="259" t="s">
        <v>505</v>
      </c>
      <c r="G1646" s="259" t="s">
        <v>295</v>
      </c>
      <c r="H1646" s="264" t="s">
        <v>505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1021</v>
      </c>
      <c r="C1647" s="260" t="s">
        <v>1022</v>
      </c>
      <c r="D1647" s="73" t="str">
        <f t="shared" si="50"/>
        <v>jul/2018</v>
      </c>
      <c r="E1647" s="263">
        <v>43301</v>
      </c>
      <c r="F1647" s="259" t="s">
        <v>534</v>
      </c>
      <c r="G1647" s="259" t="s">
        <v>295</v>
      </c>
      <c r="H1647" s="264" t="s">
        <v>324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1021</v>
      </c>
      <c r="C1648" s="260" t="s">
        <v>1022</v>
      </c>
      <c r="D1648" s="73" t="str">
        <f t="shared" si="50"/>
        <v>jul/2018</v>
      </c>
      <c r="E1648" s="263">
        <v>43301</v>
      </c>
      <c r="F1648" s="259" t="s">
        <v>530</v>
      </c>
      <c r="G1648" s="259" t="s">
        <v>295</v>
      </c>
      <c r="H1648" s="264" t="s">
        <v>324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1021</v>
      </c>
      <c r="C1649" s="260" t="s">
        <v>1022</v>
      </c>
      <c r="D1649" s="73" t="str">
        <f t="shared" si="50"/>
        <v>jul/2018</v>
      </c>
      <c r="E1649" s="263">
        <v>43301</v>
      </c>
      <c r="F1649" s="259" t="s">
        <v>704</v>
      </c>
      <c r="G1649" s="259" t="s">
        <v>295</v>
      </c>
      <c r="H1649" s="264" t="s">
        <v>324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1021</v>
      </c>
      <c r="C1650" s="260" t="s">
        <v>1022</v>
      </c>
      <c r="D1650" s="73" t="str">
        <f t="shared" si="50"/>
        <v>jul/2018</v>
      </c>
      <c r="E1650" s="263">
        <v>43301</v>
      </c>
      <c r="F1650" s="259" t="s">
        <v>1252</v>
      </c>
      <c r="G1650" s="259" t="s">
        <v>295</v>
      </c>
      <c r="H1650" s="264" t="s">
        <v>338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1021</v>
      </c>
      <c r="C1651" s="260" t="s">
        <v>1022</v>
      </c>
      <c r="D1651" s="73" t="str">
        <f t="shared" si="50"/>
        <v>jul/2018</v>
      </c>
      <c r="E1651" s="263">
        <v>43301</v>
      </c>
      <c r="F1651" s="259" t="s">
        <v>1253</v>
      </c>
      <c r="G1651" s="259" t="s">
        <v>295</v>
      </c>
      <c r="H1651" s="264" t="s">
        <v>338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1021</v>
      </c>
      <c r="C1652" s="260" t="s">
        <v>1022</v>
      </c>
      <c r="D1652" s="73" t="str">
        <f t="shared" si="50"/>
        <v>jul/2018</v>
      </c>
      <c r="E1652" s="263">
        <v>43301</v>
      </c>
      <c r="F1652" s="259" t="s">
        <v>1254</v>
      </c>
      <c r="G1652" s="259" t="s">
        <v>295</v>
      </c>
      <c r="H1652" s="264" t="s">
        <v>1219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1021</v>
      </c>
      <c r="C1653" s="260" t="s">
        <v>1022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295</v>
      </c>
      <c r="H1653" s="264" t="s">
        <v>582</v>
      </c>
      <c r="I1653" s="264" t="s">
        <v>271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1021</v>
      </c>
      <c r="C1654" s="260" t="s">
        <v>1022</v>
      </c>
      <c r="D1654" s="73" t="str">
        <f t="shared" si="50"/>
        <v>jul/2018</v>
      </c>
      <c r="E1654" s="263">
        <v>43304</v>
      </c>
      <c r="F1654" s="259" t="s">
        <v>320</v>
      </c>
      <c r="G1654" s="259" t="s">
        <v>295</v>
      </c>
      <c r="H1654" s="264" t="s">
        <v>213</v>
      </c>
      <c r="I1654" s="264" t="s">
        <v>276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1021</v>
      </c>
      <c r="C1655" s="260" t="s">
        <v>1022</v>
      </c>
      <c r="D1655" s="73" t="str">
        <f t="shared" si="50"/>
        <v>jul/2018</v>
      </c>
      <c r="E1655" s="263">
        <v>43304</v>
      </c>
      <c r="F1655" s="259" t="s">
        <v>320</v>
      </c>
      <c r="G1655" s="259" t="s">
        <v>295</v>
      </c>
      <c r="H1655" s="264" t="s">
        <v>213</v>
      </c>
      <c r="I1655" s="264" t="s">
        <v>276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1023</v>
      </c>
      <c r="C1656" s="260" t="s">
        <v>1022</v>
      </c>
      <c r="D1656" s="73" t="str">
        <f t="shared" si="50"/>
        <v>jul/2018</v>
      </c>
      <c r="E1656" s="263">
        <v>43304</v>
      </c>
      <c r="F1656" s="259" t="s">
        <v>207</v>
      </c>
      <c r="G1656" s="259" t="s">
        <v>295</v>
      </c>
      <c r="H1656" s="264" t="s">
        <v>208</v>
      </c>
      <c r="I1656" s="264" t="s">
        <v>298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1021</v>
      </c>
      <c r="C1657" s="260" t="s">
        <v>1022</v>
      </c>
      <c r="D1657" s="73" t="str">
        <f t="shared" si="50"/>
        <v>jul/2018</v>
      </c>
      <c r="E1657" s="263">
        <v>43304</v>
      </c>
      <c r="F1657" s="259" t="s">
        <v>217</v>
      </c>
      <c r="G1657" s="259" t="s">
        <v>295</v>
      </c>
      <c r="H1657" s="264" t="s">
        <v>217</v>
      </c>
      <c r="I1657" s="264" t="s">
        <v>206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1021</v>
      </c>
      <c r="C1658" s="260" t="s">
        <v>1022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295</v>
      </c>
      <c r="H1658" s="264" t="s">
        <v>361</v>
      </c>
      <c r="I1658" s="264" t="s">
        <v>248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1021</v>
      </c>
      <c r="C1659" s="260" t="s">
        <v>1022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295</v>
      </c>
      <c r="H1659" s="264" t="s">
        <v>361</v>
      </c>
      <c r="I1659" s="264" t="s">
        <v>249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1021</v>
      </c>
      <c r="C1660" s="260" t="s">
        <v>1022</v>
      </c>
      <c r="D1660" s="73" t="str">
        <f t="shared" si="50"/>
        <v>jul/2018</v>
      </c>
      <c r="E1660" s="263">
        <v>43304</v>
      </c>
      <c r="F1660" s="259" t="s">
        <v>214</v>
      </c>
      <c r="G1660" s="259" t="s">
        <v>295</v>
      </c>
      <c r="H1660" s="264" t="s">
        <v>197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1021</v>
      </c>
      <c r="C1661" s="260" t="s">
        <v>1022</v>
      </c>
      <c r="D1661" s="73" t="str">
        <f t="shared" si="50"/>
        <v>jul/2018</v>
      </c>
      <c r="E1661" s="263">
        <v>43304</v>
      </c>
      <c r="F1661" s="259" t="s">
        <v>214</v>
      </c>
      <c r="G1661" s="259" t="s">
        <v>295</v>
      </c>
      <c r="H1661" s="264" t="s">
        <v>197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1021</v>
      </c>
      <c r="C1662" s="260" t="s">
        <v>1022</v>
      </c>
      <c r="D1662" s="73" t="str">
        <f t="shared" si="50"/>
        <v>jul/2018</v>
      </c>
      <c r="E1662" s="263">
        <v>43304</v>
      </c>
      <c r="F1662" s="259" t="s">
        <v>214</v>
      </c>
      <c r="G1662" s="259" t="s">
        <v>295</v>
      </c>
      <c r="H1662" s="264" t="s">
        <v>197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1021</v>
      </c>
      <c r="C1663" s="260" t="s">
        <v>1022</v>
      </c>
      <c r="D1663" s="73" t="str">
        <f t="shared" si="50"/>
        <v>jul/2018</v>
      </c>
      <c r="E1663" s="263">
        <v>43304</v>
      </c>
      <c r="F1663" s="259" t="s">
        <v>214</v>
      </c>
      <c r="G1663" s="259" t="s">
        <v>295</v>
      </c>
      <c r="H1663" s="264" t="s">
        <v>197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1021</v>
      </c>
      <c r="C1664" s="260" t="s">
        <v>1022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295</v>
      </c>
      <c r="H1664" s="264" t="s">
        <v>1255</v>
      </c>
      <c r="I1664" s="264" t="s">
        <v>255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1021</v>
      </c>
      <c r="C1665" s="260" t="s">
        <v>1022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295</v>
      </c>
      <c r="H1665" s="264" t="s">
        <v>318</v>
      </c>
      <c r="I1665" s="264" t="s">
        <v>255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1021</v>
      </c>
      <c r="C1666" s="260" t="s">
        <v>1022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295</v>
      </c>
      <c r="H1666" s="264" t="s">
        <v>471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1023</v>
      </c>
      <c r="C1667" s="260" t="s">
        <v>1022</v>
      </c>
      <c r="D1667" s="73" t="str">
        <f t="shared" ref="D1667:D1730" si="52">TEXT(E1667,"mmm/aaaa")</f>
        <v>jul/2018</v>
      </c>
      <c r="E1667" s="263">
        <v>43304</v>
      </c>
      <c r="F1667" s="259" t="s">
        <v>205</v>
      </c>
      <c r="G1667" s="259" t="s">
        <v>295</v>
      </c>
      <c r="H1667" s="264" t="s">
        <v>305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1021</v>
      </c>
      <c r="C1668" s="260" t="s">
        <v>1022</v>
      </c>
      <c r="D1668" s="73" t="str">
        <f t="shared" si="52"/>
        <v>jul/2018</v>
      </c>
      <c r="E1668" s="263">
        <v>43304</v>
      </c>
      <c r="F1668" s="259" t="s">
        <v>205</v>
      </c>
      <c r="G1668" s="259" t="s">
        <v>295</v>
      </c>
      <c r="H1668" s="264" t="s">
        <v>305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1021</v>
      </c>
      <c r="C1669" s="260" t="s">
        <v>1022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295</v>
      </c>
      <c r="H1669" s="264" t="s">
        <v>1084</v>
      </c>
      <c r="I1669" s="264" t="s">
        <v>252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1021</v>
      </c>
      <c r="C1670" s="260" t="s">
        <v>1022</v>
      </c>
      <c r="D1670" s="73" t="str">
        <f t="shared" si="52"/>
        <v>jul/2018</v>
      </c>
      <c r="E1670" s="263">
        <v>43304</v>
      </c>
      <c r="F1670" s="259" t="s">
        <v>320</v>
      </c>
      <c r="G1670" s="259" t="s">
        <v>295</v>
      </c>
      <c r="H1670" s="264" t="s">
        <v>334</v>
      </c>
      <c r="I1670" s="264" t="s">
        <v>276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1021</v>
      </c>
      <c r="C1671" s="260" t="s">
        <v>1022</v>
      </c>
      <c r="D1671" s="73" t="str">
        <f t="shared" si="52"/>
        <v>jul/2018</v>
      </c>
      <c r="E1671" s="263">
        <v>43304</v>
      </c>
      <c r="F1671" s="259" t="s">
        <v>320</v>
      </c>
      <c r="G1671" s="259" t="s">
        <v>295</v>
      </c>
      <c r="H1671" s="264" t="s">
        <v>334</v>
      </c>
      <c r="I1671" s="264" t="s">
        <v>276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1021</v>
      </c>
      <c r="C1672" s="260" t="s">
        <v>1022</v>
      </c>
      <c r="D1672" s="73" t="str">
        <f t="shared" si="52"/>
        <v>jul/2018</v>
      </c>
      <c r="E1672" s="263">
        <v>43304</v>
      </c>
      <c r="F1672" s="259" t="s">
        <v>320</v>
      </c>
      <c r="G1672" s="259" t="s">
        <v>295</v>
      </c>
      <c r="H1672" s="264" t="s">
        <v>334</v>
      </c>
      <c r="I1672" s="264" t="s">
        <v>276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1021</v>
      </c>
      <c r="C1673" s="260" t="s">
        <v>1022</v>
      </c>
      <c r="D1673" s="73" t="str">
        <f t="shared" si="52"/>
        <v>jul/2018</v>
      </c>
      <c r="E1673" s="263">
        <v>43305</v>
      </c>
      <c r="F1673" s="259" t="s">
        <v>320</v>
      </c>
      <c r="G1673" s="259" t="s">
        <v>295</v>
      </c>
      <c r="H1673" s="264" t="s">
        <v>461</v>
      </c>
      <c r="I1673" s="264" t="s">
        <v>276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1023</v>
      </c>
      <c r="C1674" s="260" t="s">
        <v>1022</v>
      </c>
      <c r="D1674" s="73" t="str">
        <f t="shared" si="52"/>
        <v>jul/2018</v>
      </c>
      <c r="E1674" s="263">
        <v>43305</v>
      </c>
      <c r="F1674" s="259" t="s">
        <v>207</v>
      </c>
      <c r="G1674" s="259" t="s">
        <v>295</v>
      </c>
      <c r="H1674" s="264" t="s">
        <v>208</v>
      </c>
      <c r="I1674" s="264" t="s">
        <v>298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1021</v>
      </c>
      <c r="C1675" s="260" t="s">
        <v>1022</v>
      </c>
      <c r="D1675" s="73" t="str">
        <f t="shared" si="52"/>
        <v>jul/2018</v>
      </c>
      <c r="E1675" s="263">
        <v>43305</v>
      </c>
      <c r="F1675" s="259" t="s">
        <v>207</v>
      </c>
      <c r="G1675" s="259" t="s">
        <v>295</v>
      </c>
      <c r="H1675" s="264" t="s">
        <v>208</v>
      </c>
      <c r="I1675" s="264" t="s">
        <v>298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1021</v>
      </c>
      <c r="C1676" s="260" t="s">
        <v>1022</v>
      </c>
      <c r="D1676" s="73" t="str">
        <f t="shared" si="52"/>
        <v>jul/2018</v>
      </c>
      <c r="E1676" s="263">
        <v>43305</v>
      </c>
      <c r="F1676" s="259" t="s">
        <v>183</v>
      </c>
      <c r="G1676" s="259" t="s">
        <v>295</v>
      </c>
      <c r="H1676" s="264" t="s">
        <v>1190</v>
      </c>
      <c r="I1676" s="264" t="s">
        <v>184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1023</v>
      </c>
      <c r="C1677" s="260" t="s">
        <v>1022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295</v>
      </c>
      <c r="H1677" s="264" t="s">
        <v>143</v>
      </c>
      <c r="I1677" s="264" t="s">
        <v>235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1021</v>
      </c>
      <c r="C1678" s="260" t="s">
        <v>1022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295</v>
      </c>
      <c r="H1678" s="264" t="s">
        <v>1109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1021</v>
      </c>
      <c r="C1679" s="260" t="s">
        <v>1022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295</v>
      </c>
      <c r="H1679" s="264" t="s">
        <v>181</v>
      </c>
      <c r="I1679" s="264" t="s">
        <v>251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1021</v>
      </c>
      <c r="C1680" s="260" t="s">
        <v>1022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295</v>
      </c>
      <c r="H1680" s="264" t="s">
        <v>364</v>
      </c>
      <c r="I1680" s="264" t="s">
        <v>243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1021</v>
      </c>
      <c r="C1681" s="260" t="s">
        <v>1022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295</v>
      </c>
      <c r="H1681" s="264" t="s">
        <v>364</v>
      </c>
      <c r="I1681" s="264" t="s">
        <v>243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1021</v>
      </c>
      <c r="C1682" s="260" t="s">
        <v>1022</v>
      </c>
      <c r="D1682" s="73" t="str">
        <f t="shared" si="52"/>
        <v>jul/2018</v>
      </c>
      <c r="E1682" s="263">
        <v>43305</v>
      </c>
      <c r="F1682" s="259" t="s">
        <v>214</v>
      </c>
      <c r="G1682" s="259" t="s">
        <v>295</v>
      </c>
      <c r="H1682" s="264" t="s">
        <v>197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1021</v>
      </c>
      <c r="C1683" s="260" t="s">
        <v>1022</v>
      </c>
      <c r="D1683" s="73" t="str">
        <f t="shared" si="52"/>
        <v>jul/2018</v>
      </c>
      <c r="E1683" s="263">
        <v>43305</v>
      </c>
      <c r="F1683" s="259" t="s">
        <v>214</v>
      </c>
      <c r="G1683" s="259" t="s">
        <v>295</v>
      </c>
      <c r="H1683" s="264" t="s">
        <v>197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1021</v>
      </c>
      <c r="C1684" s="260" t="s">
        <v>1022</v>
      </c>
      <c r="D1684" s="73" t="str">
        <f t="shared" si="52"/>
        <v>jul/2018</v>
      </c>
      <c r="E1684" s="263">
        <v>43305</v>
      </c>
      <c r="F1684" s="259" t="s">
        <v>214</v>
      </c>
      <c r="G1684" s="259" t="s">
        <v>295</v>
      </c>
      <c r="H1684" s="264" t="s">
        <v>197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1021</v>
      </c>
      <c r="C1685" s="260" t="s">
        <v>1022</v>
      </c>
      <c r="D1685" s="73" t="str">
        <f t="shared" si="52"/>
        <v>jul/2018</v>
      </c>
      <c r="E1685" s="263">
        <v>43305</v>
      </c>
      <c r="F1685" s="259" t="s">
        <v>214</v>
      </c>
      <c r="G1685" s="259" t="s">
        <v>295</v>
      </c>
      <c r="H1685" s="264" t="s">
        <v>197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1021</v>
      </c>
      <c r="C1686" s="260" t="s">
        <v>1022</v>
      </c>
      <c r="D1686" s="73" t="str">
        <f t="shared" si="52"/>
        <v>jul/2018</v>
      </c>
      <c r="E1686" s="263">
        <v>43305</v>
      </c>
      <c r="F1686" s="259" t="s">
        <v>214</v>
      </c>
      <c r="G1686" s="259" t="s">
        <v>295</v>
      </c>
      <c r="H1686" s="264" t="s">
        <v>197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1021</v>
      </c>
      <c r="C1687" s="260" t="s">
        <v>1022</v>
      </c>
      <c r="D1687" s="73" t="str">
        <f t="shared" si="52"/>
        <v>jul/2018</v>
      </c>
      <c r="E1687" s="263">
        <v>43305</v>
      </c>
      <c r="F1687" s="259" t="s">
        <v>214</v>
      </c>
      <c r="G1687" s="259" t="s">
        <v>295</v>
      </c>
      <c r="H1687" s="264" t="s">
        <v>197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1021</v>
      </c>
      <c r="C1688" s="260" t="s">
        <v>1022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295</v>
      </c>
      <c r="H1688" s="264" t="s">
        <v>582</v>
      </c>
      <c r="I1688" s="264" t="s">
        <v>271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1023</v>
      </c>
      <c r="C1689" s="260" t="s">
        <v>1022</v>
      </c>
      <c r="D1689" s="73" t="str">
        <f t="shared" si="52"/>
        <v>jul/2018</v>
      </c>
      <c r="E1689" s="263">
        <v>43305</v>
      </c>
      <c r="F1689" s="259" t="s">
        <v>205</v>
      </c>
      <c r="G1689" s="259" t="s">
        <v>295</v>
      </c>
      <c r="H1689" s="264" t="s">
        <v>305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1023</v>
      </c>
      <c r="C1690" s="260" t="s">
        <v>1022</v>
      </c>
      <c r="D1690" s="73" t="str">
        <f t="shared" si="52"/>
        <v>jul/2018</v>
      </c>
      <c r="E1690" s="263">
        <v>43305</v>
      </c>
      <c r="F1690" s="259" t="s">
        <v>205</v>
      </c>
      <c r="G1690" s="259" t="s">
        <v>295</v>
      </c>
      <c r="H1690" s="264" t="s">
        <v>305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1021</v>
      </c>
      <c r="C1691" s="260" t="s">
        <v>1022</v>
      </c>
      <c r="D1691" s="73" t="str">
        <f t="shared" si="52"/>
        <v>jul/2018</v>
      </c>
      <c r="E1691" s="263">
        <v>43305</v>
      </c>
      <c r="F1691" s="259" t="s">
        <v>205</v>
      </c>
      <c r="G1691" s="259" t="s">
        <v>295</v>
      </c>
      <c r="H1691" s="264" t="s">
        <v>305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1021</v>
      </c>
      <c r="C1692" s="260" t="s">
        <v>1022</v>
      </c>
      <c r="D1692" s="73" t="str">
        <f t="shared" si="52"/>
        <v>jul/2018</v>
      </c>
      <c r="E1692" s="263">
        <v>43305</v>
      </c>
      <c r="F1692" s="259" t="s">
        <v>205</v>
      </c>
      <c r="G1692" s="259" t="s">
        <v>295</v>
      </c>
      <c r="H1692" s="264" t="s">
        <v>305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1021</v>
      </c>
      <c r="C1693" s="260" t="s">
        <v>1022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295</v>
      </c>
      <c r="H1693" s="264" t="s">
        <v>1238</v>
      </c>
      <c r="I1693" s="264" t="s">
        <v>284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1021</v>
      </c>
      <c r="C1694" s="260" t="s">
        <v>1022</v>
      </c>
      <c r="D1694" s="73" t="str">
        <f t="shared" si="52"/>
        <v>jul/2018</v>
      </c>
      <c r="E1694" s="263">
        <v>43305</v>
      </c>
      <c r="F1694" s="259" t="s">
        <v>320</v>
      </c>
      <c r="G1694" s="259" t="s">
        <v>295</v>
      </c>
      <c r="H1694" s="264" t="s">
        <v>388</v>
      </c>
      <c r="I1694" s="264" t="s">
        <v>276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1021</v>
      </c>
      <c r="C1695" s="260" t="s">
        <v>1022</v>
      </c>
      <c r="D1695" s="73" t="str">
        <f t="shared" si="52"/>
        <v>jul/2018</v>
      </c>
      <c r="E1695" s="263">
        <v>43306</v>
      </c>
      <c r="F1695" s="259" t="s">
        <v>207</v>
      </c>
      <c r="G1695" s="259" t="s">
        <v>295</v>
      </c>
      <c r="H1695" s="264" t="s">
        <v>208</v>
      </c>
      <c r="I1695" s="264" t="s">
        <v>298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1021</v>
      </c>
      <c r="C1696" s="260" t="s">
        <v>1022</v>
      </c>
      <c r="D1696" s="73" t="str">
        <f t="shared" si="52"/>
        <v>jul/2018</v>
      </c>
      <c r="E1696" s="263">
        <v>43306</v>
      </c>
      <c r="F1696" s="259" t="s">
        <v>214</v>
      </c>
      <c r="G1696" s="259" t="s">
        <v>295</v>
      </c>
      <c r="H1696" s="264" t="s">
        <v>197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1021</v>
      </c>
      <c r="C1697" s="260" t="s">
        <v>1022</v>
      </c>
      <c r="D1697" s="73" t="str">
        <f t="shared" si="52"/>
        <v>jul/2018</v>
      </c>
      <c r="E1697" s="263">
        <v>43306</v>
      </c>
      <c r="F1697" s="259" t="s">
        <v>214</v>
      </c>
      <c r="G1697" s="259" t="s">
        <v>295</v>
      </c>
      <c r="H1697" s="264" t="s">
        <v>197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1021</v>
      </c>
      <c r="C1698" s="260" t="s">
        <v>1022</v>
      </c>
      <c r="D1698" s="73" t="str">
        <f t="shared" si="52"/>
        <v>jul/2018</v>
      </c>
      <c r="E1698" s="263">
        <v>43306</v>
      </c>
      <c r="F1698" s="259" t="s">
        <v>214</v>
      </c>
      <c r="G1698" s="259" t="s">
        <v>295</v>
      </c>
      <c r="H1698" s="264" t="s">
        <v>197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1021</v>
      </c>
      <c r="C1699" s="260" t="s">
        <v>1022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295</v>
      </c>
      <c r="H1699" s="264" t="s">
        <v>1193</v>
      </c>
      <c r="I1699" s="264" t="s">
        <v>269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1021</v>
      </c>
      <c r="C1700" s="260" t="s">
        <v>1022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295</v>
      </c>
      <c r="H1700" s="264" t="s">
        <v>1193</v>
      </c>
      <c r="I1700" s="264" t="s">
        <v>269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1021</v>
      </c>
      <c r="C1701" s="260" t="s">
        <v>1022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295</v>
      </c>
      <c r="H1701" s="264" t="s">
        <v>1193</v>
      </c>
      <c r="I1701" s="264" t="s">
        <v>269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1021</v>
      </c>
      <c r="C1702" s="260" t="s">
        <v>1022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295</v>
      </c>
      <c r="H1702" s="264" t="s">
        <v>1123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1021</v>
      </c>
      <c r="C1703" s="260" t="s">
        <v>1022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295</v>
      </c>
      <c r="H1703" s="264" t="s">
        <v>146</v>
      </c>
      <c r="I1703" s="264" t="s">
        <v>255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1021</v>
      </c>
      <c r="C1704" s="260" t="s">
        <v>1022</v>
      </c>
      <c r="D1704" s="73" t="str">
        <f t="shared" si="52"/>
        <v>jul/2018</v>
      </c>
      <c r="E1704" s="263">
        <v>43306</v>
      </c>
      <c r="F1704" s="259" t="s">
        <v>512</v>
      </c>
      <c r="G1704" s="259" t="s">
        <v>295</v>
      </c>
      <c r="H1704" s="264" t="s">
        <v>512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1021</v>
      </c>
      <c r="C1705" s="260" t="s">
        <v>1022</v>
      </c>
      <c r="D1705" s="73" t="str">
        <f t="shared" si="52"/>
        <v>jul/2018</v>
      </c>
      <c r="E1705" s="263">
        <v>43307</v>
      </c>
      <c r="F1705" s="259" t="s">
        <v>207</v>
      </c>
      <c r="G1705" s="259" t="s">
        <v>295</v>
      </c>
      <c r="H1705" s="264" t="s">
        <v>208</v>
      </c>
      <c r="I1705" s="264" t="s">
        <v>298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1021</v>
      </c>
      <c r="C1706" s="260" t="s">
        <v>1022</v>
      </c>
      <c r="D1706" s="73" t="str">
        <f t="shared" si="52"/>
        <v>jul/2018</v>
      </c>
      <c r="E1706" s="263">
        <v>43307</v>
      </c>
      <c r="F1706" s="259" t="s">
        <v>214</v>
      </c>
      <c r="G1706" s="259" t="s">
        <v>295</v>
      </c>
      <c r="H1706" s="264" t="s">
        <v>197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1021</v>
      </c>
      <c r="C1707" s="260" t="s">
        <v>1022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295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1021</v>
      </c>
      <c r="C1708" s="260" t="s">
        <v>1022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295</v>
      </c>
      <c r="H1708" s="264" t="s">
        <v>313</v>
      </c>
      <c r="I1708" s="264" t="s">
        <v>257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1021</v>
      </c>
      <c r="C1709" s="260" t="s">
        <v>1022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295</v>
      </c>
      <c r="H1709" s="264" t="s">
        <v>1084</v>
      </c>
      <c r="I1709" s="264" t="s">
        <v>252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1021</v>
      </c>
      <c r="C1710" s="260" t="s">
        <v>1022</v>
      </c>
      <c r="D1710" s="73" t="str">
        <f t="shared" si="52"/>
        <v>jul/2018</v>
      </c>
      <c r="E1710" s="263">
        <v>43307</v>
      </c>
      <c r="F1710" s="259" t="s">
        <v>320</v>
      </c>
      <c r="G1710" s="259" t="s">
        <v>295</v>
      </c>
      <c r="H1710" s="264" t="s">
        <v>334</v>
      </c>
      <c r="I1710" s="264" t="s">
        <v>276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1021</v>
      </c>
      <c r="C1711" s="260" t="s">
        <v>1022</v>
      </c>
      <c r="D1711" s="73" t="str">
        <f t="shared" si="52"/>
        <v>jul/2018</v>
      </c>
      <c r="E1711" s="263">
        <v>43307</v>
      </c>
      <c r="F1711" s="259" t="s">
        <v>320</v>
      </c>
      <c r="G1711" s="259" t="s">
        <v>295</v>
      </c>
      <c r="H1711" s="264" t="s">
        <v>909</v>
      </c>
      <c r="I1711" s="264" t="s">
        <v>276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1021</v>
      </c>
      <c r="C1712" s="260" t="s">
        <v>1022</v>
      </c>
      <c r="D1712" s="73" t="str">
        <f t="shared" si="52"/>
        <v>jul/2018</v>
      </c>
      <c r="E1712" s="263">
        <v>43308</v>
      </c>
      <c r="F1712" s="259" t="s">
        <v>207</v>
      </c>
      <c r="G1712" s="259" t="s">
        <v>295</v>
      </c>
      <c r="H1712" s="264" t="s">
        <v>208</v>
      </c>
      <c r="I1712" s="264" t="s">
        <v>298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1021</v>
      </c>
      <c r="C1713" s="260" t="s">
        <v>1022</v>
      </c>
      <c r="D1713" s="73" t="str">
        <f t="shared" si="52"/>
        <v>jul/2018</v>
      </c>
      <c r="E1713" s="263">
        <v>43308</v>
      </c>
      <c r="F1713" s="259" t="s">
        <v>205</v>
      </c>
      <c r="G1713" s="259" t="s">
        <v>295</v>
      </c>
      <c r="H1713" s="264" t="s">
        <v>300</v>
      </c>
      <c r="I1713" s="264" t="s">
        <v>237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1021</v>
      </c>
      <c r="C1714" s="260" t="s">
        <v>1022</v>
      </c>
      <c r="D1714" s="73" t="str">
        <f t="shared" si="52"/>
        <v>jul/2018</v>
      </c>
      <c r="E1714" s="263">
        <v>43308</v>
      </c>
      <c r="F1714" s="259" t="s">
        <v>214</v>
      </c>
      <c r="G1714" s="259" t="s">
        <v>295</v>
      </c>
      <c r="H1714" s="264" t="s">
        <v>197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1021</v>
      </c>
      <c r="C1715" s="260" t="s">
        <v>1022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295</v>
      </c>
      <c r="H1715" s="264" t="s">
        <v>185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1021</v>
      </c>
      <c r="C1716" s="260" t="s">
        <v>1022</v>
      </c>
      <c r="D1716" s="73" t="str">
        <f t="shared" si="52"/>
        <v>jul/2018</v>
      </c>
      <c r="E1716" s="263">
        <v>43308</v>
      </c>
      <c r="F1716" s="259" t="s">
        <v>174</v>
      </c>
      <c r="G1716" s="259" t="s">
        <v>295</v>
      </c>
      <c r="H1716" s="264" t="s">
        <v>1107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1021</v>
      </c>
      <c r="C1717" s="260" t="s">
        <v>1022</v>
      </c>
      <c r="D1717" s="73" t="str">
        <f t="shared" si="52"/>
        <v>jul/2018</v>
      </c>
      <c r="E1717" s="263">
        <v>43311</v>
      </c>
      <c r="F1717" s="259" t="s">
        <v>207</v>
      </c>
      <c r="G1717" s="259" t="s">
        <v>295</v>
      </c>
      <c r="H1717" s="264" t="s">
        <v>208</v>
      </c>
      <c r="I1717" s="264" t="s">
        <v>298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1021</v>
      </c>
      <c r="C1718" s="260" t="s">
        <v>1022</v>
      </c>
      <c r="D1718" s="73" t="str">
        <f t="shared" si="52"/>
        <v>jul/2018</v>
      </c>
      <c r="E1718" s="263">
        <v>43311</v>
      </c>
      <c r="F1718" s="259" t="s">
        <v>1256</v>
      </c>
      <c r="G1718" s="259" t="s">
        <v>295</v>
      </c>
      <c r="H1718" s="264" t="s">
        <v>311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1021</v>
      </c>
      <c r="C1719" s="260" t="s">
        <v>1022</v>
      </c>
      <c r="D1719" s="73" t="str">
        <f t="shared" si="52"/>
        <v>jul/2018</v>
      </c>
      <c r="E1719" s="263">
        <v>43312</v>
      </c>
      <c r="F1719" s="259" t="s">
        <v>207</v>
      </c>
      <c r="G1719" s="259" t="s">
        <v>295</v>
      </c>
      <c r="H1719" s="264" t="s">
        <v>208</v>
      </c>
      <c r="I1719" s="264" t="s">
        <v>298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1021</v>
      </c>
      <c r="C1720" s="260" t="s">
        <v>1022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295</v>
      </c>
      <c r="H1720" s="264" t="s">
        <v>513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1021</v>
      </c>
      <c r="C1721" s="260" t="s">
        <v>1022</v>
      </c>
      <c r="D1721" s="73" t="str">
        <f t="shared" si="52"/>
        <v>jul/2018</v>
      </c>
      <c r="E1721" s="263">
        <v>43312</v>
      </c>
      <c r="F1721" s="259" t="s">
        <v>205</v>
      </c>
      <c r="G1721" s="259" t="s">
        <v>295</v>
      </c>
      <c r="H1721" s="264" t="s">
        <v>300</v>
      </c>
      <c r="I1721" s="264" t="s">
        <v>237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1021</v>
      </c>
      <c r="C1722" s="260" t="s">
        <v>1022</v>
      </c>
      <c r="D1722" s="73" t="str">
        <f t="shared" si="52"/>
        <v>jul/2018</v>
      </c>
      <c r="E1722" s="263">
        <v>43312</v>
      </c>
      <c r="F1722" s="259" t="s">
        <v>214</v>
      </c>
      <c r="G1722" s="259" t="s">
        <v>295</v>
      </c>
      <c r="H1722" s="264" t="s">
        <v>197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1023</v>
      </c>
      <c r="C1723" s="260" t="s">
        <v>1022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295</v>
      </c>
      <c r="H1723" s="264" t="s">
        <v>515</v>
      </c>
      <c r="I1723" s="264" t="s">
        <v>238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1021</v>
      </c>
      <c r="C1724" s="260" t="s">
        <v>1022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295</v>
      </c>
      <c r="H1724" s="264" t="s">
        <v>515</v>
      </c>
      <c r="I1724" s="264" t="s">
        <v>238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1021</v>
      </c>
      <c r="C1725" s="260" t="s">
        <v>1022</v>
      </c>
      <c r="D1725" s="73" t="str">
        <f t="shared" si="52"/>
        <v>jul/2018</v>
      </c>
      <c r="E1725" s="263">
        <v>43312</v>
      </c>
      <c r="F1725" s="262" t="s">
        <v>187</v>
      </c>
      <c r="G1725" s="259" t="s">
        <v>295</v>
      </c>
      <c r="H1725" s="264" t="s">
        <v>1257</v>
      </c>
      <c r="I1725" s="264" t="s">
        <v>188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1021</v>
      </c>
      <c r="C1726" s="260" t="s">
        <v>1022</v>
      </c>
      <c r="D1726" s="73" t="str">
        <f t="shared" si="52"/>
        <v>jul/2018</v>
      </c>
      <c r="E1726" s="263">
        <v>43312</v>
      </c>
      <c r="F1726" s="259" t="s">
        <v>320</v>
      </c>
      <c r="G1726" s="259" t="s">
        <v>295</v>
      </c>
      <c r="H1726" s="264" t="s">
        <v>132</v>
      </c>
      <c r="I1726" s="264" t="s">
        <v>276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1021</v>
      </c>
      <c r="C1727" s="260" t="s">
        <v>1022</v>
      </c>
      <c r="D1727" s="73" t="str">
        <f t="shared" si="52"/>
        <v>ago/2018</v>
      </c>
      <c r="E1727" s="263">
        <v>43313</v>
      </c>
      <c r="F1727" s="259" t="s">
        <v>207</v>
      </c>
      <c r="G1727" s="259" t="s">
        <v>295</v>
      </c>
      <c r="H1727" s="264" t="s">
        <v>208</v>
      </c>
      <c r="I1727" s="264" t="s">
        <v>298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1021</v>
      </c>
      <c r="C1728" s="260" t="s">
        <v>1022</v>
      </c>
      <c r="D1728" s="73" t="str">
        <f t="shared" si="52"/>
        <v>ago/2018</v>
      </c>
      <c r="E1728" s="263">
        <v>43313</v>
      </c>
      <c r="F1728" s="259" t="s">
        <v>205</v>
      </c>
      <c r="G1728" s="259" t="s">
        <v>295</v>
      </c>
      <c r="H1728" s="264" t="s">
        <v>300</v>
      </c>
      <c r="I1728" s="264" t="s">
        <v>237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1021</v>
      </c>
      <c r="C1729" s="260" t="s">
        <v>1022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295</v>
      </c>
      <c r="H1729" s="264" t="s">
        <v>1228</v>
      </c>
      <c r="I1729" s="264" t="s">
        <v>261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1021</v>
      </c>
      <c r="C1730" s="260" t="s">
        <v>1022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295</v>
      </c>
      <c r="H1730" s="264" t="s">
        <v>1070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1021</v>
      </c>
      <c r="C1731" s="260" t="s">
        <v>1022</v>
      </c>
      <c r="D1731" s="73" t="str">
        <f t="shared" ref="D1731:D1794" si="54">TEXT(E1731,"mmm/aaaa")</f>
        <v>ago/2018</v>
      </c>
      <c r="E1731" s="263">
        <v>43314</v>
      </c>
      <c r="F1731" s="259" t="s">
        <v>320</v>
      </c>
      <c r="G1731" s="259" t="s">
        <v>295</v>
      </c>
      <c r="H1731" s="264" t="s">
        <v>1209</v>
      </c>
      <c r="I1731" s="264" t="s">
        <v>276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1021</v>
      </c>
      <c r="C1732" s="260" t="s">
        <v>1022</v>
      </c>
      <c r="D1732" s="73" t="str">
        <f t="shared" si="54"/>
        <v>ago/2018</v>
      </c>
      <c r="E1732" s="263">
        <v>43314</v>
      </c>
      <c r="F1732" s="259" t="s">
        <v>320</v>
      </c>
      <c r="G1732" s="259" t="s">
        <v>295</v>
      </c>
      <c r="H1732" s="264" t="s">
        <v>468</v>
      </c>
      <c r="I1732" s="264" t="s">
        <v>276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1021</v>
      </c>
      <c r="C1733" s="260" t="s">
        <v>1022</v>
      </c>
      <c r="D1733" s="73" t="str">
        <f t="shared" si="54"/>
        <v>ago/2018</v>
      </c>
      <c r="E1733" s="263">
        <v>43314</v>
      </c>
      <c r="F1733" s="259" t="s">
        <v>207</v>
      </c>
      <c r="G1733" s="259" t="s">
        <v>295</v>
      </c>
      <c r="H1733" s="264" t="s">
        <v>208</v>
      </c>
      <c r="I1733" s="264" t="s">
        <v>298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1021</v>
      </c>
      <c r="C1734" s="260" t="s">
        <v>1022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299</v>
      </c>
      <c r="H1734" s="264" t="s">
        <v>1195</v>
      </c>
      <c r="I1734" s="264" t="s">
        <v>258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1021</v>
      </c>
      <c r="C1735" s="260" t="s">
        <v>1022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295</v>
      </c>
      <c r="H1735" s="264" t="s">
        <v>518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1021</v>
      </c>
      <c r="C1736" s="260" t="s">
        <v>1022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295</v>
      </c>
      <c r="H1736" s="264" t="s">
        <v>1258</v>
      </c>
      <c r="I1736" s="264" t="s">
        <v>257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1021</v>
      </c>
      <c r="C1737" s="260" t="s">
        <v>1022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295</v>
      </c>
      <c r="H1737" s="264" t="s">
        <v>1084</v>
      </c>
      <c r="I1737" s="264" t="s">
        <v>252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1021</v>
      </c>
      <c r="C1738" s="260" t="s">
        <v>1022</v>
      </c>
      <c r="D1738" s="73" t="str">
        <f t="shared" si="54"/>
        <v>ago/2018</v>
      </c>
      <c r="E1738" s="263">
        <v>43315</v>
      </c>
      <c r="F1738" s="259" t="s">
        <v>207</v>
      </c>
      <c r="G1738" s="259" t="s">
        <v>295</v>
      </c>
      <c r="H1738" s="264" t="s">
        <v>208</v>
      </c>
      <c r="I1738" s="264" t="s">
        <v>298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1021</v>
      </c>
      <c r="C1739" s="260" t="s">
        <v>1022</v>
      </c>
      <c r="D1739" s="73" t="str">
        <f t="shared" si="54"/>
        <v>ago/2018</v>
      </c>
      <c r="E1739" s="263">
        <v>43318</v>
      </c>
      <c r="F1739" s="259" t="s">
        <v>207</v>
      </c>
      <c r="G1739" s="259" t="s">
        <v>295</v>
      </c>
      <c r="H1739" s="264" t="s">
        <v>208</v>
      </c>
      <c r="I1739" s="264" t="s">
        <v>298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1023</v>
      </c>
      <c r="C1740" s="260" t="s">
        <v>1022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295</v>
      </c>
      <c r="H1740" s="264" t="s">
        <v>143</v>
      </c>
      <c r="I1740" s="264" t="s">
        <v>235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1021</v>
      </c>
      <c r="C1741" s="260" t="s">
        <v>1022</v>
      </c>
      <c r="D1741" s="73" t="str">
        <f t="shared" si="54"/>
        <v>ago/2018</v>
      </c>
      <c r="E1741" s="263">
        <v>43318</v>
      </c>
      <c r="F1741" s="259" t="s">
        <v>516</v>
      </c>
      <c r="G1741" s="259" t="s">
        <v>295</v>
      </c>
      <c r="H1741" s="264" t="s">
        <v>1041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1021</v>
      </c>
      <c r="C1742" s="260" t="s">
        <v>1022</v>
      </c>
      <c r="D1742" s="73" t="str">
        <f t="shared" si="54"/>
        <v>ago/2018</v>
      </c>
      <c r="E1742" s="263">
        <v>43318</v>
      </c>
      <c r="F1742" s="259" t="s">
        <v>516</v>
      </c>
      <c r="G1742" s="259" t="s">
        <v>295</v>
      </c>
      <c r="H1742" s="264" t="s">
        <v>517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1021</v>
      </c>
      <c r="C1743" s="260" t="s">
        <v>1022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295</v>
      </c>
      <c r="H1743" s="264" t="s">
        <v>1084</v>
      </c>
      <c r="I1743" s="264" t="s">
        <v>252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1023</v>
      </c>
      <c r="C1744" s="260" t="s">
        <v>1022</v>
      </c>
      <c r="D1744" s="73" t="str">
        <f t="shared" si="54"/>
        <v>ago/2018</v>
      </c>
      <c r="E1744" s="263">
        <v>43319</v>
      </c>
      <c r="F1744" s="259" t="s">
        <v>207</v>
      </c>
      <c r="G1744" s="259" t="s">
        <v>295</v>
      </c>
      <c r="H1744" s="264" t="s">
        <v>208</v>
      </c>
      <c r="I1744" s="264" t="s">
        <v>298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1021</v>
      </c>
      <c r="C1745" s="260" t="s">
        <v>1022</v>
      </c>
      <c r="D1745" s="73" t="str">
        <f t="shared" si="54"/>
        <v>ago/2018</v>
      </c>
      <c r="E1745" s="263">
        <v>43319</v>
      </c>
      <c r="F1745" s="259" t="s">
        <v>207</v>
      </c>
      <c r="G1745" s="259" t="s">
        <v>295</v>
      </c>
      <c r="H1745" s="264" t="s">
        <v>208</v>
      </c>
      <c r="I1745" s="264" t="s">
        <v>298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1021</v>
      </c>
      <c r="C1746" s="260" t="s">
        <v>1022</v>
      </c>
      <c r="D1746" s="73" t="str">
        <f t="shared" si="54"/>
        <v>ago/2018</v>
      </c>
      <c r="E1746" s="263">
        <v>43319</v>
      </c>
      <c r="F1746" s="259" t="s">
        <v>217</v>
      </c>
      <c r="G1746" s="259" t="s">
        <v>295</v>
      </c>
      <c r="H1746" s="264" t="s">
        <v>217</v>
      </c>
      <c r="I1746" s="264" t="s">
        <v>206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1021</v>
      </c>
      <c r="C1747" s="260" t="s">
        <v>1022</v>
      </c>
      <c r="D1747" s="73" t="str">
        <f t="shared" si="54"/>
        <v>ago/2018</v>
      </c>
      <c r="E1747" s="263">
        <v>43319</v>
      </c>
      <c r="F1747" s="259" t="s">
        <v>214</v>
      </c>
      <c r="G1747" s="259" t="s">
        <v>295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1021</v>
      </c>
      <c r="C1748" s="260" t="s">
        <v>1022</v>
      </c>
      <c r="D1748" s="73" t="str">
        <f t="shared" si="54"/>
        <v>ago/2018</v>
      </c>
      <c r="E1748" s="263">
        <v>43319</v>
      </c>
      <c r="F1748" s="259" t="s">
        <v>519</v>
      </c>
      <c r="G1748" s="259" t="s">
        <v>295</v>
      </c>
      <c r="H1748" s="264" t="s">
        <v>1259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1023</v>
      </c>
      <c r="C1749" s="260" t="s">
        <v>1022</v>
      </c>
      <c r="D1749" s="73" t="str">
        <f t="shared" si="54"/>
        <v>ago/2018</v>
      </c>
      <c r="E1749" s="263">
        <v>43319</v>
      </c>
      <c r="F1749" s="259" t="s">
        <v>205</v>
      </c>
      <c r="G1749" s="259" t="s">
        <v>295</v>
      </c>
      <c r="H1749" s="264" t="s">
        <v>305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1021</v>
      </c>
      <c r="C1750" s="260" t="s">
        <v>1022</v>
      </c>
      <c r="D1750" s="73" t="str">
        <f t="shared" si="54"/>
        <v>ago/2018</v>
      </c>
      <c r="E1750" s="263">
        <v>43319</v>
      </c>
      <c r="F1750" s="259" t="s">
        <v>205</v>
      </c>
      <c r="G1750" s="259" t="s">
        <v>295</v>
      </c>
      <c r="H1750" s="264" t="s">
        <v>305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1021</v>
      </c>
      <c r="C1751" s="260" t="s">
        <v>1022</v>
      </c>
      <c r="D1751" s="73" t="str">
        <f t="shared" si="54"/>
        <v>ago/2018</v>
      </c>
      <c r="E1751" s="263">
        <v>43321</v>
      </c>
      <c r="F1751" s="259" t="s">
        <v>320</v>
      </c>
      <c r="G1751" s="259" t="s">
        <v>295</v>
      </c>
      <c r="H1751" s="264" t="s">
        <v>1209</v>
      </c>
      <c r="I1751" s="264" t="s">
        <v>276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1021</v>
      </c>
      <c r="C1752" s="260" t="s">
        <v>1022</v>
      </c>
      <c r="D1752" s="73" t="str">
        <f t="shared" si="54"/>
        <v>ago/2018</v>
      </c>
      <c r="E1752" s="263">
        <v>43321</v>
      </c>
      <c r="F1752" s="259" t="s">
        <v>207</v>
      </c>
      <c r="G1752" s="259" t="s">
        <v>295</v>
      </c>
      <c r="H1752" s="264" t="s">
        <v>208</v>
      </c>
      <c r="I1752" s="264" t="s">
        <v>298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1021</v>
      </c>
      <c r="C1753" s="260" t="s">
        <v>1022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1260</v>
      </c>
      <c r="H1753" s="264" t="s">
        <v>1210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1021</v>
      </c>
      <c r="C1754" s="260" t="s">
        <v>1022</v>
      </c>
      <c r="D1754" s="73" t="str">
        <f t="shared" si="54"/>
        <v>ago/2018</v>
      </c>
      <c r="E1754" s="263">
        <v>43321</v>
      </c>
      <c r="F1754" s="259" t="s">
        <v>214</v>
      </c>
      <c r="G1754" s="259" t="s">
        <v>295</v>
      </c>
      <c r="H1754" s="264" t="s">
        <v>197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1021</v>
      </c>
      <c r="C1755" s="260" t="s">
        <v>1022</v>
      </c>
      <c r="D1755" s="73" t="str">
        <f t="shared" si="54"/>
        <v>ago/2018</v>
      </c>
      <c r="E1755" s="263">
        <v>43321</v>
      </c>
      <c r="F1755" s="259" t="s">
        <v>214</v>
      </c>
      <c r="G1755" s="259" t="s">
        <v>295</v>
      </c>
      <c r="H1755" s="264" t="s">
        <v>197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1021</v>
      </c>
      <c r="C1756" s="260" t="s">
        <v>1022</v>
      </c>
      <c r="D1756" s="73" t="str">
        <f t="shared" si="54"/>
        <v>ago/2018</v>
      </c>
      <c r="E1756" s="263">
        <v>43321</v>
      </c>
      <c r="F1756" s="259" t="s">
        <v>214</v>
      </c>
      <c r="G1756" s="259" t="s">
        <v>295</v>
      </c>
      <c r="H1756" s="264" t="s">
        <v>197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1021</v>
      </c>
      <c r="C1757" s="260" t="s">
        <v>1022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295</v>
      </c>
      <c r="H1757" s="264" t="s">
        <v>1084</v>
      </c>
      <c r="I1757" s="264" t="s">
        <v>252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1021</v>
      </c>
      <c r="C1758" s="260" t="s">
        <v>1022</v>
      </c>
      <c r="D1758" s="73" t="str">
        <f t="shared" si="54"/>
        <v>ago/2018</v>
      </c>
      <c r="E1758" s="263">
        <v>43321</v>
      </c>
      <c r="F1758" s="259" t="s">
        <v>320</v>
      </c>
      <c r="G1758" s="259" t="s">
        <v>295</v>
      </c>
      <c r="H1758" s="264" t="s">
        <v>334</v>
      </c>
      <c r="I1758" s="264" t="s">
        <v>276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1021</v>
      </c>
      <c r="C1759" s="260" t="s">
        <v>1022</v>
      </c>
      <c r="D1759" s="73" t="str">
        <f t="shared" si="54"/>
        <v>ago/2018</v>
      </c>
      <c r="E1759" s="263">
        <v>43321</v>
      </c>
      <c r="F1759" s="259" t="s">
        <v>320</v>
      </c>
      <c r="G1759" s="259" t="s">
        <v>295</v>
      </c>
      <c r="H1759" s="264" t="s">
        <v>388</v>
      </c>
      <c r="I1759" s="264" t="s">
        <v>276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1021</v>
      </c>
      <c r="C1760" s="260" t="s">
        <v>1022</v>
      </c>
      <c r="D1760" s="73" t="str">
        <f t="shared" si="54"/>
        <v>ago/2018</v>
      </c>
      <c r="E1760" s="263">
        <v>43322</v>
      </c>
      <c r="F1760" s="259" t="s">
        <v>207</v>
      </c>
      <c r="G1760" s="259" t="s">
        <v>295</v>
      </c>
      <c r="H1760" s="264" t="s">
        <v>208</v>
      </c>
      <c r="I1760" s="264" t="s">
        <v>298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1021</v>
      </c>
      <c r="C1761" s="260" t="s">
        <v>1022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295</v>
      </c>
      <c r="H1761" s="264" t="s">
        <v>321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1021</v>
      </c>
      <c r="C1762" s="260" t="s">
        <v>1022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295</v>
      </c>
      <c r="H1762" s="264" t="s">
        <v>211</v>
      </c>
      <c r="I1762" s="264" t="s">
        <v>186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1021</v>
      </c>
      <c r="C1763" s="260" t="s">
        <v>1022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295</v>
      </c>
      <c r="H1763" s="264" t="s">
        <v>1175</v>
      </c>
      <c r="I1763" s="264" t="s">
        <v>190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1021</v>
      </c>
      <c r="C1764" s="260" t="s">
        <v>1022</v>
      </c>
      <c r="D1764" s="73" t="str">
        <f t="shared" si="54"/>
        <v>ago/2018</v>
      </c>
      <c r="E1764" s="263">
        <v>43322</v>
      </c>
      <c r="F1764" s="259" t="s">
        <v>214</v>
      </c>
      <c r="G1764" s="259" t="s">
        <v>295</v>
      </c>
      <c r="H1764" s="264" t="s">
        <v>197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1021</v>
      </c>
      <c r="C1765" s="260" t="s">
        <v>1022</v>
      </c>
      <c r="D1765" s="73" t="str">
        <f t="shared" si="54"/>
        <v>ago/2018</v>
      </c>
      <c r="E1765" s="263">
        <v>43322</v>
      </c>
      <c r="F1765" s="259" t="s">
        <v>214</v>
      </c>
      <c r="G1765" s="259" t="s">
        <v>295</v>
      </c>
      <c r="H1765" s="264" t="s">
        <v>197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1021</v>
      </c>
      <c r="C1766" s="260" t="s">
        <v>1022</v>
      </c>
      <c r="D1766" s="73" t="str">
        <f t="shared" si="54"/>
        <v>ago/2018</v>
      </c>
      <c r="E1766" s="263">
        <v>43322</v>
      </c>
      <c r="F1766" s="259" t="s">
        <v>214</v>
      </c>
      <c r="G1766" s="259" t="s">
        <v>295</v>
      </c>
      <c r="H1766" s="264" t="s">
        <v>197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1021</v>
      </c>
      <c r="C1767" s="260" t="s">
        <v>1022</v>
      </c>
      <c r="D1767" s="73" t="str">
        <f t="shared" si="54"/>
        <v>ago/2018</v>
      </c>
      <c r="E1767" s="263">
        <v>43322</v>
      </c>
      <c r="F1767" s="259" t="s">
        <v>214</v>
      </c>
      <c r="G1767" s="259" t="s">
        <v>295</v>
      </c>
      <c r="H1767" s="264" t="s">
        <v>197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1021</v>
      </c>
      <c r="C1768" s="260" t="s">
        <v>1022</v>
      </c>
      <c r="D1768" s="73" t="str">
        <f t="shared" si="54"/>
        <v>ago/2018</v>
      </c>
      <c r="E1768" s="263">
        <v>43322</v>
      </c>
      <c r="F1768" s="259" t="s">
        <v>214</v>
      </c>
      <c r="G1768" s="259" t="s">
        <v>295</v>
      </c>
      <c r="H1768" s="264" t="s">
        <v>197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1021</v>
      </c>
      <c r="C1769" s="260" t="s">
        <v>1022</v>
      </c>
      <c r="D1769" s="73" t="str">
        <f t="shared" si="54"/>
        <v>ago/2018</v>
      </c>
      <c r="E1769" s="263">
        <v>43322</v>
      </c>
      <c r="F1769" s="259" t="s">
        <v>214</v>
      </c>
      <c r="G1769" s="259" t="s">
        <v>295</v>
      </c>
      <c r="H1769" s="264" t="s">
        <v>197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1021</v>
      </c>
      <c r="C1770" s="260" t="s">
        <v>1022</v>
      </c>
      <c r="D1770" s="73" t="str">
        <f t="shared" si="54"/>
        <v>ago/2018</v>
      </c>
      <c r="E1770" s="263">
        <v>43322</v>
      </c>
      <c r="F1770" s="259" t="s">
        <v>214</v>
      </c>
      <c r="G1770" s="259" t="s">
        <v>295</v>
      </c>
      <c r="H1770" s="264" t="s">
        <v>197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1021</v>
      </c>
      <c r="C1771" s="260" t="s">
        <v>1022</v>
      </c>
      <c r="D1771" s="73" t="str">
        <f t="shared" si="54"/>
        <v>ago/2018</v>
      </c>
      <c r="E1771" s="263">
        <v>43322</v>
      </c>
      <c r="F1771" s="259" t="s">
        <v>214</v>
      </c>
      <c r="G1771" s="259" t="s">
        <v>295</v>
      </c>
      <c r="H1771" s="264" t="s">
        <v>197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1021</v>
      </c>
      <c r="C1772" s="260" t="s">
        <v>1022</v>
      </c>
      <c r="D1772" s="73" t="str">
        <f t="shared" si="54"/>
        <v>ago/2018</v>
      </c>
      <c r="E1772" s="263">
        <v>43322</v>
      </c>
      <c r="F1772" s="259" t="s">
        <v>214</v>
      </c>
      <c r="G1772" s="259" t="s">
        <v>295</v>
      </c>
      <c r="H1772" s="264" t="s">
        <v>197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1021</v>
      </c>
      <c r="C1773" s="260" t="s">
        <v>1022</v>
      </c>
      <c r="D1773" s="73" t="str">
        <f t="shared" si="54"/>
        <v>ago/2018</v>
      </c>
      <c r="E1773" s="263">
        <v>43322</v>
      </c>
      <c r="F1773" s="259" t="s">
        <v>214</v>
      </c>
      <c r="G1773" s="259" t="s">
        <v>295</v>
      </c>
      <c r="H1773" s="264" t="s">
        <v>197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1021</v>
      </c>
      <c r="C1774" s="260" t="s">
        <v>1022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295</v>
      </c>
      <c r="H1774" s="264" t="s">
        <v>333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1021</v>
      </c>
      <c r="C1775" s="260" t="s">
        <v>1022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295</v>
      </c>
      <c r="H1775" s="264" t="s">
        <v>1024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1021</v>
      </c>
      <c r="C1776" s="260" t="s">
        <v>1022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295</v>
      </c>
      <c r="H1776" s="264" t="s">
        <v>330</v>
      </c>
      <c r="I1776" s="264" t="s">
        <v>277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1021</v>
      </c>
      <c r="C1777" s="260" t="s">
        <v>1022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295</v>
      </c>
      <c r="H1777" s="264" t="s">
        <v>1070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1021</v>
      </c>
      <c r="C1778" s="260" t="s">
        <v>1022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295</v>
      </c>
      <c r="H1778" s="264" t="s">
        <v>343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1021</v>
      </c>
      <c r="C1779" s="260" t="s">
        <v>1022</v>
      </c>
      <c r="D1779" s="73" t="str">
        <f t="shared" si="54"/>
        <v>ago/2018</v>
      </c>
      <c r="E1779" s="263">
        <v>43322</v>
      </c>
      <c r="F1779" s="259">
        <v>7</v>
      </c>
      <c r="G1779" s="259" t="s">
        <v>878</v>
      </c>
      <c r="H1779" s="264" t="s">
        <v>332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1021</v>
      </c>
      <c r="C1780" s="260" t="s">
        <v>1022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295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1021</v>
      </c>
      <c r="C1781" s="260" t="s">
        <v>1022</v>
      </c>
      <c r="D1781" s="73" t="str">
        <f t="shared" si="54"/>
        <v>ago/2018</v>
      </c>
      <c r="E1781" s="263">
        <v>43325</v>
      </c>
      <c r="F1781" s="259" t="s">
        <v>207</v>
      </c>
      <c r="G1781" s="259" t="s">
        <v>295</v>
      </c>
      <c r="H1781" s="264" t="s">
        <v>208</v>
      </c>
      <c r="I1781" s="264" t="s">
        <v>298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1021</v>
      </c>
      <c r="C1782" s="260" t="s">
        <v>1022</v>
      </c>
      <c r="D1782" s="73" t="str">
        <f t="shared" si="54"/>
        <v>ago/2018</v>
      </c>
      <c r="E1782" s="263">
        <v>43325</v>
      </c>
      <c r="F1782" s="259" t="s">
        <v>214</v>
      </c>
      <c r="G1782" s="259" t="s">
        <v>295</v>
      </c>
      <c r="H1782" s="264" t="s">
        <v>197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1021</v>
      </c>
      <c r="C1783" s="260" t="s">
        <v>1022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295</v>
      </c>
      <c r="H1783" s="264" t="s">
        <v>333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1021</v>
      </c>
      <c r="C1784" s="260" t="s">
        <v>1022</v>
      </c>
      <c r="D1784" s="73" t="str">
        <f t="shared" si="54"/>
        <v>ago/2018</v>
      </c>
      <c r="E1784" s="263">
        <v>43326</v>
      </c>
      <c r="F1784" s="259" t="s">
        <v>207</v>
      </c>
      <c r="G1784" s="259" t="s">
        <v>295</v>
      </c>
      <c r="H1784" s="264" t="s">
        <v>208</v>
      </c>
      <c r="I1784" s="264" t="s">
        <v>298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1021</v>
      </c>
      <c r="C1785" s="260" t="s">
        <v>1022</v>
      </c>
      <c r="D1785" s="73" t="str">
        <f t="shared" si="54"/>
        <v>ago/2018</v>
      </c>
      <c r="E1785" s="263">
        <v>43326</v>
      </c>
      <c r="F1785" s="259" t="s">
        <v>214</v>
      </c>
      <c r="G1785" s="259" t="s">
        <v>295</v>
      </c>
      <c r="H1785" s="264" t="s">
        <v>197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1021</v>
      </c>
      <c r="C1786" s="260" t="s">
        <v>1022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323</v>
      </c>
      <c r="H1786" s="264" t="s">
        <v>1240</v>
      </c>
      <c r="I1786" s="264" t="s">
        <v>248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1021</v>
      </c>
      <c r="C1787" s="260" t="s">
        <v>1022</v>
      </c>
      <c r="D1787" s="73" t="str">
        <f t="shared" si="54"/>
        <v>ago/2018</v>
      </c>
      <c r="E1787" s="263">
        <v>43327</v>
      </c>
      <c r="F1787" s="259" t="s">
        <v>207</v>
      </c>
      <c r="G1787" s="259" t="s">
        <v>295</v>
      </c>
      <c r="H1787" s="264" t="s">
        <v>208</v>
      </c>
      <c r="I1787" s="264" t="s">
        <v>298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1021</v>
      </c>
      <c r="C1788" s="260" t="s">
        <v>1022</v>
      </c>
      <c r="D1788" s="73" t="str">
        <f t="shared" si="54"/>
        <v>ago/2018</v>
      </c>
      <c r="E1788" s="263">
        <v>43327</v>
      </c>
      <c r="F1788" s="259" t="s">
        <v>1261</v>
      </c>
      <c r="G1788" s="259" t="s">
        <v>295</v>
      </c>
      <c r="H1788" s="264" t="s">
        <v>1210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1021</v>
      </c>
      <c r="C1789" s="260" t="s">
        <v>1022</v>
      </c>
      <c r="D1789" s="73" t="str">
        <f t="shared" si="54"/>
        <v>ago/2018</v>
      </c>
      <c r="E1789" s="263">
        <v>43327</v>
      </c>
      <c r="F1789" s="259" t="s">
        <v>1261</v>
      </c>
      <c r="G1789" s="259" t="s">
        <v>295</v>
      </c>
      <c r="H1789" s="264" t="s">
        <v>1210</v>
      </c>
      <c r="I1789" s="264" t="s">
        <v>189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1021</v>
      </c>
      <c r="C1790" s="260" t="s">
        <v>1022</v>
      </c>
      <c r="D1790" s="73" t="str">
        <f t="shared" si="54"/>
        <v>ago/2018</v>
      </c>
      <c r="E1790" s="263">
        <v>43327</v>
      </c>
      <c r="F1790" s="259" t="s">
        <v>1262</v>
      </c>
      <c r="G1790" s="259" t="s">
        <v>295</v>
      </c>
      <c r="H1790" s="264" t="s">
        <v>1210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1021</v>
      </c>
      <c r="C1791" s="260" t="s">
        <v>1022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295</v>
      </c>
      <c r="H1791" s="264" t="s">
        <v>328</v>
      </c>
      <c r="I1791" s="264" t="s">
        <v>259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1021</v>
      </c>
      <c r="C1792" s="260" t="s">
        <v>1022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295</v>
      </c>
      <c r="H1792" s="264" t="s">
        <v>1109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1021</v>
      </c>
      <c r="C1793" s="260" t="s">
        <v>1022</v>
      </c>
      <c r="D1793" s="73" t="str">
        <f t="shared" si="54"/>
        <v>ago/2018</v>
      </c>
      <c r="E1793" s="263">
        <v>43327</v>
      </c>
      <c r="F1793" s="259" t="s">
        <v>1263</v>
      </c>
      <c r="G1793" s="259" t="s">
        <v>295</v>
      </c>
      <c r="H1793" s="264" t="s">
        <v>1109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1021</v>
      </c>
      <c r="C1794" s="260" t="s">
        <v>1022</v>
      </c>
      <c r="D1794" s="73" t="str">
        <f t="shared" si="54"/>
        <v>ago/2018</v>
      </c>
      <c r="E1794" s="263">
        <v>43327</v>
      </c>
      <c r="F1794" s="259" t="s">
        <v>1263</v>
      </c>
      <c r="G1794" s="259" t="s">
        <v>295</v>
      </c>
      <c r="H1794" s="264" t="s">
        <v>1109</v>
      </c>
      <c r="I1794" s="264" t="s">
        <v>189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1021</v>
      </c>
      <c r="C1795" s="260" t="s">
        <v>1022</v>
      </c>
      <c r="D1795" s="73" t="str">
        <f t="shared" ref="D1795:D1858" si="56">TEXT(E1795,"mmm/aaaa")</f>
        <v>ago/2018</v>
      </c>
      <c r="E1795" s="263">
        <v>43327</v>
      </c>
      <c r="F1795" s="259" t="s">
        <v>1264</v>
      </c>
      <c r="G1795" s="259" t="s">
        <v>295</v>
      </c>
      <c r="H1795" s="264" t="s">
        <v>1109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1021</v>
      </c>
      <c r="C1796" s="260" t="s">
        <v>1022</v>
      </c>
      <c r="D1796" s="73" t="str">
        <f t="shared" si="56"/>
        <v>ago/2018</v>
      </c>
      <c r="E1796" s="263">
        <v>43327</v>
      </c>
      <c r="F1796" s="259" t="s">
        <v>214</v>
      </c>
      <c r="G1796" s="259" t="s">
        <v>295</v>
      </c>
      <c r="H1796" s="264" t="s">
        <v>197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1021</v>
      </c>
      <c r="C1797" s="260" t="s">
        <v>1022</v>
      </c>
      <c r="D1797" s="73" t="str">
        <f t="shared" si="56"/>
        <v>ago/2018</v>
      </c>
      <c r="E1797" s="263">
        <v>43327</v>
      </c>
      <c r="F1797" s="259" t="s">
        <v>214</v>
      </c>
      <c r="G1797" s="259" t="s">
        <v>295</v>
      </c>
      <c r="H1797" s="264" t="s">
        <v>197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1021</v>
      </c>
      <c r="C1798" s="260" t="s">
        <v>1022</v>
      </c>
      <c r="D1798" s="73" t="str">
        <f t="shared" si="56"/>
        <v>ago/2018</v>
      </c>
      <c r="E1798" s="263">
        <v>43327</v>
      </c>
      <c r="F1798" s="259" t="s">
        <v>214</v>
      </c>
      <c r="G1798" s="259" t="s">
        <v>295</v>
      </c>
      <c r="H1798" s="264" t="s">
        <v>197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1021</v>
      </c>
      <c r="C1799" s="260" t="s">
        <v>1022</v>
      </c>
      <c r="D1799" s="73" t="str">
        <f t="shared" si="56"/>
        <v>ago/2018</v>
      </c>
      <c r="E1799" s="263">
        <v>43327</v>
      </c>
      <c r="F1799" s="259" t="s">
        <v>214</v>
      </c>
      <c r="G1799" s="259" t="s">
        <v>295</v>
      </c>
      <c r="H1799" s="264" t="s">
        <v>197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1021</v>
      </c>
      <c r="C1800" s="260" t="s">
        <v>1022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295</v>
      </c>
      <c r="H1800" s="264" t="s">
        <v>1199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1021</v>
      </c>
      <c r="C1801" s="260" t="s">
        <v>1022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295</v>
      </c>
      <c r="H1801" s="264" t="s">
        <v>333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1021</v>
      </c>
      <c r="C1802" s="260" t="s">
        <v>1022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295</v>
      </c>
      <c r="H1802" s="264" t="s">
        <v>333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1021</v>
      </c>
      <c r="C1803" s="260" t="s">
        <v>1022</v>
      </c>
      <c r="D1803" s="73" t="str">
        <f t="shared" si="56"/>
        <v>ago/2018</v>
      </c>
      <c r="E1803" s="263">
        <v>43327</v>
      </c>
      <c r="F1803" s="259" t="s">
        <v>1265</v>
      </c>
      <c r="G1803" s="259" t="s">
        <v>295</v>
      </c>
      <c r="H1803" s="264" t="s">
        <v>333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1021</v>
      </c>
      <c r="C1804" s="260" t="s">
        <v>1022</v>
      </c>
      <c r="D1804" s="73" t="str">
        <f t="shared" si="56"/>
        <v>ago/2018</v>
      </c>
      <c r="E1804" s="263">
        <v>43327</v>
      </c>
      <c r="F1804" s="259" t="s">
        <v>920</v>
      </c>
      <c r="G1804" s="259" t="s">
        <v>295</v>
      </c>
      <c r="H1804" s="264" t="s">
        <v>333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1021</v>
      </c>
      <c r="C1805" s="260" t="s">
        <v>1022</v>
      </c>
      <c r="D1805" s="73" t="str">
        <f t="shared" si="56"/>
        <v>ago/2018</v>
      </c>
      <c r="E1805" s="263">
        <v>43327</v>
      </c>
      <c r="F1805" s="259" t="s">
        <v>699</v>
      </c>
      <c r="G1805" s="259" t="s">
        <v>295</v>
      </c>
      <c r="H1805" s="264" t="s">
        <v>333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1021</v>
      </c>
      <c r="C1806" s="260" t="s">
        <v>1022</v>
      </c>
      <c r="D1806" s="73" t="str">
        <f t="shared" si="56"/>
        <v>ago/2018</v>
      </c>
      <c r="E1806" s="263">
        <v>43327</v>
      </c>
      <c r="F1806" s="259" t="s">
        <v>699</v>
      </c>
      <c r="G1806" s="259" t="s">
        <v>295</v>
      </c>
      <c r="H1806" s="264" t="s">
        <v>333</v>
      </c>
      <c r="I1806" s="264" t="s">
        <v>189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1021</v>
      </c>
      <c r="C1807" s="260" t="s">
        <v>1022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295</v>
      </c>
      <c r="H1807" s="264" t="s">
        <v>324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1021</v>
      </c>
      <c r="C1808" s="260" t="s">
        <v>1022</v>
      </c>
      <c r="D1808" s="73" t="str">
        <f t="shared" si="56"/>
        <v>ago/2018</v>
      </c>
      <c r="E1808" s="263">
        <v>43327</v>
      </c>
      <c r="F1808" s="259" t="s">
        <v>1266</v>
      </c>
      <c r="G1808" s="259" t="s">
        <v>295</v>
      </c>
      <c r="H1808" s="264" t="s">
        <v>324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1021</v>
      </c>
      <c r="C1809" s="260" t="s">
        <v>1022</v>
      </c>
      <c r="D1809" s="73" t="str">
        <f t="shared" si="56"/>
        <v>ago/2018</v>
      </c>
      <c r="E1809" s="263">
        <v>43327</v>
      </c>
      <c r="F1809" s="259" t="s">
        <v>1266</v>
      </c>
      <c r="G1809" s="259" t="s">
        <v>295</v>
      </c>
      <c r="H1809" s="264" t="s">
        <v>324</v>
      </c>
      <c r="I1809" s="264" t="s">
        <v>189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1021</v>
      </c>
      <c r="C1810" s="260" t="s">
        <v>1022</v>
      </c>
      <c r="D1810" s="73" t="str">
        <f t="shared" si="56"/>
        <v>ago/2018</v>
      </c>
      <c r="E1810" s="263">
        <v>43327</v>
      </c>
      <c r="F1810" s="259" t="s">
        <v>1267</v>
      </c>
      <c r="G1810" s="259" t="s">
        <v>295</v>
      </c>
      <c r="H1810" s="264" t="s">
        <v>324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1021</v>
      </c>
      <c r="C1811" s="260" t="s">
        <v>1022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295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1021</v>
      </c>
      <c r="C1812" s="260" t="s">
        <v>1022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295</v>
      </c>
      <c r="H1812" s="264" t="s">
        <v>338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1021</v>
      </c>
      <c r="C1813" s="260" t="s">
        <v>1022</v>
      </c>
      <c r="D1813" s="73" t="str">
        <f t="shared" si="56"/>
        <v>ago/2018</v>
      </c>
      <c r="E1813" s="263">
        <v>43327</v>
      </c>
      <c r="F1813" s="259" t="s">
        <v>1268</v>
      </c>
      <c r="G1813" s="259" t="s">
        <v>295</v>
      </c>
      <c r="H1813" s="264" t="s">
        <v>1204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1021</v>
      </c>
      <c r="C1814" s="260" t="s">
        <v>1022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295</v>
      </c>
      <c r="H1814" s="264" t="s">
        <v>1239</v>
      </c>
      <c r="I1814" s="264" t="s">
        <v>256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1021</v>
      </c>
      <c r="C1815" s="260" t="s">
        <v>1022</v>
      </c>
      <c r="D1815" s="73" t="str">
        <f t="shared" si="56"/>
        <v>ago/2018</v>
      </c>
      <c r="E1815" s="263">
        <v>43328</v>
      </c>
      <c r="F1815" s="259" t="s">
        <v>207</v>
      </c>
      <c r="G1815" s="259" t="s">
        <v>295</v>
      </c>
      <c r="H1815" s="264" t="s">
        <v>208</v>
      </c>
      <c r="I1815" s="264" t="s">
        <v>298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1021</v>
      </c>
      <c r="C1816" s="260" t="s">
        <v>1022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295</v>
      </c>
      <c r="H1816" s="264" t="s">
        <v>181</v>
      </c>
      <c r="I1816" s="264" t="s">
        <v>251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1021</v>
      </c>
      <c r="C1817" s="260" t="s">
        <v>1022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295</v>
      </c>
      <c r="H1817" s="264" t="s">
        <v>181</v>
      </c>
      <c r="I1817" s="264" t="s">
        <v>248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1021</v>
      </c>
      <c r="C1818" s="260" t="s">
        <v>1022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295</v>
      </c>
      <c r="H1818" s="264" t="s">
        <v>1241</v>
      </c>
      <c r="I1818" s="264" t="s">
        <v>249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1021</v>
      </c>
      <c r="C1819" s="260" t="s">
        <v>1022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295</v>
      </c>
      <c r="H1819" s="264" t="s">
        <v>1226</v>
      </c>
      <c r="I1819" s="264" t="s">
        <v>248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1021</v>
      </c>
      <c r="C1820" s="260" t="s">
        <v>1022</v>
      </c>
      <c r="D1820" s="73" t="str">
        <f t="shared" si="56"/>
        <v>ago/2018</v>
      </c>
      <c r="E1820" s="263">
        <v>43328</v>
      </c>
      <c r="F1820" s="259" t="s">
        <v>214</v>
      </c>
      <c r="G1820" s="259" t="s">
        <v>295</v>
      </c>
      <c r="H1820" s="264" t="s">
        <v>197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1021</v>
      </c>
      <c r="C1821" s="260" t="s">
        <v>1022</v>
      </c>
      <c r="D1821" s="73" t="str">
        <f t="shared" si="56"/>
        <v>ago/2018</v>
      </c>
      <c r="E1821" s="263">
        <v>43328</v>
      </c>
      <c r="F1821" s="259" t="s">
        <v>214</v>
      </c>
      <c r="G1821" s="259" t="s">
        <v>295</v>
      </c>
      <c r="H1821" s="264" t="s">
        <v>197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1021</v>
      </c>
      <c r="C1822" s="260" t="s">
        <v>1022</v>
      </c>
      <c r="D1822" s="73" t="str">
        <f t="shared" si="56"/>
        <v>ago/2018</v>
      </c>
      <c r="E1822" s="263">
        <v>43328</v>
      </c>
      <c r="F1822" s="259" t="s">
        <v>174</v>
      </c>
      <c r="G1822" s="259" t="s">
        <v>295</v>
      </c>
      <c r="H1822" s="264" t="s">
        <v>1071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1021</v>
      </c>
      <c r="C1823" s="260" t="s">
        <v>1022</v>
      </c>
      <c r="D1823" s="73" t="str">
        <f t="shared" si="56"/>
        <v>ago/2018</v>
      </c>
      <c r="E1823" s="263">
        <v>43328</v>
      </c>
      <c r="F1823" s="259" t="s">
        <v>320</v>
      </c>
      <c r="G1823" s="259" t="s">
        <v>295</v>
      </c>
      <c r="H1823" s="264" t="s">
        <v>909</v>
      </c>
      <c r="I1823" s="264" t="s">
        <v>276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1021</v>
      </c>
      <c r="C1824" s="260" t="s">
        <v>1022</v>
      </c>
      <c r="D1824" s="73" t="str">
        <f t="shared" si="56"/>
        <v>ago/2018</v>
      </c>
      <c r="E1824" s="263">
        <v>43328</v>
      </c>
      <c r="F1824" s="259" t="s">
        <v>320</v>
      </c>
      <c r="G1824" s="259" t="s">
        <v>295</v>
      </c>
      <c r="H1824" s="264" t="s">
        <v>909</v>
      </c>
      <c r="I1824" s="264" t="s">
        <v>276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1021</v>
      </c>
      <c r="C1825" s="260" t="s">
        <v>1022</v>
      </c>
      <c r="D1825" s="73" t="str">
        <f t="shared" si="56"/>
        <v>ago/2018</v>
      </c>
      <c r="E1825" s="263">
        <v>43328</v>
      </c>
      <c r="F1825" s="259" t="s">
        <v>320</v>
      </c>
      <c r="G1825" s="259" t="s">
        <v>295</v>
      </c>
      <c r="H1825" s="264" t="s">
        <v>909</v>
      </c>
      <c r="I1825" s="264" t="s">
        <v>276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1021</v>
      </c>
      <c r="C1826" s="260" t="s">
        <v>1022</v>
      </c>
      <c r="D1826" s="73" t="str">
        <f t="shared" si="56"/>
        <v>ago/2018</v>
      </c>
      <c r="E1826" s="263">
        <v>43328</v>
      </c>
      <c r="F1826" s="259" t="s">
        <v>320</v>
      </c>
      <c r="G1826" s="259" t="s">
        <v>295</v>
      </c>
      <c r="H1826" s="264" t="s">
        <v>909</v>
      </c>
      <c r="I1826" s="264" t="s">
        <v>276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1021</v>
      </c>
      <c r="C1827" s="260" t="s">
        <v>1022</v>
      </c>
      <c r="D1827" s="73" t="str">
        <f t="shared" si="56"/>
        <v>ago/2018</v>
      </c>
      <c r="E1827" s="263">
        <v>43328</v>
      </c>
      <c r="F1827" s="259" t="s">
        <v>320</v>
      </c>
      <c r="G1827" s="259" t="s">
        <v>295</v>
      </c>
      <c r="H1827" s="264" t="s">
        <v>909</v>
      </c>
      <c r="I1827" s="264" t="s">
        <v>276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1021</v>
      </c>
      <c r="C1828" s="260" t="s">
        <v>1022</v>
      </c>
      <c r="D1828" s="73" t="str">
        <f t="shared" si="56"/>
        <v>ago/2018</v>
      </c>
      <c r="E1828" s="263">
        <v>43329</v>
      </c>
      <c r="F1828" s="259" t="s">
        <v>207</v>
      </c>
      <c r="G1828" s="259" t="s">
        <v>295</v>
      </c>
      <c r="H1828" s="264" t="s">
        <v>208</v>
      </c>
      <c r="I1828" s="264" t="s">
        <v>298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1021</v>
      </c>
      <c r="C1829" s="260" t="s">
        <v>1022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295</v>
      </c>
      <c r="H1829" s="264" t="s">
        <v>1269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1021</v>
      </c>
      <c r="C1830" s="260" t="s">
        <v>1022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295</v>
      </c>
      <c r="H1830" s="264" t="s">
        <v>327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1023</v>
      </c>
      <c r="C1831" s="260" t="s">
        <v>1022</v>
      </c>
      <c r="D1831" s="73" t="str">
        <f t="shared" si="56"/>
        <v>ago/2018</v>
      </c>
      <c r="E1831" s="263">
        <v>43329</v>
      </c>
      <c r="F1831" s="259" t="s">
        <v>217</v>
      </c>
      <c r="G1831" s="259" t="s">
        <v>295</v>
      </c>
      <c r="H1831" s="264" t="s">
        <v>217</v>
      </c>
      <c r="I1831" s="264" t="s">
        <v>206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1021</v>
      </c>
      <c r="C1832" s="260" t="s">
        <v>1022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295</v>
      </c>
      <c r="H1832" s="264" t="s">
        <v>143</v>
      </c>
      <c r="I1832" s="264" t="s">
        <v>235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1021</v>
      </c>
      <c r="C1833" s="260" t="s">
        <v>1022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295</v>
      </c>
      <c r="H1833" s="264" t="s">
        <v>143</v>
      </c>
      <c r="I1833" s="264" t="s">
        <v>235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1021</v>
      </c>
      <c r="C1834" s="260" t="s">
        <v>1022</v>
      </c>
      <c r="D1834" s="73" t="str">
        <f t="shared" si="56"/>
        <v>ago/2018</v>
      </c>
      <c r="E1834" s="263">
        <v>43329</v>
      </c>
      <c r="F1834" s="259" t="s">
        <v>214</v>
      </c>
      <c r="G1834" s="259" t="s">
        <v>295</v>
      </c>
      <c r="H1834" s="264" t="s">
        <v>197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1021</v>
      </c>
      <c r="C1835" s="260" t="s">
        <v>1022</v>
      </c>
      <c r="D1835" s="73" t="str">
        <f t="shared" si="56"/>
        <v>ago/2018</v>
      </c>
      <c r="E1835" s="263">
        <v>43329</v>
      </c>
      <c r="F1835" s="259" t="s">
        <v>214</v>
      </c>
      <c r="G1835" s="259" t="s">
        <v>295</v>
      </c>
      <c r="H1835" s="264" t="s">
        <v>197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1021</v>
      </c>
      <c r="C1836" s="260" t="s">
        <v>1022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295</v>
      </c>
      <c r="H1836" s="264" t="s">
        <v>1084</v>
      </c>
      <c r="I1836" s="264" t="s">
        <v>252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1021</v>
      </c>
      <c r="C1837" s="260" t="s">
        <v>1022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295</v>
      </c>
      <c r="H1837" s="264" t="s">
        <v>1084</v>
      </c>
      <c r="I1837" s="264" t="s">
        <v>252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1023</v>
      </c>
      <c r="C1838" s="260" t="s">
        <v>1022</v>
      </c>
      <c r="D1838" s="73" t="str">
        <f t="shared" si="56"/>
        <v>ago/2018</v>
      </c>
      <c r="E1838" s="263">
        <v>43332</v>
      </c>
      <c r="F1838" s="259" t="s">
        <v>207</v>
      </c>
      <c r="G1838" s="259" t="s">
        <v>295</v>
      </c>
      <c r="H1838" s="264" t="s">
        <v>208</v>
      </c>
      <c r="I1838" s="264" t="s">
        <v>298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1021</v>
      </c>
      <c r="C1839" s="260" t="s">
        <v>1022</v>
      </c>
      <c r="D1839" s="73" t="str">
        <f t="shared" si="56"/>
        <v>ago/2018</v>
      </c>
      <c r="E1839" s="263">
        <v>43332</v>
      </c>
      <c r="F1839" s="259" t="s">
        <v>1270</v>
      </c>
      <c r="G1839" s="259" t="s">
        <v>295</v>
      </c>
      <c r="H1839" s="264" t="s">
        <v>1210</v>
      </c>
      <c r="I1839" s="264" t="s">
        <v>243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1021</v>
      </c>
      <c r="C1840" s="260" t="s">
        <v>1022</v>
      </c>
      <c r="D1840" s="73" t="str">
        <f t="shared" si="56"/>
        <v>ago/2018</v>
      </c>
      <c r="E1840" s="263">
        <v>43332</v>
      </c>
      <c r="F1840" s="259" t="s">
        <v>1271</v>
      </c>
      <c r="G1840" s="259" t="s">
        <v>295</v>
      </c>
      <c r="H1840" s="264" t="s">
        <v>1210</v>
      </c>
      <c r="I1840" s="264" t="s">
        <v>243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1021</v>
      </c>
      <c r="C1841" s="260" t="s">
        <v>1022</v>
      </c>
      <c r="D1841" s="73" t="str">
        <f t="shared" si="56"/>
        <v>ago/2018</v>
      </c>
      <c r="E1841" s="263">
        <v>43332</v>
      </c>
      <c r="F1841" s="259" t="s">
        <v>1272</v>
      </c>
      <c r="G1841" s="259" t="s">
        <v>295</v>
      </c>
      <c r="H1841" s="264" t="s">
        <v>1210</v>
      </c>
      <c r="I1841" s="264" t="s">
        <v>243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1021</v>
      </c>
      <c r="C1842" s="260" t="s">
        <v>1022</v>
      </c>
      <c r="D1842" s="73" t="str">
        <f t="shared" si="56"/>
        <v>ago/2018</v>
      </c>
      <c r="E1842" s="263">
        <v>43332</v>
      </c>
      <c r="F1842" s="259" t="s">
        <v>1273</v>
      </c>
      <c r="G1842" s="259" t="s">
        <v>295</v>
      </c>
      <c r="H1842" s="264" t="s">
        <v>1210</v>
      </c>
      <c r="I1842" s="264" t="s">
        <v>243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1021</v>
      </c>
      <c r="C1843" s="260" t="s">
        <v>1022</v>
      </c>
      <c r="D1843" s="73" t="str">
        <f t="shared" si="56"/>
        <v>ago/2018</v>
      </c>
      <c r="E1843" s="263">
        <v>43332</v>
      </c>
      <c r="F1843" s="259" t="s">
        <v>1274</v>
      </c>
      <c r="G1843" s="259" t="s">
        <v>295</v>
      </c>
      <c r="H1843" s="264" t="s">
        <v>1210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1021</v>
      </c>
      <c r="C1844" s="260" t="s">
        <v>1022</v>
      </c>
      <c r="D1844" s="73" t="str">
        <f t="shared" si="56"/>
        <v>ago/2018</v>
      </c>
      <c r="E1844" s="263">
        <v>43332</v>
      </c>
      <c r="F1844" s="259" t="s">
        <v>217</v>
      </c>
      <c r="G1844" s="259" t="s">
        <v>295</v>
      </c>
      <c r="H1844" s="264" t="s">
        <v>217</v>
      </c>
      <c r="I1844" s="264" t="s">
        <v>206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1021</v>
      </c>
      <c r="C1845" s="260" t="s">
        <v>1022</v>
      </c>
      <c r="D1845" s="73" t="str">
        <f t="shared" si="56"/>
        <v>ago/2018</v>
      </c>
      <c r="E1845" s="263">
        <v>43332</v>
      </c>
      <c r="F1845" s="259" t="s">
        <v>1275</v>
      </c>
      <c r="G1845" s="259" t="s">
        <v>295</v>
      </c>
      <c r="H1845" s="264" t="s">
        <v>1109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1021</v>
      </c>
      <c r="C1846" s="260" t="s">
        <v>1022</v>
      </c>
      <c r="D1846" s="73" t="str">
        <f t="shared" si="56"/>
        <v>ago/2018</v>
      </c>
      <c r="E1846" s="263">
        <v>43332</v>
      </c>
      <c r="F1846" s="259" t="s">
        <v>1276</v>
      </c>
      <c r="G1846" s="259" t="s">
        <v>295</v>
      </c>
      <c r="H1846" s="264" t="s">
        <v>1109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1021</v>
      </c>
      <c r="C1847" s="260" t="s">
        <v>1022</v>
      </c>
      <c r="D1847" s="73" t="str">
        <f t="shared" si="56"/>
        <v>ago/2018</v>
      </c>
      <c r="E1847" s="263">
        <v>43332</v>
      </c>
      <c r="F1847" s="259" t="s">
        <v>1277</v>
      </c>
      <c r="G1847" s="259" t="s">
        <v>295</v>
      </c>
      <c r="H1847" s="264" t="s">
        <v>1109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1021</v>
      </c>
      <c r="C1848" s="260" t="s">
        <v>1022</v>
      </c>
      <c r="D1848" s="73" t="str">
        <f t="shared" si="56"/>
        <v>ago/2018</v>
      </c>
      <c r="E1848" s="263">
        <v>43332</v>
      </c>
      <c r="F1848" s="259" t="s">
        <v>214</v>
      </c>
      <c r="G1848" s="259" t="s">
        <v>295</v>
      </c>
      <c r="H1848" s="264" t="s">
        <v>329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1021</v>
      </c>
      <c r="C1849" s="260" t="s">
        <v>1022</v>
      </c>
      <c r="D1849" s="73" t="str">
        <f t="shared" si="56"/>
        <v>ago/2018</v>
      </c>
      <c r="E1849" s="263">
        <v>43332</v>
      </c>
      <c r="F1849" s="259" t="s">
        <v>1278</v>
      </c>
      <c r="G1849" s="259" t="s">
        <v>295</v>
      </c>
      <c r="H1849" s="264" t="s">
        <v>364</v>
      </c>
      <c r="I1849" s="264" t="s">
        <v>243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1021</v>
      </c>
      <c r="C1850" s="260" t="s">
        <v>1022</v>
      </c>
      <c r="D1850" s="73" t="str">
        <f t="shared" si="56"/>
        <v>ago/2018</v>
      </c>
      <c r="E1850" s="263">
        <v>43332</v>
      </c>
      <c r="F1850" s="259" t="s">
        <v>711</v>
      </c>
      <c r="G1850" s="259" t="s">
        <v>295</v>
      </c>
      <c r="H1850" s="264" t="s">
        <v>364</v>
      </c>
      <c r="I1850" s="264" t="s">
        <v>243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1021</v>
      </c>
      <c r="C1851" s="260" t="s">
        <v>1022</v>
      </c>
      <c r="D1851" s="73" t="str">
        <f t="shared" si="56"/>
        <v>ago/2018</v>
      </c>
      <c r="E1851" s="263">
        <v>43332</v>
      </c>
      <c r="F1851" s="259" t="s">
        <v>1279</v>
      </c>
      <c r="G1851" s="259" t="s">
        <v>295</v>
      </c>
      <c r="H1851" s="264" t="s">
        <v>364</v>
      </c>
      <c r="I1851" s="264" t="s">
        <v>243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1021</v>
      </c>
      <c r="C1852" s="260" t="s">
        <v>1022</v>
      </c>
      <c r="D1852" s="73" t="str">
        <f t="shared" si="56"/>
        <v>ago/2018</v>
      </c>
      <c r="E1852" s="263">
        <v>43332</v>
      </c>
      <c r="F1852" s="259" t="s">
        <v>715</v>
      </c>
      <c r="G1852" s="259" t="s">
        <v>295</v>
      </c>
      <c r="H1852" s="264" t="s">
        <v>364</v>
      </c>
      <c r="I1852" s="264" t="s">
        <v>243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1021</v>
      </c>
      <c r="C1853" s="260" t="s">
        <v>1022</v>
      </c>
      <c r="D1853" s="73" t="str">
        <f t="shared" si="56"/>
        <v>ago/2018</v>
      </c>
      <c r="E1853" s="263">
        <v>43332</v>
      </c>
      <c r="F1853" s="259" t="s">
        <v>214</v>
      </c>
      <c r="G1853" s="259" t="s">
        <v>295</v>
      </c>
      <c r="H1853" s="264" t="s">
        <v>197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1021</v>
      </c>
      <c r="C1854" s="260" t="s">
        <v>1022</v>
      </c>
      <c r="D1854" s="73" t="str">
        <f t="shared" si="56"/>
        <v>ago/2018</v>
      </c>
      <c r="E1854" s="263">
        <v>43332</v>
      </c>
      <c r="F1854" s="259" t="s">
        <v>910</v>
      </c>
      <c r="G1854" s="259" t="s">
        <v>295</v>
      </c>
      <c r="H1854" s="264" t="s">
        <v>333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1021</v>
      </c>
      <c r="C1855" s="260" t="s">
        <v>1022</v>
      </c>
      <c r="D1855" s="73" t="str">
        <f t="shared" si="56"/>
        <v>ago/2018</v>
      </c>
      <c r="E1855" s="263">
        <v>43332</v>
      </c>
      <c r="F1855" s="259" t="s">
        <v>1280</v>
      </c>
      <c r="G1855" s="259" t="s">
        <v>295</v>
      </c>
      <c r="H1855" s="264" t="s">
        <v>333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1021</v>
      </c>
      <c r="C1856" s="260" t="s">
        <v>1022</v>
      </c>
      <c r="D1856" s="73" t="str">
        <f t="shared" si="56"/>
        <v>ago/2018</v>
      </c>
      <c r="E1856" s="263">
        <v>43332</v>
      </c>
      <c r="F1856" s="259" t="s">
        <v>598</v>
      </c>
      <c r="G1856" s="259" t="s">
        <v>295</v>
      </c>
      <c r="H1856" s="264" t="s">
        <v>333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1021</v>
      </c>
      <c r="C1857" s="260" t="s">
        <v>1022</v>
      </c>
      <c r="D1857" s="73" t="str">
        <f t="shared" si="56"/>
        <v>ago/2018</v>
      </c>
      <c r="E1857" s="263">
        <v>43332</v>
      </c>
      <c r="F1857" s="259" t="s">
        <v>906</v>
      </c>
      <c r="G1857" s="259" t="s">
        <v>295</v>
      </c>
      <c r="H1857" s="264" t="s">
        <v>333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1021</v>
      </c>
      <c r="C1858" s="260" t="s">
        <v>1022</v>
      </c>
      <c r="D1858" s="73" t="str">
        <f t="shared" si="56"/>
        <v>ago/2018</v>
      </c>
      <c r="E1858" s="263">
        <v>43332</v>
      </c>
      <c r="F1858" s="259" t="s">
        <v>1281</v>
      </c>
      <c r="G1858" s="259" t="s">
        <v>295</v>
      </c>
      <c r="H1858" s="264" t="s">
        <v>333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1021</v>
      </c>
      <c r="C1859" s="260" t="s">
        <v>1022</v>
      </c>
      <c r="D1859" s="73" t="str">
        <f t="shared" ref="D1859:D1922" si="58">TEXT(E1859,"mmm/aaaa")</f>
        <v>ago/2018</v>
      </c>
      <c r="E1859" s="263">
        <v>43332</v>
      </c>
      <c r="F1859" s="259" t="s">
        <v>703</v>
      </c>
      <c r="G1859" s="259" t="s">
        <v>295</v>
      </c>
      <c r="H1859" s="264" t="s">
        <v>333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1021</v>
      </c>
      <c r="C1860" s="260" t="s">
        <v>1022</v>
      </c>
      <c r="D1860" s="73" t="str">
        <f t="shared" si="58"/>
        <v>ago/2018</v>
      </c>
      <c r="E1860" s="263">
        <v>43332</v>
      </c>
      <c r="F1860" s="259" t="s">
        <v>533</v>
      </c>
      <c r="G1860" s="259" t="s">
        <v>295</v>
      </c>
      <c r="H1860" s="264" t="s">
        <v>533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1021</v>
      </c>
      <c r="C1861" s="260" t="s">
        <v>1022</v>
      </c>
      <c r="D1861" s="73" t="str">
        <f t="shared" si="58"/>
        <v>ago/2018</v>
      </c>
      <c r="E1861" s="263">
        <v>43332</v>
      </c>
      <c r="F1861" s="259" t="s">
        <v>524</v>
      </c>
      <c r="G1861" s="259" t="s">
        <v>295</v>
      </c>
      <c r="H1861" s="264" t="s">
        <v>524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1021</v>
      </c>
      <c r="C1862" s="260" t="s">
        <v>1022</v>
      </c>
      <c r="D1862" s="73" t="str">
        <f t="shared" si="58"/>
        <v>ago/2018</v>
      </c>
      <c r="E1862" s="263">
        <v>43332</v>
      </c>
      <c r="F1862" s="259" t="s">
        <v>1282</v>
      </c>
      <c r="G1862" s="259" t="s">
        <v>295</v>
      </c>
      <c r="H1862" s="264" t="s">
        <v>1282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1021</v>
      </c>
      <c r="C1863" s="260" t="s">
        <v>1022</v>
      </c>
      <c r="D1863" s="73" t="str">
        <f t="shared" si="58"/>
        <v>ago/2018</v>
      </c>
      <c r="E1863" s="263">
        <v>43332</v>
      </c>
      <c r="F1863" s="259" t="s">
        <v>1283</v>
      </c>
      <c r="G1863" s="259" t="s">
        <v>295</v>
      </c>
      <c r="H1863" s="264" t="s">
        <v>324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1021</v>
      </c>
      <c r="C1864" s="260" t="s">
        <v>1022</v>
      </c>
      <c r="D1864" s="73" t="str">
        <f t="shared" si="58"/>
        <v>ago/2018</v>
      </c>
      <c r="E1864" s="263">
        <v>43332</v>
      </c>
      <c r="F1864" s="259" t="s">
        <v>934</v>
      </c>
      <c r="G1864" s="259" t="s">
        <v>295</v>
      </c>
      <c r="H1864" s="264" t="s">
        <v>324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1021</v>
      </c>
      <c r="C1865" s="260" t="s">
        <v>1022</v>
      </c>
      <c r="D1865" s="73" t="str">
        <f t="shared" si="58"/>
        <v>ago/2018</v>
      </c>
      <c r="E1865" s="263">
        <v>43332</v>
      </c>
      <c r="F1865" s="259" t="s">
        <v>553</v>
      </c>
      <c r="G1865" s="259" t="s">
        <v>295</v>
      </c>
      <c r="H1865" s="264" t="s">
        <v>324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1021</v>
      </c>
      <c r="C1866" s="260" t="s">
        <v>1022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295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1021</v>
      </c>
      <c r="C1867" s="260" t="s">
        <v>1022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295</v>
      </c>
      <c r="H1867" s="264" t="s">
        <v>1240</v>
      </c>
      <c r="I1867" s="264" t="s">
        <v>249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1021</v>
      </c>
      <c r="C1868" s="260" t="s">
        <v>1022</v>
      </c>
      <c r="D1868" s="73" t="str">
        <f t="shared" si="58"/>
        <v>ago/2018</v>
      </c>
      <c r="E1868" s="263">
        <v>43332</v>
      </c>
      <c r="F1868" s="259" t="s">
        <v>1284</v>
      </c>
      <c r="G1868" s="259" t="s">
        <v>295</v>
      </c>
      <c r="H1868" s="264" t="s">
        <v>338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1021</v>
      </c>
      <c r="C1869" s="260" t="s">
        <v>1022</v>
      </c>
      <c r="D1869" s="73" t="str">
        <f t="shared" si="58"/>
        <v>ago/2018</v>
      </c>
      <c r="E1869" s="263">
        <v>43332</v>
      </c>
      <c r="F1869" s="259" t="s">
        <v>1285</v>
      </c>
      <c r="G1869" s="259" t="s">
        <v>295</v>
      </c>
      <c r="H1869" s="264" t="s">
        <v>338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1021</v>
      </c>
      <c r="C1870" s="260" t="s">
        <v>1022</v>
      </c>
      <c r="D1870" s="73" t="str">
        <f t="shared" si="58"/>
        <v>ago/2018</v>
      </c>
      <c r="E1870" s="263">
        <v>43332</v>
      </c>
      <c r="F1870" s="259" t="s">
        <v>1286</v>
      </c>
      <c r="G1870" s="259" t="s">
        <v>295</v>
      </c>
      <c r="H1870" s="264" t="s">
        <v>1219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1023</v>
      </c>
      <c r="C1871" s="260" t="s">
        <v>1022</v>
      </c>
      <c r="D1871" s="73" t="str">
        <f t="shared" si="58"/>
        <v>ago/2018</v>
      </c>
      <c r="E1871" s="263">
        <v>43332</v>
      </c>
      <c r="F1871" s="259" t="s">
        <v>205</v>
      </c>
      <c r="G1871" s="259" t="s">
        <v>295</v>
      </c>
      <c r="H1871" s="264" t="s">
        <v>305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1021</v>
      </c>
      <c r="C1872" s="260" t="s">
        <v>1022</v>
      </c>
      <c r="D1872" s="73" t="str">
        <f t="shared" si="58"/>
        <v>ago/2018</v>
      </c>
      <c r="E1872" s="263">
        <v>43332</v>
      </c>
      <c r="F1872" s="259" t="s">
        <v>205</v>
      </c>
      <c r="G1872" s="259" t="s">
        <v>295</v>
      </c>
      <c r="H1872" s="264" t="s">
        <v>305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1021</v>
      </c>
      <c r="C1873" s="260" t="s">
        <v>1022</v>
      </c>
      <c r="D1873" s="73" t="str">
        <f t="shared" si="58"/>
        <v>ago/2018</v>
      </c>
      <c r="E1873" s="263">
        <v>43332</v>
      </c>
      <c r="F1873" s="259" t="s">
        <v>417</v>
      </c>
      <c r="G1873" s="259" t="s">
        <v>295</v>
      </c>
      <c r="H1873" s="264" t="s">
        <v>332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1021</v>
      </c>
      <c r="C1874" s="260" t="s">
        <v>1022</v>
      </c>
      <c r="D1874" s="73" t="str">
        <f t="shared" si="58"/>
        <v>ago/2018</v>
      </c>
      <c r="E1874" s="263">
        <v>43332</v>
      </c>
      <c r="F1874" s="259" t="s">
        <v>1287</v>
      </c>
      <c r="G1874" s="259" t="s">
        <v>295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1023</v>
      </c>
      <c r="C1875" s="260" t="s">
        <v>1022</v>
      </c>
      <c r="D1875" s="73" t="str">
        <f t="shared" si="58"/>
        <v>ago/2018</v>
      </c>
      <c r="E1875" s="263">
        <v>43333</v>
      </c>
      <c r="F1875" s="259" t="s">
        <v>207</v>
      </c>
      <c r="G1875" s="259" t="s">
        <v>295</v>
      </c>
      <c r="H1875" s="264" t="s">
        <v>208</v>
      </c>
      <c r="I1875" s="264" t="s">
        <v>298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1021</v>
      </c>
      <c r="C1876" s="260" t="s">
        <v>1022</v>
      </c>
      <c r="D1876" s="73" t="str">
        <f t="shared" si="58"/>
        <v>ago/2018</v>
      </c>
      <c r="E1876" s="263">
        <v>43333</v>
      </c>
      <c r="F1876" s="259" t="s">
        <v>207</v>
      </c>
      <c r="G1876" s="259" t="s">
        <v>295</v>
      </c>
      <c r="H1876" s="264" t="s">
        <v>208</v>
      </c>
      <c r="I1876" s="264" t="s">
        <v>298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1021</v>
      </c>
      <c r="C1877" s="260" t="s">
        <v>1022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295</v>
      </c>
      <c r="H1877" s="264" t="s">
        <v>1102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1021</v>
      </c>
      <c r="C1878" s="260" t="s">
        <v>1022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295</v>
      </c>
      <c r="H1878" s="264" t="s">
        <v>1102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1023</v>
      </c>
      <c r="C1879" s="260" t="s">
        <v>1022</v>
      </c>
      <c r="D1879" s="73" t="str">
        <f t="shared" si="58"/>
        <v>ago/2018</v>
      </c>
      <c r="E1879" s="263">
        <v>43333</v>
      </c>
      <c r="F1879" s="259" t="s">
        <v>214</v>
      </c>
      <c r="G1879" s="259" t="s">
        <v>295</v>
      </c>
      <c r="H1879" s="264" t="s">
        <v>329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1021</v>
      </c>
      <c r="C1880" s="260" t="s">
        <v>1022</v>
      </c>
      <c r="D1880" s="73" t="str">
        <f t="shared" si="58"/>
        <v>ago/2018</v>
      </c>
      <c r="E1880" s="263">
        <v>43333</v>
      </c>
      <c r="F1880" s="259" t="s">
        <v>214</v>
      </c>
      <c r="G1880" s="259" t="s">
        <v>295</v>
      </c>
      <c r="H1880" s="264" t="s">
        <v>197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1021</v>
      </c>
      <c r="C1881" s="260" t="s">
        <v>1022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295</v>
      </c>
      <c r="H1881" s="264" t="s">
        <v>1084</v>
      </c>
      <c r="I1881" s="264" t="s">
        <v>252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1021</v>
      </c>
      <c r="C1882" s="260" t="s">
        <v>1022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295</v>
      </c>
      <c r="H1882" s="264" t="s">
        <v>1084</v>
      </c>
      <c r="I1882" s="264" t="s">
        <v>252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1021</v>
      </c>
      <c r="C1883" s="260" t="s">
        <v>1022</v>
      </c>
      <c r="D1883" s="73" t="str">
        <f t="shared" si="58"/>
        <v>ago/2018</v>
      </c>
      <c r="E1883" s="263">
        <v>43334</v>
      </c>
      <c r="F1883" s="259" t="s">
        <v>207</v>
      </c>
      <c r="G1883" s="259" t="s">
        <v>295</v>
      </c>
      <c r="H1883" s="264" t="s">
        <v>208</v>
      </c>
      <c r="I1883" s="264" t="s">
        <v>298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1021</v>
      </c>
      <c r="C1884" s="260" t="s">
        <v>1022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295</v>
      </c>
      <c r="H1884" s="264" t="s">
        <v>361</v>
      </c>
      <c r="I1884" s="264" t="s">
        <v>249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1021</v>
      </c>
      <c r="C1885" s="260" t="s">
        <v>1022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295</v>
      </c>
      <c r="H1885" s="264" t="s">
        <v>1288</v>
      </c>
      <c r="I1885" s="264" t="s">
        <v>249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1021</v>
      </c>
      <c r="C1886" s="260" t="s">
        <v>1022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295</v>
      </c>
      <c r="H1886" s="264" t="s">
        <v>364</v>
      </c>
      <c r="I1886" s="264" t="s">
        <v>243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1021</v>
      </c>
      <c r="C1887" s="260" t="s">
        <v>1022</v>
      </c>
      <c r="D1887" s="73" t="str">
        <f t="shared" si="58"/>
        <v>ago/2018</v>
      </c>
      <c r="E1887" s="263">
        <v>43334</v>
      </c>
      <c r="F1887" s="259" t="s">
        <v>214</v>
      </c>
      <c r="G1887" s="259" t="s">
        <v>295</v>
      </c>
      <c r="H1887" s="264" t="s">
        <v>197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1021</v>
      </c>
      <c r="C1888" s="260" t="s">
        <v>1022</v>
      </c>
      <c r="D1888" s="73" t="str">
        <f t="shared" si="58"/>
        <v>ago/2018</v>
      </c>
      <c r="E1888" s="263">
        <v>43334</v>
      </c>
      <c r="F1888" s="259" t="s">
        <v>214</v>
      </c>
      <c r="G1888" s="259" t="s">
        <v>295</v>
      </c>
      <c r="H1888" s="264" t="s">
        <v>197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1021</v>
      </c>
      <c r="C1889" s="260" t="s">
        <v>1022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295</v>
      </c>
      <c r="H1889" s="264" t="s">
        <v>582</v>
      </c>
      <c r="I1889" s="264" t="s">
        <v>271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1021</v>
      </c>
      <c r="C1890" s="260" t="s">
        <v>1022</v>
      </c>
      <c r="D1890" s="73" t="str">
        <f t="shared" si="58"/>
        <v>ago/2018</v>
      </c>
      <c r="E1890" s="263">
        <v>43335</v>
      </c>
      <c r="F1890" s="259" t="s">
        <v>320</v>
      </c>
      <c r="G1890" s="259" t="s">
        <v>295</v>
      </c>
      <c r="H1890" s="264" t="s">
        <v>192</v>
      </c>
      <c r="I1890" s="264" t="s">
        <v>276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1021</v>
      </c>
      <c r="C1891" s="260" t="s">
        <v>1022</v>
      </c>
      <c r="D1891" s="73" t="str">
        <f t="shared" si="58"/>
        <v>ago/2018</v>
      </c>
      <c r="E1891" s="263">
        <v>43335</v>
      </c>
      <c r="F1891" s="259" t="s">
        <v>207</v>
      </c>
      <c r="G1891" s="259" t="s">
        <v>295</v>
      </c>
      <c r="H1891" s="264" t="s">
        <v>208</v>
      </c>
      <c r="I1891" s="264" t="s">
        <v>298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1021</v>
      </c>
      <c r="C1892" s="260" t="s">
        <v>1022</v>
      </c>
      <c r="D1892" s="73" t="str">
        <f t="shared" si="58"/>
        <v>ago/2018</v>
      </c>
      <c r="E1892" s="263">
        <v>43335</v>
      </c>
      <c r="F1892" s="259" t="s">
        <v>377</v>
      </c>
      <c r="G1892" s="259" t="s">
        <v>295</v>
      </c>
      <c r="H1892" s="264" t="s">
        <v>400</v>
      </c>
      <c r="I1892" s="264" t="s">
        <v>188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1021</v>
      </c>
      <c r="C1893" s="260" t="s">
        <v>1022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295</v>
      </c>
      <c r="H1893" s="264" t="s">
        <v>1175</v>
      </c>
      <c r="I1893" s="264" t="s">
        <v>190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1021</v>
      </c>
      <c r="C1894" s="260" t="s">
        <v>1022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295</v>
      </c>
      <c r="H1894" s="264" t="s">
        <v>313</v>
      </c>
      <c r="I1894" s="264" t="s">
        <v>257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1021</v>
      </c>
      <c r="C1895" s="260" t="s">
        <v>1022</v>
      </c>
      <c r="D1895" s="73" t="str">
        <f t="shared" si="58"/>
        <v>ago/2018</v>
      </c>
      <c r="E1895" s="263">
        <v>43336</v>
      </c>
      <c r="F1895" s="259" t="s">
        <v>207</v>
      </c>
      <c r="G1895" s="259" t="s">
        <v>295</v>
      </c>
      <c r="H1895" s="264" t="s">
        <v>208</v>
      </c>
      <c r="I1895" s="264" t="s">
        <v>298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1021</v>
      </c>
      <c r="C1896" s="260" t="s">
        <v>1022</v>
      </c>
      <c r="D1896" s="73" t="str">
        <f t="shared" si="58"/>
        <v>ago/2018</v>
      </c>
      <c r="E1896" s="263">
        <v>43336</v>
      </c>
      <c r="F1896" s="259" t="s">
        <v>183</v>
      </c>
      <c r="G1896" s="259" t="s">
        <v>295</v>
      </c>
      <c r="H1896" s="264" t="s">
        <v>1190</v>
      </c>
      <c r="I1896" s="264" t="s">
        <v>184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1021</v>
      </c>
      <c r="C1897" s="260" t="s">
        <v>1022</v>
      </c>
      <c r="D1897" s="73" t="str">
        <f t="shared" si="58"/>
        <v>ago/2018</v>
      </c>
      <c r="E1897" s="263">
        <v>43336</v>
      </c>
      <c r="F1897" s="259" t="s">
        <v>174</v>
      </c>
      <c r="G1897" s="259" t="s">
        <v>295</v>
      </c>
      <c r="H1897" s="264" t="s">
        <v>1034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1021</v>
      </c>
      <c r="C1898" s="260" t="s">
        <v>1022</v>
      </c>
      <c r="D1898" s="73" t="str">
        <f t="shared" si="58"/>
        <v>ago/2018</v>
      </c>
      <c r="E1898" s="263">
        <v>43336</v>
      </c>
      <c r="F1898" s="259" t="s">
        <v>214</v>
      </c>
      <c r="G1898" s="259" t="s">
        <v>295</v>
      </c>
      <c r="H1898" s="264" t="s">
        <v>197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1021</v>
      </c>
      <c r="C1899" s="260" t="s">
        <v>1022</v>
      </c>
      <c r="D1899" s="73" t="str">
        <f t="shared" si="58"/>
        <v>ago/2018</v>
      </c>
      <c r="E1899" s="263">
        <v>43336</v>
      </c>
      <c r="F1899" s="259" t="s">
        <v>214</v>
      </c>
      <c r="G1899" s="259" t="s">
        <v>295</v>
      </c>
      <c r="H1899" s="264" t="s">
        <v>197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1021</v>
      </c>
      <c r="C1900" s="260" t="s">
        <v>1022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295</v>
      </c>
      <c r="H1900" s="264" t="s">
        <v>1289</v>
      </c>
      <c r="I1900" s="264" t="s">
        <v>253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1021</v>
      </c>
      <c r="C1901" s="260" t="s">
        <v>1022</v>
      </c>
      <c r="D1901" s="73" t="str">
        <f t="shared" si="58"/>
        <v>ago/2018</v>
      </c>
      <c r="E1901" s="263">
        <v>43336</v>
      </c>
      <c r="F1901" s="259" t="s">
        <v>535</v>
      </c>
      <c r="G1901" s="259" t="s">
        <v>295</v>
      </c>
      <c r="H1901" s="264" t="s">
        <v>535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1021</v>
      </c>
      <c r="C1902" s="260" t="s">
        <v>1022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295</v>
      </c>
      <c r="H1902" s="264" t="s">
        <v>331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1021</v>
      </c>
      <c r="C1903" s="260" t="s">
        <v>1022</v>
      </c>
      <c r="D1903" s="73" t="str">
        <f t="shared" si="58"/>
        <v>ago/2018</v>
      </c>
      <c r="E1903" s="263">
        <v>43339</v>
      </c>
      <c r="F1903" s="259" t="s">
        <v>207</v>
      </c>
      <c r="G1903" s="259" t="s">
        <v>295</v>
      </c>
      <c r="H1903" s="264" t="s">
        <v>208</v>
      </c>
      <c r="I1903" s="264" t="s">
        <v>298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1021</v>
      </c>
      <c r="C1904" s="260" t="s">
        <v>1022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295</v>
      </c>
      <c r="H1904" s="264" t="s">
        <v>361</v>
      </c>
      <c r="I1904" s="264" t="s">
        <v>248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1021</v>
      </c>
      <c r="C1905" s="260" t="s">
        <v>1022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295</v>
      </c>
      <c r="H1905" s="264" t="s">
        <v>1034</v>
      </c>
      <c r="I1905" s="264" t="s">
        <v>276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1021</v>
      </c>
      <c r="C1906" s="260" t="s">
        <v>1022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295</v>
      </c>
      <c r="H1906" s="264" t="s">
        <v>364</v>
      </c>
      <c r="I1906" s="264" t="s">
        <v>243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1021</v>
      </c>
      <c r="C1907" s="260" t="s">
        <v>1022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295</v>
      </c>
      <c r="H1907" s="264" t="s">
        <v>364</v>
      </c>
      <c r="I1907" s="264" t="s">
        <v>243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1021</v>
      </c>
      <c r="C1908" s="260" t="s">
        <v>1022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295</v>
      </c>
      <c r="H1908" s="264" t="s">
        <v>364</v>
      </c>
      <c r="I1908" s="264" t="s">
        <v>243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1021</v>
      </c>
      <c r="C1909" s="260" t="s">
        <v>1022</v>
      </c>
      <c r="D1909" s="73" t="str">
        <f t="shared" si="58"/>
        <v>ago/2018</v>
      </c>
      <c r="E1909" s="263">
        <v>43339</v>
      </c>
      <c r="F1909" s="259" t="s">
        <v>214</v>
      </c>
      <c r="G1909" s="259" t="s">
        <v>295</v>
      </c>
      <c r="H1909" s="264" t="s">
        <v>197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1021</v>
      </c>
      <c r="C1910" s="260" t="s">
        <v>1022</v>
      </c>
      <c r="D1910" s="73" t="str">
        <f t="shared" si="58"/>
        <v>ago/2018</v>
      </c>
      <c r="E1910" s="263">
        <v>43339</v>
      </c>
      <c r="F1910" s="259" t="s">
        <v>214</v>
      </c>
      <c r="G1910" s="259" t="s">
        <v>295</v>
      </c>
      <c r="H1910" s="264" t="s">
        <v>197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1021</v>
      </c>
      <c r="C1911" s="260" t="s">
        <v>1022</v>
      </c>
      <c r="D1911" s="73" t="str">
        <f t="shared" si="58"/>
        <v>ago/2018</v>
      </c>
      <c r="E1911" s="263">
        <v>43339</v>
      </c>
      <c r="F1911" s="259" t="s">
        <v>214</v>
      </c>
      <c r="G1911" s="259" t="s">
        <v>295</v>
      </c>
      <c r="H1911" s="264" t="s">
        <v>197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1021</v>
      </c>
      <c r="C1912" s="260" t="s">
        <v>1022</v>
      </c>
      <c r="D1912" s="73" t="str">
        <f t="shared" si="58"/>
        <v>ago/2018</v>
      </c>
      <c r="E1912" s="263">
        <v>43339</v>
      </c>
      <c r="F1912" s="259" t="s">
        <v>214</v>
      </c>
      <c r="G1912" s="259" t="s">
        <v>295</v>
      </c>
      <c r="H1912" s="264" t="s">
        <v>197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1021</v>
      </c>
      <c r="C1913" s="260" t="s">
        <v>1022</v>
      </c>
      <c r="D1913" s="73" t="str">
        <f t="shared" si="58"/>
        <v>ago/2018</v>
      </c>
      <c r="E1913" s="263">
        <v>43339</v>
      </c>
      <c r="F1913" s="259" t="s">
        <v>214</v>
      </c>
      <c r="G1913" s="259" t="s">
        <v>295</v>
      </c>
      <c r="H1913" s="264" t="s">
        <v>197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1021</v>
      </c>
      <c r="C1914" s="260" t="s">
        <v>1022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295</v>
      </c>
      <c r="H1914" s="264" t="s">
        <v>1207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1021</v>
      </c>
      <c r="C1915" s="260" t="s">
        <v>1022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295</v>
      </c>
      <c r="H1915" s="264" t="s">
        <v>1123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1021</v>
      </c>
      <c r="C1916" s="260" t="s">
        <v>1022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295</v>
      </c>
      <c r="H1916" s="264" t="s">
        <v>146</v>
      </c>
      <c r="I1916" s="264" t="s">
        <v>255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1021</v>
      </c>
      <c r="C1917" s="260" t="s">
        <v>1022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295</v>
      </c>
      <c r="H1917" s="264" t="s">
        <v>312</v>
      </c>
      <c r="I1917" s="264" t="s">
        <v>249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1021</v>
      </c>
      <c r="C1918" s="260" t="s">
        <v>1022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295</v>
      </c>
      <c r="H1918" s="264" t="s">
        <v>1084</v>
      </c>
      <c r="I1918" s="264" t="s">
        <v>252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1021</v>
      </c>
      <c r="C1919" s="260" t="s">
        <v>1022</v>
      </c>
      <c r="D1919" s="73" t="str">
        <f t="shared" si="58"/>
        <v>ago/2018</v>
      </c>
      <c r="E1919" s="263">
        <v>43340</v>
      </c>
      <c r="F1919" s="259" t="s">
        <v>207</v>
      </c>
      <c r="G1919" s="259" t="s">
        <v>295</v>
      </c>
      <c r="H1919" s="264" t="s">
        <v>208</v>
      </c>
      <c r="I1919" s="264" t="s">
        <v>298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1021</v>
      </c>
      <c r="C1920" s="260" t="s">
        <v>1022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295</v>
      </c>
      <c r="H1920" s="264" t="s">
        <v>181</v>
      </c>
      <c r="I1920" s="264" t="s">
        <v>248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1021</v>
      </c>
      <c r="C1921" s="260" t="s">
        <v>1022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295</v>
      </c>
      <c r="H1921" s="264" t="s">
        <v>1241</v>
      </c>
      <c r="I1921" s="264" t="s">
        <v>249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1021</v>
      </c>
      <c r="C1922" s="260" t="s">
        <v>1022</v>
      </c>
      <c r="D1922" s="73" t="str">
        <f t="shared" si="58"/>
        <v>ago/2018</v>
      </c>
      <c r="E1922" s="263">
        <v>43340</v>
      </c>
      <c r="F1922" s="259" t="s">
        <v>1290</v>
      </c>
      <c r="G1922" s="259" t="s">
        <v>295</v>
      </c>
      <c r="H1922" s="264" t="s">
        <v>311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1021</v>
      </c>
      <c r="C1923" s="260" t="s">
        <v>1022</v>
      </c>
      <c r="D1923" s="73" t="str">
        <f t="shared" ref="D1923:D1986" si="60">TEXT(E1923,"mmm/aaaa")</f>
        <v>ago/2018</v>
      </c>
      <c r="E1923" s="263">
        <v>43341</v>
      </c>
      <c r="F1923" s="259" t="s">
        <v>207</v>
      </c>
      <c r="G1923" s="259" t="s">
        <v>295</v>
      </c>
      <c r="H1923" s="264" t="s">
        <v>208</v>
      </c>
      <c r="I1923" s="264" t="s">
        <v>298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1021</v>
      </c>
      <c r="C1924" s="260" t="s">
        <v>1022</v>
      </c>
      <c r="D1924" s="73" t="str">
        <f t="shared" si="60"/>
        <v>ago/2018</v>
      </c>
      <c r="E1924" s="263">
        <v>43341</v>
      </c>
      <c r="F1924" s="259" t="s">
        <v>214</v>
      </c>
      <c r="G1924" s="259" t="s">
        <v>295</v>
      </c>
      <c r="H1924" s="264" t="s">
        <v>197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1021</v>
      </c>
      <c r="C1925" s="260" t="s">
        <v>1022</v>
      </c>
      <c r="D1925" s="73" t="str">
        <f t="shared" si="60"/>
        <v>ago/2018</v>
      </c>
      <c r="E1925" s="263">
        <v>43341</v>
      </c>
      <c r="F1925" s="259" t="s">
        <v>214</v>
      </c>
      <c r="G1925" s="259" t="s">
        <v>295</v>
      </c>
      <c r="H1925" s="264" t="s">
        <v>197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1021</v>
      </c>
      <c r="C1926" s="260" t="s">
        <v>1022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319</v>
      </c>
      <c r="H1926" s="264" t="s">
        <v>1240</v>
      </c>
      <c r="I1926" s="264" t="s">
        <v>248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1021</v>
      </c>
      <c r="C1927" s="260" t="s">
        <v>1022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295</v>
      </c>
      <c r="H1927" s="264" t="s">
        <v>1240</v>
      </c>
      <c r="I1927" s="264" t="s">
        <v>248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1021</v>
      </c>
      <c r="C1928" s="260" t="s">
        <v>1022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295</v>
      </c>
      <c r="H1928" s="264" t="s">
        <v>185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1021</v>
      </c>
      <c r="C1929" s="260" t="s">
        <v>1022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295</v>
      </c>
      <c r="H1929" s="264" t="s">
        <v>317</v>
      </c>
      <c r="I1929" s="264" t="s">
        <v>249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1021</v>
      </c>
      <c r="C1930" s="260" t="s">
        <v>1022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295</v>
      </c>
      <c r="H1930" s="264" t="s">
        <v>1291</v>
      </c>
      <c r="I1930" s="264" t="s">
        <v>255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1021</v>
      </c>
      <c r="C1931" s="260" t="s">
        <v>1022</v>
      </c>
      <c r="D1931" s="73" t="str">
        <f t="shared" si="60"/>
        <v>ago/2018</v>
      </c>
      <c r="E1931" s="263">
        <v>43342</v>
      </c>
      <c r="F1931" s="259" t="s">
        <v>207</v>
      </c>
      <c r="G1931" s="259" t="s">
        <v>295</v>
      </c>
      <c r="H1931" s="264" t="s">
        <v>208</v>
      </c>
      <c r="I1931" s="264" t="s">
        <v>298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1023</v>
      </c>
      <c r="C1932" s="260" t="s">
        <v>1022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295</v>
      </c>
      <c r="H1932" s="264" t="s">
        <v>143</v>
      </c>
      <c r="I1932" s="264" t="s">
        <v>235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1021</v>
      </c>
      <c r="C1933" s="260" t="s">
        <v>1022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295</v>
      </c>
      <c r="H1933" s="264" t="s">
        <v>181</v>
      </c>
      <c r="I1933" s="264" t="s">
        <v>249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1021</v>
      </c>
      <c r="C1934" s="260" t="s">
        <v>1022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295</v>
      </c>
      <c r="H1934" s="264" t="s">
        <v>181</v>
      </c>
      <c r="I1934" s="264" t="s">
        <v>249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1023</v>
      </c>
      <c r="C1935" s="260" t="s">
        <v>1022</v>
      </c>
      <c r="D1935" s="73" t="str">
        <f t="shared" si="60"/>
        <v>ago/2018</v>
      </c>
      <c r="E1935" s="263">
        <v>43342</v>
      </c>
      <c r="F1935" s="259" t="s">
        <v>214</v>
      </c>
      <c r="G1935" s="259" t="s">
        <v>295</v>
      </c>
      <c r="H1935" s="264" t="s">
        <v>329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1023</v>
      </c>
      <c r="C1936" s="260" t="s">
        <v>1022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295</v>
      </c>
      <c r="H1936" s="264" t="s">
        <v>536</v>
      </c>
      <c r="I1936" s="264" t="s">
        <v>238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1021</v>
      </c>
      <c r="C1937" s="260" t="s">
        <v>1022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295</v>
      </c>
      <c r="H1937" s="264" t="s">
        <v>536</v>
      </c>
      <c r="I1937" s="264" t="s">
        <v>238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1021</v>
      </c>
      <c r="C1938" s="260" t="s">
        <v>1022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295</v>
      </c>
      <c r="H1938" s="264" t="s">
        <v>1084</v>
      </c>
      <c r="I1938" s="264" t="s">
        <v>252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1023</v>
      </c>
      <c r="C1939" s="260" t="s">
        <v>1022</v>
      </c>
      <c r="D1939" s="73" t="str">
        <f t="shared" si="60"/>
        <v>ago/2018</v>
      </c>
      <c r="E1939" s="263">
        <v>43343</v>
      </c>
      <c r="F1939" s="259" t="s">
        <v>207</v>
      </c>
      <c r="G1939" s="259" t="s">
        <v>295</v>
      </c>
      <c r="H1939" s="264" t="s">
        <v>208</v>
      </c>
      <c r="I1939" s="264" t="s">
        <v>298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1021</v>
      </c>
      <c r="C1940" s="260" t="s">
        <v>1022</v>
      </c>
      <c r="D1940" s="73" t="str">
        <f t="shared" si="60"/>
        <v>ago/2018</v>
      </c>
      <c r="E1940" s="263">
        <v>43343</v>
      </c>
      <c r="F1940" s="259" t="s">
        <v>205</v>
      </c>
      <c r="G1940" s="259" t="s">
        <v>295</v>
      </c>
      <c r="H1940" s="264" t="s">
        <v>300</v>
      </c>
      <c r="I1940" s="264" t="s">
        <v>237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1023</v>
      </c>
      <c r="C1941" s="260" t="s">
        <v>1022</v>
      </c>
      <c r="D1941" s="73" t="str">
        <f t="shared" si="60"/>
        <v>ago/2018</v>
      </c>
      <c r="E1941" s="263">
        <v>43343</v>
      </c>
      <c r="F1941" s="259" t="s">
        <v>205</v>
      </c>
      <c r="G1941" s="259" t="s">
        <v>295</v>
      </c>
      <c r="H1941" s="264" t="s">
        <v>305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1021</v>
      </c>
      <c r="C1942" s="260" t="s">
        <v>1022</v>
      </c>
      <c r="D1942" s="73" t="str">
        <f t="shared" si="60"/>
        <v>ago/2018</v>
      </c>
      <c r="E1942" s="263">
        <v>43343</v>
      </c>
      <c r="F1942" s="259" t="s">
        <v>205</v>
      </c>
      <c r="G1942" s="259" t="s">
        <v>295</v>
      </c>
      <c r="H1942" s="264" t="s">
        <v>305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1021</v>
      </c>
      <c r="C1943" s="260" t="s">
        <v>1022</v>
      </c>
      <c r="D1943" s="73" t="str">
        <f t="shared" si="60"/>
        <v>set/2018</v>
      </c>
      <c r="E1943" s="263">
        <v>43346</v>
      </c>
      <c r="F1943" s="259" t="s">
        <v>320</v>
      </c>
      <c r="G1943" s="259" t="s">
        <v>295</v>
      </c>
      <c r="H1943" s="264" t="s">
        <v>213</v>
      </c>
      <c r="I1943" s="264" t="s">
        <v>276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1021</v>
      </c>
      <c r="C1944" s="260" t="s">
        <v>1022</v>
      </c>
      <c r="D1944" s="73" t="str">
        <f t="shared" si="60"/>
        <v>set/2018</v>
      </c>
      <c r="E1944" s="263">
        <v>43346</v>
      </c>
      <c r="F1944" s="259" t="s">
        <v>320</v>
      </c>
      <c r="G1944" s="259" t="s">
        <v>295</v>
      </c>
      <c r="H1944" s="264" t="s">
        <v>347</v>
      </c>
      <c r="I1944" s="264" t="s">
        <v>276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1021</v>
      </c>
      <c r="C1945" s="260" t="s">
        <v>1022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295</v>
      </c>
      <c r="H1945" s="264" t="s">
        <v>539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1021</v>
      </c>
      <c r="C1946" s="260" t="s">
        <v>1022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295</v>
      </c>
      <c r="H1946" s="264" t="s">
        <v>1292</v>
      </c>
      <c r="I1946" s="264" t="s">
        <v>261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1021</v>
      </c>
      <c r="C1947" s="260" t="s">
        <v>1022</v>
      </c>
      <c r="D1947" s="73" t="str">
        <f t="shared" si="60"/>
        <v>set/2018</v>
      </c>
      <c r="E1947" s="263">
        <v>43346</v>
      </c>
      <c r="F1947" s="259" t="s">
        <v>205</v>
      </c>
      <c r="G1947" s="259" t="s">
        <v>295</v>
      </c>
      <c r="H1947" s="264" t="s">
        <v>300</v>
      </c>
      <c r="I1947" s="264" t="s">
        <v>237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1021</v>
      </c>
      <c r="C1948" s="260" t="s">
        <v>1022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295</v>
      </c>
      <c r="H1948" s="264" t="s">
        <v>1142</v>
      </c>
      <c r="I1948" s="264" t="s">
        <v>261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1021</v>
      </c>
      <c r="C1949" s="260" t="s">
        <v>1022</v>
      </c>
      <c r="D1949" s="73" t="str">
        <f t="shared" si="60"/>
        <v>set/2018</v>
      </c>
      <c r="E1949" s="263">
        <v>43347</v>
      </c>
      <c r="F1949" s="259" t="s">
        <v>320</v>
      </c>
      <c r="G1949" s="259" t="s">
        <v>295</v>
      </c>
      <c r="H1949" s="264" t="s">
        <v>225</v>
      </c>
      <c r="I1949" s="264" t="s">
        <v>276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1021</v>
      </c>
      <c r="C1950" s="260" t="s">
        <v>1022</v>
      </c>
      <c r="D1950" s="73" t="str">
        <f t="shared" si="60"/>
        <v>set/2018</v>
      </c>
      <c r="E1950" s="263">
        <v>43347</v>
      </c>
      <c r="F1950" s="259" t="s">
        <v>214</v>
      </c>
      <c r="G1950" s="259" t="s">
        <v>295</v>
      </c>
      <c r="H1950" s="264" t="s">
        <v>197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1021</v>
      </c>
      <c r="C1951" s="260" t="s">
        <v>1022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295</v>
      </c>
      <c r="H1951" s="264" t="s">
        <v>542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1021</v>
      </c>
      <c r="C1952" s="260" t="s">
        <v>1022</v>
      </c>
      <c r="D1952" s="73" t="str">
        <f t="shared" si="60"/>
        <v>set/2018</v>
      </c>
      <c r="E1952" s="263">
        <v>43348</v>
      </c>
      <c r="F1952" s="259" t="s">
        <v>207</v>
      </c>
      <c r="G1952" s="259" t="s">
        <v>295</v>
      </c>
      <c r="H1952" s="264" t="s">
        <v>208</v>
      </c>
      <c r="I1952" s="264" t="s">
        <v>298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1021</v>
      </c>
      <c r="C1953" s="260" t="s">
        <v>1022</v>
      </c>
      <c r="D1953" s="73" t="str">
        <f t="shared" si="60"/>
        <v>set/2018</v>
      </c>
      <c r="E1953" s="263">
        <v>43348</v>
      </c>
      <c r="F1953" s="259" t="s">
        <v>540</v>
      </c>
      <c r="G1953" s="259" t="s">
        <v>295</v>
      </c>
      <c r="H1953" s="264" t="s">
        <v>1293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1021</v>
      </c>
      <c r="C1954" s="260" t="s">
        <v>1022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295</v>
      </c>
      <c r="H1954" s="264" t="s">
        <v>1292</v>
      </c>
      <c r="I1954" s="264" t="s">
        <v>261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1021</v>
      </c>
      <c r="C1955" s="260" t="s">
        <v>1022</v>
      </c>
      <c r="D1955" s="73" t="str">
        <f t="shared" si="60"/>
        <v>set/2018</v>
      </c>
      <c r="E1955" s="263">
        <v>43348</v>
      </c>
      <c r="F1955" s="259" t="s">
        <v>540</v>
      </c>
      <c r="G1955" s="259" t="s">
        <v>295</v>
      </c>
      <c r="H1955" s="264" t="s">
        <v>1294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1021</v>
      </c>
      <c r="C1956" s="260" t="s">
        <v>1022</v>
      </c>
      <c r="D1956" s="73" t="str">
        <f t="shared" si="60"/>
        <v>set/2018</v>
      </c>
      <c r="E1956" s="263">
        <v>43348</v>
      </c>
      <c r="F1956" s="259" t="s">
        <v>540</v>
      </c>
      <c r="G1956" s="259" t="s">
        <v>295</v>
      </c>
      <c r="H1956" s="264" t="s">
        <v>1295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1021</v>
      </c>
      <c r="C1957" s="260" t="s">
        <v>1022</v>
      </c>
      <c r="D1957" s="73" t="str">
        <f t="shared" si="60"/>
        <v>set/2018</v>
      </c>
      <c r="E1957" s="263">
        <v>43348</v>
      </c>
      <c r="F1957" s="259" t="s">
        <v>540</v>
      </c>
      <c r="G1957" s="259" t="s">
        <v>295</v>
      </c>
      <c r="H1957" s="264" t="s">
        <v>1296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1021</v>
      </c>
      <c r="C1958" s="260" t="s">
        <v>1022</v>
      </c>
      <c r="D1958" s="73" t="str">
        <f t="shared" si="60"/>
        <v>set/2018</v>
      </c>
      <c r="E1958" s="263">
        <v>43348</v>
      </c>
      <c r="F1958" s="259" t="s">
        <v>540</v>
      </c>
      <c r="G1958" s="259" t="s">
        <v>295</v>
      </c>
      <c r="H1958" s="264" t="s">
        <v>1297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1021</v>
      </c>
      <c r="C1959" s="260" t="s">
        <v>1022</v>
      </c>
      <c r="D1959" s="73" t="str">
        <f t="shared" si="60"/>
        <v>set/2018</v>
      </c>
      <c r="E1959" s="263">
        <v>43348</v>
      </c>
      <c r="F1959" s="259" t="s">
        <v>214</v>
      </c>
      <c r="G1959" s="259" t="s">
        <v>295</v>
      </c>
      <c r="H1959" s="264" t="s">
        <v>197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1021</v>
      </c>
      <c r="C1960" s="260" t="s">
        <v>1022</v>
      </c>
      <c r="D1960" s="73" t="str">
        <f t="shared" si="60"/>
        <v>set/2018</v>
      </c>
      <c r="E1960" s="263">
        <v>43348</v>
      </c>
      <c r="F1960" s="259" t="s">
        <v>540</v>
      </c>
      <c r="G1960" s="259" t="s">
        <v>295</v>
      </c>
      <c r="H1960" s="264" t="s">
        <v>1298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1021</v>
      </c>
      <c r="C1961" s="260" t="s">
        <v>1022</v>
      </c>
      <c r="D1961" s="73" t="str">
        <f t="shared" si="60"/>
        <v>set/2018</v>
      </c>
      <c r="E1961" s="263">
        <v>43348</v>
      </c>
      <c r="F1961" s="259" t="s">
        <v>540</v>
      </c>
      <c r="G1961" s="259" t="s">
        <v>295</v>
      </c>
      <c r="H1961" s="264" t="s">
        <v>1041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1021</v>
      </c>
      <c r="C1962" s="260" t="s">
        <v>1022</v>
      </c>
      <c r="D1962" s="73" t="str">
        <f t="shared" si="60"/>
        <v>set/2018</v>
      </c>
      <c r="E1962" s="263">
        <v>43348</v>
      </c>
      <c r="F1962" s="259" t="s">
        <v>540</v>
      </c>
      <c r="G1962" s="259" t="s">
        <v>295</v>
      </c>
      <c r="H1962" s="264" t="s">
        <v>541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1021</v>
      </c>
      <c r="C1963" s="260" t="s">
        <v>1022</v>
      </c>
      <c r="D1963" s="73" t="str">
        <f t="shared" si="60"/>
        <v>set/2018</v>
      </c>
      <c r="E1963" s="263">
        <v>43348</v>
      </c>
      <c r="F1963" s="259" t="s">
        <v>540</v>
      </c>
      <c r="G1963" s="259" t="s">
        <v>295</v>
      </c>
      <c r="H1963" s="264" t="s">
        <v>1299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1021</v>
      </c>
      <c r="C1964" s="260" t="s">
        <v>1022</v>
      </c>
      <c r="D1964" s="73" t="str">
        <f t="shared" si="60"/>
        <v>set/2018</v>
      </c>
      <c r="E1964" s="263">
        <v>43348</v>
      </c>
      <c r="F1964" s="259" t="s">
        <v>540</v>
      </c>
      <c r="G1964" s="259" t="s">
        <v>295</v>
      </c>
      <c r="H1964" s="264" t="s">
        <v>1300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1021</v>
      </c>
      <c r="C1965" s="260" t="s">
        <v>1022</v>
      </c>
      <c r="D1965" s="73" t="str">
        <f t="shared" si="60"/>
        <v>set/2018</v>
      </c>
      <c r="E1965" s="263">
        <v>43348</v>
      </c>
      <c r="F1965" s="259" t="s">
        <v>540</v>
      </c>
      <c r="G1965" s="259" t="s">
        <v>295</v>
      </c>
      <c r="H1965" s="264" t="s">
        <v>1300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1021</v>
      </c>
      <c r="C1966" s="260" t="s">
        <v>1022</v>
      </c>
      <c r="D1966" s="73" t="str">
        <f t="shared" si="60"/>
        <v>set/2018</v>
      </c>
      <c r="E1966" s="263">
        <v>43348</v>
      </c>
      <c r="F1966" s="259" t="s">
        <v>540</v>
      </c>
      <c r="G1966" s="259" t="s">
        <v>295</v>
      </c>
      <c r="H1966" s="264" t="s">
        <v>1300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1021</v>
      </c>
      <c r="C1967" s="260" t="s">
        <v>1022</v>
      </c>
      <c r="D1967" s="73" t="str">
        <f t="shared" si="60"/>
        <v>set/2018</v>
      </c>
      <c r="E1967" s="263">
        <v>43348</v>
      </c>
      <c r="F1967" s="259" t="s">
        <v>540</v>
      </c>
      <c r="G1967" s="259" t="s">
        <v>295</v>
      </c>
      <c r="H1967" s="264" t="s">
        <v>1301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1021</v>
      </c>
      <c r="C1968" s="260" t="s">
        <v>1022</v>
      </c>
      <c r="D1968" s="73" t="str">
        <f t="shared" si="60"/>
        <v>set/2018</v>
      </c>
      <c r="E1968" s="263">
        <v>43349</v>
      </c>
      <c r="F1968" s="259" t="s">
        <v>207</v>
      </c>
      <c r="G1968" s="259" t="s">
        <v>295</v>
      </c>
      <c r="H1968" s="264" t="s">
        <v>208</v>
      </c>
      <c r="I1968" s="264" t="s">
        <v>298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1021</v>
      </c>
      <c r="C1969" s="260" t="s">
        <v>1022</v>
      </c>
      <c r="D1969" s="73" t="str">
        <f t="shared" si="60"/>
        <v>set/2018</v>
      </c>
      <c r="E1969" s="263">
        <v>43349</v>
      </c>
      <c r="F1969" s="259" t="s">
        <v>214</v>
      </c>
      <c r="G1969" s="259" t="s">
        <v>295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1021</v>
      </c>
      <c r="C1970" s="260" t="s">
        <v>1022</v>
      </c>
      <c r="D1970" s="73" t="str">
        <f t="shared" si="60"/>
        <v>set/2018</v>
      </c>
      <c r="E1970" s="263">
        <v>43349</v>
      </c>
      <c r="F1970" s="259" t="s">
        <v>543</v>
      </c>
      <c r="G1970" s="259" t="s">
        <v>295</v>
      </c>
      <c r="H1970" s="264" t="s">
        <v>1302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1021</v>
      </c>
      <c r="C1971" s="260" t="s">
        <v>1022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295</v>
      </c>
      <c r="H1971" s="264" t="s">
        <v>1084</v>
      </c>
      <c r="I1971" s="264" t="s">
        <v>252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1021</v>
      </c>
      <c r="C1972" s="260" t="s">
        <v>1022</v>
      </c>
      <c r="D1972" s="73" t="str">
        <f t="shared" si="60"/>
        <v>set/2018</v>
      </c>
      <c r="E1972" s="263">
        <v>43353</v>
      </c>
      <c r="F1972" s="259" t="s">
        <v>207</v>
      </c>
      <c r="G1972" s="259" t="s">
        <v>295</v>
      </c>
      <c r="H1972" s="264" t="s">
        <v>208</v>
      </c>
      <c r="I1972" s="264" t="s">
        <v>298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1021</v>
      </c>
      <c r="C1973" s="260" t="s">
        <v>1022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295</v>
      </c>
      <c r="H1973" s="264" t="s">
        <v>1210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1021</v>
      </c>
      <c r="C1974" s="260" t="s">
        <v>1022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295</v>
      </c>
      <c r="H1974" s="264" t="s">
        <v>321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1021</v>
      </c>
      <c r="C1975" s="260" t="s">
        <v>1022</v>
      </c>
      <c r="D1975" s="73" t="str">
        <f t="shared" si="60"/>
        <v>set/2018</v>
      </c>
      <c r="E1975" s="263">
        <v>43353</v>
      </c>
      <c r="F1975" s="259" t="s">
        <v>214</v>
      </c>
      <c r="G1975" s="259" t="s">
        <v>295</v>
      </c>
      <c r="H1975" s="264" t="s">
        <v>197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1021</v>
      </c>
      <c r="C1976" s="260" t="s">
        <v>1022</v>
      </c>
      <c r="D1976" s="73" t="str">
        <f t="shared" si="60"/>
        <v>set/2018</v>
      </c>
      <c r="E1976" s="263">
        <v>43353</v>
      </c>
      <c r="F1976" s="259" t="s">
        <v>214</v>
      </c>
      <c r="G1976" s="259" t="s">
        <v>295</v>
      </c>
      <c r="H1976" s="264" t="s">
        <v>197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1021</v>
      </c>
      <c r="C1977" s="260" t="s">
        <v>1022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323</v>
      </c>
      <c r="H1977" s="264" t="s">
        <v>1240</v>
      </c>
      <c r="I1977" s="264" t="s">
        <v>249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1021</v>
      </c>
      <c r="C1978" s="260" t="s">
        <v>1022</v>
      </c>
      <c r="D1978" s="73" t="str">
        <f t="shared" si="60"/>
        <v>set/2018</v>
      </c>
      <c r="E1978" s="263">
        <v>43354</v>
      </c>
      <c r="F1978" s="259" t="s">
        <v>207</v>
      </c>
      <c r="G1978" s="259" t="s">
        <v>295</v>
      </c>
      <c r="H1978" s="264" t="s">
        <v>208</v>
      </c>
      <c r="I1978" s="264" t="s">
        <v>298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1021</v>
      </c>
      <c r="C1979" s="260" t="s">
        <v>1022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295</v>
      </c>
      <c r="H1979" s="264" t="s">
        <v>741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1021</v>
      </c>
      <c r="C1980" s="260" t="s">
        <v>1022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295</v>
      </c>
      <c r="H1980" s="264" t="s">
        <v>741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1021</v>
      </c>
      <c r="C1981" s="260" t="s">
        <v>1022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295</v>
      </c>
      <c r="H1981" s="264" t="s">
        <v>211</v>
      </c>
      <c r="I1981" s="264" t="s">
        <v>186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1021</v>
      </c>
      <c r="C1982" s="260" t="s">
        <v>1022</v>
      </c>
      <c r="D1982" s="73" t="str">
        <f t="shared" si="60"/>
        <v>set/2018</v>
      </c>
      <c r="E1982" s="263">
        <v>43354</v>
      </c>
      <c r="F1982" s="259" t="s">
        <v>214</v>
      </c>
      <c r="G1982" s="259" t="s">
        <v>295</v>
      </c>
      <c r="H1982" s="264" t="s">
        <v>197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1021</v>
      </c>
      <c r="C1983" s="260" t="s">
        <v>1022</v>
      </c>
      <c r="D1983" s="73" t="str">
        <f t="shared" si="60"/>
        <v>set/2018</v>
      </c>
      <c r="E1983" s="263">
        <v>43354</v>
      </c>
      <c r="F1983" s="259" t="s">
        <v>214</v>
      </c>
      <c r="G1983" s="259" t="s">
        <v>295</v>
      </c>
      <c r="H1983" s="264" t="s">
        <v>197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1021</v>
      </c>
      <c r="C1984" s="260" t="s">
        <v>1022</v>
      </c>
      <c r="D1984" s="73" t="str">
        <f t="shared" si="60"/>
        <v>set/2018</v>
      </c>
      <c r="E1984" s="263">
        <v>43354</v>
      </c>
      <c r="F1984" s="259" t="s">
        <v>214</v>
      </c>
      <c r="G1984" s="259" t="s">
        <v>295</v>
      </c>
      <c r="H1984" s="264" t="s">
        <v>197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1021</v>
      </c>
      <c r="C1985" s="260" t="s">
        <v>1022</v>
      </c>
      <c r="D1985" s="73" t="str">
        <f t="shared" si="60"/>
        <v>set/2018</v>
      </c>
      <c r="E1985" s="263">
        <v>43354</v>
      </c>
      <c r="F1985" s="259" t="s">
        <v>214</v>
      </c>
      <c r="G1985" s="259" t="s">
        <v>295</v>
      </c>
      <c r="H1985" s="264" t="s">
        <v>197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1021</v>
      </c>
      <c r="C1986" s="260" t="s">
        <v>1022</v>
      </c>
      <c r="D1986" s="73" t="str">
        <f t="shared" si="60"/>
        <v>set/2018</v>
      </c>
      <c r="E1986" s="263">
        <v>43354</v>
      </c>
      <c r="F1986" s="259" t="s">
        <v>214</v>
      </c>
      <c r="G1986" s="259" t="s">
        <v>295</v>
      </c>
      <c r="H1986" s="264" t="s">
        <v>197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1021</v>
      </c>
      <c r="C1987" s="260" t="s">
        <v>1022</v>
      </c>
      <c r="D1987" s="73" t="str">
        <f t="shared" ref="D1987:D2050" si="62">TEXT(E1987,"mmm/aaaa")</f>
        <v>set/2018</v>
      </c>
      <c r="E1987" s="263">
        <v>43354</v>
      </c>
      <c r="F1987" s="259" t="s">
        <v>214</v>
      </c>
      <c r="G1987" s="259" t="s">
        <v>295</v>
      </c>
      <c r="H1987" s="264" t="s">
        <v>197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1021</v>
      </c>
      <c r="C1988" s="260" t="s">
        <v>1022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299</v>
      </c>
      <c r="H1988" s="264" t="s">
        <v>1240</v>
      </c>
      <c r="I1988" s="264" t="s">
        <v>248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1021</v>
      </c>
      <c r="C1989" s="260" t="s">
        <v>1022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295</v>
      </c>
      <c r="H1989" s="264" t="s">
        <v>1240</v>
      </c>
      <c r="I1989" s="264" t="s">
        <v>248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1021</v>
      </c>
      <c r="C1990" s="260" t="s">
        <v>1022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295</v>
      </c>
      <c r="H1990" s="264" t="s">
        <v>332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1021</v>
      </c>
      <c r="C1991" s="260" t="s">
        <v>1022</v>
      </c>
      <c r="D1991" s="73" t="str">
        <f t="shared" si="62"/>
        <v>set/2018</v>
      </c>
      <c r="E1991" s="263">
        <v>43355</v>
      </c>
      <c r="F1991" s="259" t="s">
        <v>207</v>
      </c>
      <c r="G1991" s="259" t="s">
        <v>295</v>
      </c>
      <c r="H1991" s="264" t="s">
        <v>208</v>
      </c>
      <c r="I1991" s="264" t="s">
        <v>298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1021</v>
      </c>
      <c r="C1992" s="260" t="s">
        <v>1022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295</v>
      </c>
      <c r="H1992" s="264" t="s">
        <v>1269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1021</v>
      </c>
      <c r="C1993" s="260" t="s">
        <v>1022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295</v>
      </c>
      <c r="H1993" s="264" t="s">
        <v>361</v>
      </c>
      <c r="I1993" s="264" t="s">
        <v>248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1021</v>
      </c>
      <c r="C1994" s="260" t="s">
        <v>1022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295</v>
      </c>
      <c r="H1994" s="264" t="s">
        <v>181</v>
      </c>
      <c r="I1994" s="264" t="s">
        <v>251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1021</v>
      </c>
      <c r="C1995" s="260" t="s">
        <v>1022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295</v>
      </c>
      <c r="H1995" s="264" t="s">
        <v>181</v>
      </c>
      <c r="I1995" s="264" t="s">
        <v>248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1021</v>
      </c>
      <c r="C1996" s="260" t="s">
        <v>1022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295</v>
      </c>
      <c r="H1996" s="264" t="s">
        <v>181</v>
      </c>
      <c r="I1996" s="264" t="s">
        <v>249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1021</v>
      </c>
      <c r="C1997" s="260" t="s">
        <v>1022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295</v>
      </c>
      <c r="H1997" s="264" t="s">
        <v>1288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1021</v>
      </c>
      <c r="C1998" s="260" t="s">
        <v>1022</v>
      </c>
      <c r="D1998" s="73" t="str">
        <f t="shared" si="62"/>
        <v>set/2018</v>
      </c>
      <c r="E1998" s="263">
        <v>43355</v>
      </c>
      <c r="F1998" s="259" t="s">
        <v>214</v>
      </c>
      <c r="G1998" s="259" t="s">
        <v>295</v>
      </c>
      <c r="H1998" s="264" t="s">
        <v>197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1021</v>
      </c>
      <c r="C1999" s="260" t="s">
        <v>1022</v>
      </c>
      <c r="D1999" s="73" t="str">
        <f t="shared" si="62"/>
        <v>set/2018</v>
      </c>
      <c r="E1999" s="263">
        <v>43355</v>
      </c>
      <c r="F1999" s="259" t="s">
        <v>214</v>
      </c>
      <c r="G1999" s="259" t="s">
        <v>295</v>
      </c>
      <c r="H1999" s="264" t="s">
        <v>197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1021</v>
      </c>
      <c r="C2000" s="260" t="s">
        <v>1022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295</v>
      </c>
      <c r="H2000" s="264" t="s">
        <v>1024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1021</v>
      </c>
      <c r="C2001" s="260" t="s">
        <v>1022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295</v>
      </c>
      <c r="H2001" s="264" t="s">
        <v>1303</v>
      </c>
      <c r="I2001" s="264" t="s">
        <v>255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1021</v>
      </c>
      <c r="C2002" s="260" t="s">
        <v>1022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295</v>
      </c>
      <c r="H2002" s="264" t="s">
        <v>1084</v>
      </c>
      <c r="I2002" s="264" t="s">
        <v>252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1021</v>
      </c>
      <c r="C2003" s="260" t="s">
        <v>1022</v>
      </c>
      <c r="D2003" s="73" t="str">
        <f t="shared" si="62"/>
        <v>set/2018</v>
      </c>
      <c r="E2003" s="263">
        <v>43356</v>
      </c>
      <c r="F2003" s="259" t="s">
        <v>320</v>
      </c>
      <c r="G2003" s="259" t="s">
        <v>295</v>
      </c>
      <c r="H2003" s="264" t="s">
        <v>792</v>
      </c>
      <c r="I2003" s="264" t="s">
        <v>276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1021</v>
      </c>
      <c r="C2004" s="260" t="s">
        <v>1022</v>
      </c>
      <c r="D2004" s="73" t="str">
        <f t="shared" si="62"/>
        <v>set/2018</v>
      </c>
      <c r="E2004" s="263">
        <v>43356</v>
      </c>
      <c r="F2004" s="259" t="s">
        <v>207</v>
      </c>
      <c r="G2004" s="259" t="s">
        <v>295</v>
      </c>
      <c r="H2004" s="264" t="s">
        <v>208</v>
      </c>
      <c r="I2004" s="264" t="s">
        <v>298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1021</v>
      </c>
      <c r="C2005" s="260" t="s">
        <v>1022</v>
      </c>
      <c r="D2005" s="73" t="str">
        <f t="shared" si="62"/>
        <v>set/2018</v>
      </c>
      <c r="E2005" s="263">
        <v>43356</v>
      </c>
      <c r="F2005" s="259" t="s">
        <v>214</v>
      </c>
      <c r="G2005" s="259" t="s">
        <v>295</v>
      </c>
      <c r="H2005" s="264" t="s">
        <v>197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1021</v>
      </c>
      <c r="C2006" s="260" t="s">
        <v>1022</v>
      </c>
      <c r="D2006" s="73" t="str">
        <f t="shared" si="62"/>
        <v>set/2018</v>
      </c>
      <c r="E2006" s="263">
        <v>43356</v>
      </c>
      <c r="F2006" s="259" t="s">
        <v>214</v>
      </c>
      <c r="G2006" s="259" t="s">
        <v>295</v>
      </c>
      <c r="H2006" s="264" t="s">
        <v>197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1021</v>
      </c>
      <c r="C2007" s="260" t="s">
        <v>1022</v>
      </c>
      <c r="D2007" s="73" t="str">
        <f t="shared" si="62"/>
        <v>set/2018</v>
      </c>
      <c r="E2007" s="263">
        <v>43356</v>
      </c>
      <c r="F2007" s="259" t="s">
        <v>214</v>
      </c>
      <c r="G2007" s="259" t="s">
        <v>295</v>
      </c>
      <c r="H2007" s="264" t="s">
        <v>197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1021</v>
      </c>
      <c r="C2008" s="260" t="s">
        <v>1022</v>
      </c>
      <c r="D2008" s="73" t="str">
        <f t="shared" si="62"/>
        <v>set/2018</v>
      </c>
      <c r="E2008" s="263">
        <v>43356</v>
      </c>
      <c r="F2008" s="259" t="s">
        <v>214</v>
      </c>
      <c r="G2008" s="259" t="s">
        <v>295</v>
      </c>
      <c r="H2008" s="264" t="s">
        <v>197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1021</v>
      </c>
      <c r="C2009" s="260" t="s">
        <v>1022</v>
      </c>
      <c r="D2009" s="73" t="str">
        <f t="shared" si="62"/>
        <v>set/2018</v>
      </c>
      <c r="E2009" s="263">
        <v>43356</v>
      </c>
      <c r="F2009" s="259" t="s">
        <v>214</v>
      </c>
      <c r="G2009" s="259" t="s">
        <v>295</v>
      </c>
      <c r="H2009" s="264" t="s">
        <v>197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1021</v>
      </c>
      <c r="C2010" s="260" t="s">
        <v>1022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295</v>
      </c>
      <c r="H2010" s="264" t="s">
        <v>1304</v>
      </c>
      <c r="I2010" s="264" t="s">
        <v>248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1021</v>
      </c>
      <c r="C2011" s="260" t="s">
        <v>1022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295</v>
      </c>
      <c r="H2011" s="264" t="s">
        <v>1304</v>
      </c>
      <c r="I2011" s="264" t="s">
        <v>249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1021</v>
      </c>
      <c r="C2012" s="260" t="s">
        <v>1022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295</v>
      </c>
      <c r="H2012" s="264" t="s">
        <v>1207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1021</v>
      </c>
      <c r="C2013" s="260" t="s">
        <v>1022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295</v>
      </c>
      <c r="H2013" s="264" t="s">
        <v>324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1021</v>
      </c>
      <c r="C2014" s="260" t="s">
        <v>1022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295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1021</v>
      </c>
      <c r="C2015" s="260" t="s">
        <v>1022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295</v>
      </c>
      <c r="H2015" s="264" t="s">
        <v>330</v>
      </c>
      <c r="I2015" s="264" t="s">
        <v>277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1021</v>
      </c>
      <c r="C2016" s="260" t="s">
        <v>1022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295</v>
      </c>
      <c r="H2016" s="264" t="s">
        <v>331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1021</v>
      </c>
      <c r="C2017" s="260" t="s">
        <v>1022</v>
      </c>
      <c r="D2017" s="73" t="str">
        <f t="shared" si="62"/>
        <v>set/2018</v>
      </c>
      <c r="E2017" s="263">
        <v>43356</v>
      </c>
      <c r="F2017" s="259" t="s">
        <v>320</v>
      </c>
      <c r="G2017" s="259" t="s">
        <v>295</v>
      </c>
      <c r="H2017" s="264" t="s">
        <v>1188</v>
      </c>
      <c r="I2017" s="264" t="s">
        <v>276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1021</v>
      </c>
      <c r="C2018" s="260" t="s">
        <v>1022</v>
      </c>
      <c r="D2018" s="73" t="str">
        <f t="shared" si="62"/>
        <v>set/2018</v>
      </c>
      <c r="E2018" s="263">
        <v>43357</v>
      </c>
      <c r="F2018" s="259" t="s">
        <v>207</v>
      </c>
      <c r="G2018" s="259" t="s">
        <v>295</v>
      </c>
      <c r="H2018" s="264" t="s">
        <v>208</v>
      </c>
      <c r="I2018" s="264" t="s">
        <v>298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1021</v>
      </c>
      <c r="C2019" s="260" t="s">
        <v>1022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295</v>
      </c>
      <c r="H2019" s="264" t="s">
        <v>1241</v>
      </c>
      <c r="I2019" s="264" t="s">
        <v>249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1021</v>
      </c>
      <c r="C2020" s="260" t="s">
        <v>1022</v>
      </c>
      <c r="D2020" s="73" t="str">
        <f t="shared" si="62"/>
        <v>set/2018</v>
      </c>
      <c r="E2020" s="263">
        <v>43357</v>
      </c>
      <c r="F2020" s="259" t="s">
        <v>214</v>
      </c>
      <c r="G2020" s="259" t="s">
        <v>295</v>
      </c>
      <c r="H2020" s="264" t="s">
        <v>197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1021</v>
      </c>
      <c r="C2021" s="260" t="s">
        <v>1022</v>
      </c>
      <c r="D2021" s="73" t="str">
        <f t="shared" si="62"/>
        <v>set/2018</v>
      </c>
      <c r="E2021" s="263">
        <v>43357</v>
      </c>
      <c r="F2021" s="259" t="s">
        <v>214</v>
      </c>
      <c r="G2021" s="259" t="s">
        <v>295</v>
      </c>
      <c r="H2021" s="264" t="s">
        <v>197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1021</v>
      </c>
      <c r="C2022" s="260" t="s">
        <v>1022</v>
      </c>
      <c r="D2022" s="73" t="str">
        <f t="shared" si="62"/>
        <v>set/2018</v>
      </c>
      <c r="E2022" s="263">
        <v>43357</v>
      </c>
      <c r="F2022" s="259" t="s">
        <v>214</v>
      </c>
      <c r="G2022" s="259" t="s">
        <v>295</v>
      </c>
      <c r="H2022" s="264" t="s">
        <v>197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1021</v>
      </c>
      <c r="C2023" s="260" t="s">
        <v>1022</v>
      </c>
      <c r="D2023" s="73" t="str">
        <f t="shared" si="62"/>
        <v>set/2018</v>
      </c>
      <c r="E2023" s="263">
        <v>43357</v>
      </c>
      <c r="F2023" s="259" t="s">
        <v>540</v>
      </c>
      <c r="G2023" s="259" t="s">
        <v>295</v>
      </c>
      <c r="H2023" s="264" t="s">
        <v>1300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1021</v>
      </c>
      <c r="C2024" s="260" t="s">
        <v>1022</v>
      </c>
      <c r="D2024" s="73" t="str">
        <f t="shared" si="62"/>
        <v>set/2018</v>
      </c>
      <c r="E2024" s="263">
        <v>43357</v>
      </c>
      <c r="F2024" s="259" t="s">
        <v>540</v>
      </c>
      <c r="G2024" s="259" t="s">
        <v>295</v>
      </c>
      <c r="H2024" s="264" t="s">
        <v>1300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1021</v>
      </c>
      <c r="C2025" s="260" t="s">
        <v>1022</v>
      </c>
      <c r="D2025" s="73" t="str">
        <f t="shared" si="62"/>
        <v>set/2018</v>
      </c>
      <c r="E2025" s="263">
        <v>43357</v>
      </c>
      <c r="F2025" s="259" t="s">
        <v>540</v>
      </c>
      <c r="G2025" s="259" t="s">
        <v>295</v>
      </c>
      <c r="H2025" s="264" t="s">
        <v>1300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1021</v>
      </c>
      <c r="C2026" s="260" t="s">
        <v>1022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295</v>
      </c>
      <c r="H2026" s="264" t="s">
        <v>1070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1021</v>
      </c>
      <c r="C2027" s="260" t="s">
        <v>1022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295</v>
      </c>
      <c r="H2027" s="264" t="s">
        <v>146</v>
      </c>
      <c r="I2027" s="264" t="s">
        <v>255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1021</v>
      </c>
      <c r="C2028" s="260" t="s">
        <v>1022</v>
      </c>
      <c r="D2028" s="73" t="str">
        <f t="shared" si="62"/>
        <v>set/2018</v>
      </c>
      <c r="E2028" s="263">
        <v>43360</v>
      </c>
      <c r="F2028" s="259" t="s">
        <v>207</v>
      </c>
      <c r="G2028" s="259" t="s">
        <v>295</v>
      </c>
      <c r="H2028" s="264" t="s">
        <v>208</v>
      </c>
      <c r="I2028" s="264" t="s">
        <v>298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1021</v>
      </c>
      <c r="C2029" s="260" t="s">
        <v>1022</v>
      </c>
      <c r="D2029" s="73" t="str">
        <f t="shared" si="62"/>
        <v>set/2018</v>
      </c>
      <c r="E2029" s="263">
        <v>43360</v>
      </c>
      <c r="F2029" s="259" t="s">
        <v>1305</v>
      </c>
      <c r="G2029" s="259" t="s">
        <v>295</v>
      </c>
      <c r="H2029" s="264" t="s">
        <v>1210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1021</v>
      </c>
      <c r="C2030" s="260" t="s">
        <v>1022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295</v>
      </c>
      <c r="H2030" s="264" t="s">
        <v>328</v>
      </c>
      <c r="I2030" s="264" t="s">
        <v>259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1021</v>
      </c>
      <c r="C2031" s="260" t="s">
        <v>1022</v>
      </c>
      <c r="D2031" s="73" t="str">
        <f t="shared" si="62"/>
        <v>set/2018</v>
      </c>
      <c r="E2031" s="263">
        <v>43360</v>
      </c>
      <c r="F2031" s="259" t="s">
        <v>1306</v>
      </c>
      <c r="G2031" s="259" t="s">
        <v>295</v>
      </c>
      <c r="H2031" s="264" t="s">
        <v>1109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1021</v>
      </c>
      <c r="C2032" s="260" t="s">
        <v>1022</v>
      </c>
      <c r="D2032" s="73" t="str">
        <f t="shared" si="62"/>
        <v>set/2018</v>
      </c>
      <c r="E2032" s="263">
        <v>43360</v>
      </c>
      <c r="F2032" s="259" t="s">
        <v>1267</v>
      </c>
      <c r="G2032" s="259" t="s">
        <v>295</v>
      </c>
      <c r="H2032" s="264" t="s">
        <v>333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1021</v>
      </c>
      <c r="C2033" s="260" t="s">
        <v>1022</v>
      </c>
      <c r="D2033" s="73" t="str">
        <f t="shared" si="62"/>
        <v>set/2018</v>
      </c>
      <c r="E2033" s="263">
        <v>43360</v>
      </c>
      <c r="F2033" s="259" t="s">
        <v>1307</v>
      </c>
      <c r="G2033" s="259" t="s">
        <v>295</v>
      </c>
      <c r="H2033" s="264" t="s">
        <v>324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1021</v>
      </c>
      <c r="C2034" s="260" t="s">
        <v>1022</v>
      </c>
      <c r="D2034" s="73" t="str">
        <f t="shared" si="62"/>
        <v>set/2018</v>
      </c>
      <c r="E2034" s="263">
        <v>43361</v>
      </c>
      <c r="F2034" s="259" t="s">
        <v>207</v>
      </c>
      <c r="G2034" s="259" t="s">
        <v>295</v>
      </c>
      <c r="H2034" s="264" t="s">
        <v>208</v>
      </c>
      <c r="I2034" s="264" t="s">
        <v>298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1021</v>
      </c>
      <c r="C2035" s="260" t="s">
        <v>1022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295</v>
      </c>
      <c r="H2035" s="264" t="s">
        <v>327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1021</v>
      </c>
      <c r="C2036" s="260" t="s">
        <v>1022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295</v>
      </c>
      <c r="H2036" s="264" t="s">
        <v>1109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1021</v>
      </c>
      <c r="C2037" s="260" t="s">
        <v>1022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295</v>
      </c>
      <c r="H2037" s="264" t="s">
        <v>181</v>
      </c>
      <c r="I2037" s="264" t="s">
        <v>249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1021</v>
      </c>
      <c r="C2038" s="260" t="s">
        <v>1022</v>
      </c>
      <c r="D2038" s="73" t="str">
        <f t="shared" si="62"/>
        <v>set/2018</v>
      </c>
      <c r="E2038" s="263">
        <v>43361</v>
      </c>
      <c r="F2038" s="259" t="s">
        <v>214</v>
      </c>
      <c r="G2038" s="259" t="s">
        <v>295</v>
      </c>
      <c r="H2038" s="264" t="s">
        <v>197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1021</v>
      </c>
      <c r="C2039" s="260" t="s">
        <v>1022</v>
      </c>
      <c r="D2039" s="73" t="str">
        <f t="shared" si="62"/>
        <v>set/2018</v>
      </c>
      <c r="E2039" s="263">
        <v>43361</v>
      </c>
      <c r="F2039" s="259" t="s">
        <v>214</v>
      </c>
      <c r="G2039" s="259" t="s">
        <v>295</v>
      </c>
      <c r="H2039" s="264" t="s">
        <v>197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1021</v>
      </c>
      <c r="C2040" s="260" t="s">
        <v>1022</v>
      </c>
      <c r="D2040" s="73" t="str">
        <f t="shared" si="62"/>
        <v>set/2018</v>
      </c>
      <c r="E2040" s="263">
        <v>43361</v>
      </c>
      <c r="F2040" s="259" t="s">
        <v>214</v>
      </c>
      <c r="G2040" s="259" t="s">
        <v>295</v>
      </c>
      <c r="H2040" s="264" t="s">
        <v>197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1021</v>
      </c>
      <c r="C2041" s="260" t="s">
        <v>1022</v>
      </c>
      <c r="D2041" s="73" t="str">
        <f t="shared" si="62"/>
        <v>set/2018</v>
      </c>
      <c r="E2041" s="263">
        <v>43361</v>
      </c>
      <c r="F2041" s="259" t="s">
        <v>214</v>
      </c>
      <c r="G2041" s="259" t="s">
        <v>295</v>
      </c>
      <c r="H2041" s="264" t="s">
        <v>197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1021</v>
      </c>
      <c r="C2042" s="260" t="s">
        <v>1022</v>
      </c>
      <c r="D2042" s="73" t="str">
        <f t="shared" si="62"/>
        <v>set/2018</v>
      </c>
      <c r="E2042" s="263">
        <v>43361</v>
      </c>
      <c r="F2042" s="259" t="s">
        <v>214</v>
      </c>
      <c r="G2042" s="259" t="s">
        <v>295</v>
      </c>
      <c r="H2042" s="264" t="s">
        <v>197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1021</v>
      </c>
      <c r="C2043" s="260" t="s">
        <v>1022</v>
      </c>
      <c r="D2043" s="73" t="str">
        <f t="shared" si="62"/>
        <v>set/2018</v>
      </c>
      <c r="E2043" s="263">
        <v>43361</v>
      </c>
      <c r="F2043" s="259" t="s">
        <v>214</v>
      </c>
      <c r="G2043" s="259" t="s">
        <v>295</v>
      </c>
      <c r="H2043" s="264" t="s">
        <v>197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1021</v>
      </c>
      <c r="C2044" s="260" t="s">
        <v>1022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295</v>
      </c>
      <c r="H2044" s="264" t="s">
        <v>1199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1021</v>
      </c>
      <c r="C2045" s="260" t="s">
        <v>1022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295</v>
      </c>
      <c r="H2045" s="264" t="s">
        <v>333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1021</v>
      </c>
      <c r="C2046" s="260" t="s">
        <v>1022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295</v>
      </c>
      <c r="H2046" s="264" t="s">
        <v>333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1021</v>
      </c>
      <c r="C2047" s="260" t="s">
        <v>1022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295</v>
      </c>
      <c r="H2047" s="264" t="s">
        <v>338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1021</v>
      </c>
      <c r="C2048" s="260" t="s">
        <v>1022</v>
      </c>
      <c r="D2048" s="73" t="str">
        <f t="shared" si="62"/>
        <v>set/2018</v>
      </c>
      <c r="E2048" s="263">
        <v>43361</v>
      </c>
      <c r="F2048" s="259" t="s">
        <v>1308</v>
      </c>
      <c r="G2048" s="259" t="s">
        <v>295</v>
      </c>
      <c r="H2048" s="264" t="s">
        <v>582</v>
      </c>
      <c r="I2048" s="264" t="s">
        <v>271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1021</v>
      </c>
      <c r="C2049" s="260" t="s">
        <v>1022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295</v>
      </c>
      <c r="H2049" s="264" t="s">
        <v>343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1021</v>
      </c>
      <c r="C2050" s="260" t="s">
        <v>1022</v>
      </c>
      <c r="D2050" s="73" t="str">
        <f t="shared" si="62"/>
        <v>set/2018</v>
      </c>
      <c r="E2050" s="263">
        <v>43362</v>
      </c>
      <c r="F2050" s="259" t="s">
        <v>207</v>
      </c>
      <c r="G2050" s="259" t="s">
        <v>295</v>
      </c>
      <c r="H2050" s="264" t="s">
        <v>208</v>
      </c>
      <c r="I2050" s="264" t="s">
        <v>298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1021</v>
      </c>
      <c r="C2051" s="260" t="s">
        <v>1022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295</v>
      </c>
      <c r="H2051" s="264" t="s">
        <v>1226</v>
      </c>
      <c r="I2051" s="264" t="s">
        <v>248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1021</v>
      </c>
      <c r="C2052" s="260" t="s">
        <v>1022</v>
      </c>
      <c r="D2052" s="73" t="str">
        <f t="shared" si="64"/>
        <v>set/2018</v>
      </c>
      <c r="E2052" s="263">
        <v>43362</v>
      </c>
      <c r="F2052" s="259" t="s">
        <v>214</v>
      </c>
      <c r="G2052" s="259" t="s">
        <v>295</v>
      </c>
      <c r="H2052" s="264" t="s">
        <v>197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1021</v>
      </c>
      <c r="C2053" s="260" t="s">
        <v>1022</v>
      </c>
      <c r="D2053" s="73" t="str">
        <f t="shared" si="64"/>
        <v>set/2018</v>
      </c>
      <c r="E2053" s="263">
        <v>43362</v>
      </c>
      <c r="F2053" s="259" t="s">
        <v>214</v>
      </c>
      <c r="G2053" s="259" t="s">
        <v>295</v>
      </c>
      <c r="H2053" s="264" t="s">
        <v>197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1021</v>
      </c>
      <c r="C2054" s="260" t="s">
        <v>1022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295</v>
      </c>
      <c r="H2054" s="264" t="s">
        <v>318</v>
      </c>
      <c r="I2054" s="264" t="s">
        <v>255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1021</v>
      </c>
      <c r="C2055" s="260" t="s">
        <v>1022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295</v>
      </c>
      <c r="H2055" s="264" t="s">
        <v>1084</v>
      </c>
      <c r="I2055" s="264" t="s">
        <v>252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1021</v>
      </c>
      <c r="C2056" s="260" t="s">
        <v>1022</v>
      </c>
      <c r="D2056" s="73" t="str">
        <f t="shared" si="64"/>
        <v>set/2018</v>
      </c>
      <c r="E2056" s="263">
        <v>43363</v>
      </c>
      <c r="F2056" s="259" t="s">
        <v>320</v>
      </c>
      <c r="G2056" s="259" t="s">
        <v>295</v>
      </c>
      <c r="H2056" s="264" t="s">
        <v>1309</v>
      </c>
      <c r="I2056" s="264" t="s">
        <v>276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1021</v>
      </c>
      <c r="C2057" s="260" t="s">
        <v>1022</v>
      </c>
      <c r="D2057" s="73" t="str">
        <f t="shared" si="64"/>
        <v>set/2018</v>
      </c>
      <c r="E2057" s="263">
        <v>43363</v>
      </c>
      <c r="F2057" s="259" t="s">
        <v>320</v>
      </c>
      <c r="G2057" s="259" t="s">
        <v>295</v>
      </c>
      <c r="H2057" s="264" t="s">
        <v>1209</v>
      </c>
      <c r="I2057" s="264" t="s">
        <v>276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1021</v>
      </c>
      <c r="C2058" s="260" t="s">
        <v>1022</v>
      </c>
      <c r="D2058" s="73" t="str">
        <f t="shared" si="64"/>
        <v>set/2018</v>
      </c>
      <c r="E2058" s="263">
        <v>43363</v>
      </c>
      <c r="F2058" s="259" t="s">
        <v>320</v>
      </c>
      <c r="G2058" s="259" t="s">
        <v>295</v>
      </c>
      <c r="H2058" s="264" t="s">
        <v>1310</v>
      </c>
      <c r="I2058" s="264" t="s">
        <v>276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1021</v>
      </c>
      <c r="C2059" s="260" t="s">
        <v>1022</v>
      </c>
      <c r="D2059" s="73" t="str">
        <f t="shared" si="64"/>
        <v>set/2018</v>
      </c>
      <c r="E2059" s="263">
        <v>43363</v>
      </c>
      <c r="F2059" s="259" t="s">
        <v>207</v>
      </c>
      <c r="G2059" s="259" t="s">
        <v>295</v>
      </c>
      <c r="H2059" s="264" t="s">
        <v>208</v>
      </c>
      <c r="I2059" s="264" t="s">
        <v>298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1021</v>
      </c>
      <c r="C2060" s="260" t="s">
        <v>1022</v>
      </c>
      <c r="D2060" s="73" t="str">
        <f t="shared" si="64"/>
        <v>set/2018</v>
      </c>
      <c r="E2060" s="263">
        <v>43363</v>
      </c>
      <c r="F2060" s="259" t="s">
        <v>1311</v>
      </c>
      <c r="G2060" s="259" t="s">
        <v>295</v>
      </c>
      <c r="H2060" s="264" t="s">
        <v>1210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1021</v>
      </c>
      <c r="C2061" s="260" t="s">
        <v>1022</v>
      </c>
      <c r="D2061" s="73" t="str">
        <f t="shared" si="64"/>
        <v>set/2018</v>
      </c>
      <c r="E2061" s="263">
        <v>43363</v>
      </c>
      <c r="F2061" s="259" t="s">
        <v>1312</v>
      </c>
      <c r="G2061" s="259" t="s">
        <v>295</v>
      </c>
      <c r="H2061" s="264" t="s">
        <v>1210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1021</v>
      </c>
      <c r="C2062" s="260" t="s">
        <v>1022</v>
      </c>
      <c r="D2062" s="73" t="str">
        <f t="shared" si="64"/>
        <v>set/2018</v>
      </c>
      <c r="E2062" s="263">
        <v>43363</v>
      </c>
      <c r="F2062" s="259" t="s">
        <v>829</v>
      </c>
      <c r="G2062" s="259" t="s">
        <v>295</v>
      </c>
      <c r="H2062" s="264" t="s">
        <v>1210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1021</v>
      </c>
      <c r="C2063" s="260" t="s">
        <v>1022</v>
      </c>
      <c r="D2063" s="73" t="str">
        <f t="shared" si="64"/>
        <v>set/2018</v>
      </c>
      <c r="E2063" s="263">
        <v>43363</v>
      </c>
      <c r="F2063" s="259" t="s">
        <v>1313</v>
      </c>
      <c r="G2063" s="259" t="s">
        <v>295</v>
      </c>
      <c r="H2063" s="264" t="s">
        <v>1109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1021</v>
      </c>
      <c r="C2064" s="260" t="s">
        <v>1022</v>
      </c>
      <c r="D2064" s="73" t="str">
        <f t="shared" si="64"/>
        <v>set/2018</v>
      </c>
      <c r="E2064" s="263">
        <v>43363</v>
      </c>
      <c r="F2064" s="259" t="s">
        <v>1314</v>
      </c>
      <c r="G2064" s="259" t="s">
        <v>295</v>
      </c>
      <c r="H2064" s="264" t="s">
        <v>1109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1021</v>
      </c>
      <c r="C2065" s="260" t="s">
        <v>1022</v>
      </c>
      <c r="D2065" s="73" t="str">
        <f t="shared" si="64"/>
        <v>set/2018</v>
      </c>
      <c r="E2065" s="263">
        <v>43363</v>
      </c>
      <c r="F2065" s="259" t="s">
        <v>1315</v>
      </c>
      <c r="G2065" s="259" t="s">
        <v>295</v>
      </c>
      <c r="H2065" s="264" t="s">
        <v>1109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1021</v>
      </c>
      <c r="C2066" s="260" t="s">
        <v>1022</v>
      </c>
      <c r="D2066" s="73" t="str">
        <f t="shared" si="64"/>
        <v>set/2018</v>
      </c>
      <c r="E2066" s="263">
        <v>43363</v>
      </c>
      <c r="F2066" s="259" t="s">
        <v>214</v>
      </c>
      <c r="G2066" s="259" t="s">
        <v>295</v>
      </c>
      <c r="H2066" s="264" t="s">
        <v>329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1021</v>
      </c>
      <c r="C2067" s="260" t="s">
        <v>1022</v>
      </c>
      <c r="D2067" s="73" t="str">
        <f t="shared" si="64"/>
        <v>set/2018</v>
      </c>
      <c r="E2067" s="263">
        <v>43363</v>
      </c>
      <c r="F2067" s="259" t="s">
        <v>917</v>
      </c>
      <c r="G2067" s="259" t="s">
        <v>295</v>
      </c>
      <c r="H2067" s="264" t="s">
        <v>364</v>
      </c>
      <c r="I2067" s="264" t="s">
        <v>243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1021</v>
      </c>
      <c r="C2068" s="260" t="s">
        <v>1022</v>
      </c>
      <c r="D2068" s="73" t="str">
        <f t="shared" si="64"/>
        <v>set/2018</v>
      </c>
      <c r="E2068" s="263">
        <v>43363</v>
      </c>
      <c r="F2068" s="259" t="s">
        <v>549</v>
      </c>
      <c r="G2068" s="259" t="s">
        <v>295</v>
      </c>
      <c r="H2068" s="264" t="s">
        <v>364</v>
      </c>
      <c r="I2068" s="264" t="s">
        <v>243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1021</v>
      </c>
      <c r="C2069" s="260" t="s">
        <v>1022</v>
      </c>
      <c r="D2069" s="73" t="str">
        <f t="shared" si="64"/>
        <v>set/2018</v>
      </c>
      <c r="E2069" s="263">
        <v>43363</v>
      </c>
      <c r="F2069" s="259" t="s">
        <v>969</v>
      </c>
      <c r="G2069" s="259" t="s">
        <v>295</v>
      </c>
      <c r="H2069" s="264" t="s">
        <v>364</v>
      </c>
      <c r="I2069" s="264" t="s">
        <v>243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1021</v>
      </c>
      <c r="C2070" s="260" t="s">
        <v>1022</v>
      </c>
      <c r="D2070" s="73" t="str">
        <f t="shared" si="64"/>
        <v>set/2018</v>
      </c>
      <c r="E2070" s="263">
        <v>43363</v>
      </c>
      <c r="F2070" s="259" t="s">
        <v>908</v>
      </c>
      <c r="G2070" s="259" t="s">
        <v>295</v>
      </c>
      <c r="H2070" s="264" t="s">
        <v>364</v>
      </c>
      <c r="I2070" s="264" t="s">
        <v>243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1021</v>
      </c>
      <c r="C2071" s="260" t="s">
        <v>1022</v>
      </c>
      <c r="D2071" s="73" t="str">
        <f t="shared" si="64"/>
        <v>set/2018</v>
      </c>
      <c r="E2071" s="263">
        <v>43363</v>
      </c>
      <c r="F2071" s="259" t="s">
        <v>706</v>
      </c>
      <c r="G2071" s="259" t="s">
        <v>295</v>
      </c>
      <c r="H2071" s="264" t="s">
        <v>364</v>
      </c>
      <c r="I2071" s="264" t="s">
        <v>243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1021</v>
      </c>
      <c r="C2072" s="260" t="s">
        <v>1022</v>
      </c>
      <c r="D2072" s="73" t="str">
        <f t="shared" si="64"/>
        <v>set/2018</v>
      </c>
      <c r="E2072" s="263">
        <v>43363</v>
      </c>
      <c r="F2072" s="259" t="s">
        <v>544</v>
      </c>
      <c r="G2072" s="259" t="s">
        <v>295</v>
      </c>
      <c r="H2072" s="264" t="s">
        <v>364</v>
      </c>
      <c r="I2072" s="264" t="s">
        <v>243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1021</v>
      </c>
      <c r="C2073" s="260" t="s">
        <v>1022</v>
      </c>
      <c r="D2073" s="73" t="str">
        <f t="shared" si="64"/>
        <v>set/2018</v>
      </c>
      <c r="E2073" s="263">
        <v>43363</v>
      </c>
      <c r="F2073" s="259" t="s">
        <v>1316</v>
      </c>
      <c r="G2073" s="259" t="s">
        <v>295</v>
      </c>
      <c r="H2073" s="264" t="s">
        <v>364</v>
      </c>
      <c r="I2073" s="264" t="s">
        <v>243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1021</v>
      </c>
      <c r="C2074" s="260" t="s">
        <v>1022</v>
      </c>
      <c r="D2074" s="73" t="str">
        <f t="shared" si="64"/>
        <v>set/2018</v>
      </c>
      <c r="E2074" s="263">
        <v>43363</v>
      </c>
      <c r="F2074" s="259" t="s">
        <v>905</v>
      </c>
      <c r="G2074" s="259" t="s">
        <v>295</v>
      </c>
      <c r="H2074" s="264" t="s">
        <v>364</v>
      </c>
      <c r="I2074" s="264" t="s">
        <v>243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1021</v>
      </c>
      <c r="C2075" s="260" t="s">
        <v>1022</v>
      </c>
      <c r="D2075" s="73" t="str">
        <f t="shared" si="64"/>
        <v>set/2018</v>
      </c>
      <c r="E2075" s="263">
        <v>43363</v>
      </c>
      <c r="F2075" s="259" t="s">
        <v>1011</v>
      </c>
      <c r="G2075" s="259" t="s">
        <v>295</v>
      </c>
      <c r="H2075" s="264" t="s">
        <v>364</v>
      </c>
      <c r="I2075" s="264" t="s">
        <v>243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1021</v>
      </c>
      <c r="C2076" s="260" t="s">
        <v>1022</v>
      </c>
      <c r="D2076" s="73" t="str">
        <f t="shared" si="64"/>
        <v>set/2018</v>
      </c>
      <c r="E2076" s="263">
        <v>43363</v>
      </c>
      <c r="F2076" s="259" t="s">
        <v>547</v>
      </c>
      <c r="G2076" s="259" t="s">
        <v>295</v>
      </c>
      <c r="H2076" s="264" t="s">
        <v>364</v>
      </c>
      <c r="I2076" s="264" t="s">
        <v>243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1021</v>
      </c>
      <c r="C2077" s="260" t="s">
        <v>1022</v>
      </c>
      <c r="D2077" s="73" t="str">
        <f t="shared" si="64"/>
        <v>set/2018</v>
      </c>
      <c r="E2077" s="263">
        <v>43363</v>
      </c>
      <c r="F2077" s="259" t="s">
        <v>214</v>
      </c>
      <c r="G2077" s="259" t="s">
        <v>295</v>
      </c>
      <c r="H2077" s="264" t="s">
        <v>197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1021</v>
      </c>
      <c r="C2078" s="260" t="s">
        <v>1022</v>
      </c>
      <c r="D2078" s="73" t="str">
        <f t="shared" si="64"/>
        <v>set/2018</v>
      </c>
      <c r="E2078" s="263">
        <v>43363</v>
      </c>
      <c r="F2078" s="259" t="s">
        <v>214</v>
      </c>
      <c r="G2078" s="259" t="s">
        <v>295</v>
      </c>
      <c r="H2078" s="264" t="s">
        <v>197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1021</v>
      </c>
      <c r="C2079" s="260" t="s">
        <v>1022</v>
      </c>
      <c r="D2079" s="73" t="str">
        <f t="shared" si="64"/>
        <v>set/2018</v>
      </c>
      <c r="E2079" s="263">
        <v>43363</v>
      </c>
      <c r="F2079" s="259" t="s">
        <v>214</v>
      </c>
      <c r="G2079" s="259" t="s">
        <v>295</v>
      </c>
      <c r="H2079" s="264" t="s">
        <v>197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1021</v>
      </c>
      <c r="C2080" s="260" t="s">
        <v>1022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295</v>
      </c>
      <c r="H2080" s="264" t="s">
        <v>537</v>
      </c>
      <c r="I2080" s="264" t="s">
        <v>257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1021</v>
      </c>
      <c r="C2081" s="260" t="s">
        <v>1022</v>
      </c>
      <c r="D2081" s="73" t="str">
        <f t="shared" si="64"/>
        <v>set/2018</v>
      </c>
      <c r="E2081" s="263">
        <v>43363</v>
      </c>
      <c r="F2081" s="259" t="s">
        <v>1283</v>
      </c>
      <c r="G2081" s="259" t="s">
        <v>295</v>
      </c>
      <c r="H2081" s="264" t="s">
        <v>333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1021</v>
      </c>
      <c r="C2082" s="260" t="s">
        <v>1022</v>
      </c>
      <c r="D2082" s="73" t="str">
        <f t="shared" si="64"/>
        <v>set/2018</v>
      </c>
      <c r="E2082" s="263">
        <v>43363</v>
      </c>
      <c r="F2082" s="259" t="s">
        <v>934</v>
      </c>
      <c r="G2082" s="259" t="s">
        <v>295</v>
      </c>
      <c r="H2082" s="264" t="s">
        <v>333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1021</v>
      </c>
      <c r="C2083" s="260" t="s">
        <v>1022</v>
      </c>
      <c r="D2083" s="73" t="str">
        <f t="shared" si="64"/>
        <v>set/2018</v>
      </c>
      <c r="E2083" s="263">
        <v>43363</v>
      </c>
      <c r="F2083" s="259" t="s">
        <v>1317</v>
      </c>
      <c r="G2083" s="259" t="s">
        <v>295</v>
      </c>
      <c r="H2083" s="264" t="s">
        <v>333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1021</v>
      </c>
      <c r="C2084" s="260" t="s">
        <v>1022</v>
      </c>
      <c r="D2084" s="73" t="str">
        <f t="shared" si="64"/>
        <v>set/2018</v>
      </c>
      <c r="E2084" s="263">
        <v>43363</v>
      </c>
      <c r="F2084" s="259" t="s">
        <v>1318</v>
      </c>
      <c r="G2084" s="259" t="s">
        <v>295</v>
      </c>
      <c r="H2084" s="264" t="s">
        <v>333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1021</v>
      </c>
      <c r="C2085" s="260" t="s">
        <v>1022</v>
      </c>
      <c r="D2085" s="73" t="str">
        <f t="shared" si="64"/>
        <v>set/2018</v>
      </c>
      <c r="E2085" s="263">
        <v>43363</v>
      </c>
      <c r="F2085" s="259" t="s">
        <v>1319</v>
      </c>
      <c r="G2085" s="259" t="s">
        <v>295</v>
      </c>
      <c r="H2085" s="264" t="s">
        <v>333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1021</v>
      </c>
      <c r="C2086" s="260" t="s">
        <v>1022</v>
      </c>
      <c r="D2086" s="73" t="str">
        <f t="shared" si="64"/>
        <v>set/2018</v>
      </c>
      <c r="E2086" s="263">
        <v>43363</v>
      </c>
      <c r="F2086" s="259" t="s">
        <v>832</v>
      </c>
      <c r="G2086" s="259" t="s">
        <v>295</v>
      </c>
      <c r="H2086" s="264" t="s">
        <v>333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1021</v>
      </c>
      <c r="C2087" s="260" t="s">
        <v>1022</v>
      </c>
      <c r="D2087" s="73" t="str">
        <f t="shared" si="64"/>
        <v>set/2018</v>
      </c>
      <c r="E2087" s="263">
        <v>43363</v>
      </c>
      <c r="F2087" s="259" t="s">
        <v>700</v>
      </c>
      <c r="G2087" s="259" t="s">
        <v>295</v>
      </c>
      <c r="H2087" s="264" t="s">
        <v>333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1021</v>
      </c>
      <c r="C2088" s="260" t="s">
        <v>1022</v>
      </c>
      <c r="D2088" s="73" t="str">
        <f t="shared" si="64"/>
        <v>set/2018</v>
      </c>
      <c r="E2088" s="263">
        <v>43363</v>
      </c>
      <c r="F2088" s="259" t="s">
        <v>563</v>
      </c>
      <c r="G2088" s="259" t="s">
        <v>295</v>
      </c>
      <c r="H2088" s="264" t="s">
        <v>563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1021</v>
      </c>
      <c r="C2089" s="260" t="s">
        <v>1022</v>
      </c>
      <c r="D2089" s="73" t="str">
        <f t="shared" si="64"/>
        <v>set/2018</v>
      </c>
      <c r="E2089" s="263">
        <v>43363</v>
      </c>
      <c r="F2089" s="259" t="s">
        <v>564</v>
      </c>
      <c r="G2089" s="259" t="s">
        <v>295</v>
      </c>
      <c r="H2089" s="264" t="s">
        <v>564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1021</v>
      </c>
      <c r="C2090" s="260" t="s">
        <v>1022</v>
      </c>
      <c r="D2090" s="73" t="str">
        <f t="shared" si="64"/>
        <v>set/2018</v>
      </c>
      <c r="E2090" s="263">
        <v>43363</v>
      </c>
      <c r="F2090" s="259" t="s">
        <v>1320</v>
      </c>
      <c r="G2090" s="259" t="s">
        <v>295</v>
      </c>
      <c r="H2090" s="264" t="s">
        <v>324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1021</v>
      </c>
      <c r="C2091" s="260" t="s">
        <v>1022</v>
      </c>
      <c r="D2091" s="73" t="str">
        <f t="shared" si="64"/>
        <v>set/2018</v>
      </c>
      <c r="E2091" s="263">
        <v>43363</v>
      </c>
      <c r="F2091" s="259" t="s">
        <v>552</v>
      </c>
      <c r="G2091" s="259" t="s">
        <v>295</v>
      </c>
      <c r="H2091" s="264" t="s">
        <v>324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1021</v>
      </c>
      <c r="C2092" s="260" t="s">
        <v>1022</v>
      </c>
      <c r="D2092" s="73" t="str">
        <f t="shared" si="64"/>
        <v>set/2018</v>
      </c>
      <c r="E2092" s="263">
        <v>43363</v>
      </c>
      <c r="F2092" s="259" t="s">
        <v>833</v>
      </c>
      <c r="G2092" s="259" t="s">
        <v>295</v>
      </c>
      <c r="H2092" s="264" t="s">
        <v>324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1021</v>
      </c>
      <c r="C2093" s="260" t="s">
        <v>1022</v>
      </c>
      <c r="D2093" s="73" t="str">
        <f t="shared" si="64"/>
        <v>set/2018</v>
      </c>
      <c r="E2093" s="263">
        <v>43363</v>
      </c>
      <c r="F2093" s="259" t="s">
        <v>1321</v>
      </c>
      <c r="G2093" s="259" t="s">
        <v>295</v>
      </c>
      <c r="H2093" s="264" t="s">
        <v>338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1021</v>
      </c>
      <c r="C2094" s="260" t="s">
        <v>1022</v>
      </c>
      <c r="D2094" s="73" t="str">
        <f t="shared" si="64"/>
        <v>set/2018</v>
      </c>
      <c r="E2094" s="263">
        <v>43363</v>
      </c>
      <c r="F2094" s="259" t="s">
        <v>1322</v>
      </c>
      <c r="G2094" s="259" t="s">
        <v>295</v>
      </c>
      <c r="H2094" s="264" t="s">
        <v>338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1021</v>
      </c>
      <c r="C2095" s="260" t="s">
        <v>1022</v>
      </c>
      <c r="D2095" s="73" t="str">
        <f t="shared" si="64"/>
        <v>set/2018</v>
      </c>
      <c r="E2095" s="263">
        <v>43363</v>
      </c>
      <c r="F2095" s="259" t="s">
        <v>458</v>
      </c>
      <c r="G2095" s="259" t="s">
        <v>295</v>
      </c>
      <c r="H2095" s="264" t="s">
        <v>332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1021</v>
      </c>
      <c r="C2096" s="260" t="s">
        <v>1022</v>
      </c>
      <c r="D2096" s="73" t="str">
        <f t="shared" si="64"/>
        <v>set/2018</v>
      </c>
      <c r="E2096" s="263">
        <v>43363</v>
      </c>
      <c r="F2096" s="259" t="s">
        <v>421</v>
      </c>
      <c r="G2096" s="259" t="s">
        <v>295</v>
      </c>
      <c r="H2096" s="264" t="s">
        <v>332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1021</v>
      </c>
      <c r="C2097" s="260" t="s">
        <v>1022</v>
      </c>
      <c r="D2097" s="73" t="str">
        <f t="shared" si="64"/>
        <v>set/2018</v>
      </c>
      <c r="E2097" s="263">
        <v>43363</v>
      </c>
      <c r="F2097" s="259" t="s">
        <v>1323</v>
      </c>
      <c r="G2097" s="259" t="s">
        <v>295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1021</v>
      </c>
      <c r="C2098" s="260" t="s">
        <v>1022</v>
      </c>
      <c r="D2098" s="73" t="str">
        <f t="shared" si="64"/>
        <v>set/2018</v>
      </c>
      <c r="E2098" s="263">
        <v>43363</v>
      </c>
      <c r="F2098" s="259" t="s">
        <v>320</v>
      </c>
      <c r="G2098" s="259" t="s">
        <v>295</v>
      </c>
      <c r="H2098" s="264" t="s">
        <v>1324</v>
      </c>
      <c r="I2098" s="264" t="s">
        <v>276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1021</v>
      </c>
      <c r="C2099" s="260" t="s">
        <v>1022</v>
      </c>
      <c r="D2099" s="73" t="str">
        <f t="shared" si="64"/>
        <v>set/2018</v>
      </c>
      <c r="E2099" s="263">
        <v>43364</v>
      </c>
      <c r="F2099" s="259" t="s">
        <v>320</v>
      </c>
      <c r="G2099" s="259" t="s">
        <v>295</v>
      </c>
      <c r="H2099" s="264" t="s">
        <v>814</v>
      </c>
      <c r="I2099" s="264" t="s">
        <v>276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1021</v>
      </c>
      <c r="C2100" s="260" t="s">
        <v>1022</v>
      </c>
      <c r="D2100" s="73" t="str">
        <f t="shared" si="64"/>
        <v>set/2018</v>
      </c>
      <c r="E2100" s="263">
        <v>43364</v>
      </c>
      <c r="F2100" s="259" t="s">
        <v>320</v>
      </c>
      <c r="G2100" s="259" t="s">
        <v>295</v>
      </c>
      <c r="H2100" s="264" t="s">
        <v>347</v>
      </c>
      <c r="I2100" s="264" t="s">
        <v>276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1021</v>
      </c>
      <c r="C2101" s="260" t="s">
        <v>1022</v>
      </c>
      <c r="D2101" s="73" t="str">
        <f t="shared" si="64"/>
        <v>set/2018</v>
      </c>
      <c r="E2101" s="263">
        <v>43364</v>
      </c>
      <c r="F2101" s="259" t="s">
        <v>207</v>
      </c>
      <c r="G2101" s="259" t="s">
        <v>295</v>
      </c>
      <c r="H2101" s="264" t="s">
        <v>208</v>
      </c>
      <c r="I2101" s="264" t="s">
        <v>298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1021</v>
      </c>
      <c r="C2102" s="260" t="s">
        <v>1022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295</v>
      </c>
      <c r="H2102" s="264" t="s">
        <v>364</v>
      </c>
      <c r="I2102" s="264" t="s">
        <v>243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1021</v>
      </c>
      <c r="C2103" s="260" t="s">
        <v>1022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295</v>
      </c>
      <c r="H2103" s="264" t="s">
        <v>364</v>
      </c>
      <c r="I2103" s="264" t="s">
        <v>243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1021</v>
      </c>
      <c r="C2104" s="260" t="s">
        <v>1022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295</v>
      </c>
      <c r="H2104" s="264" t="s">
        <v>364</v>
      </c>
      <c r="I2104" s="264" t="s">
        <v>243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1021</v>
      </c>
      <c r="C2105" s="260" t="s">
        <v>1022</v>
      </c>
      <c r="D2105" s="73" t="str">
        <f t="shared" si="64"/>
        <v>set/2018</v>
      </c>
      <c r="E2105" s="263">
        <v>43364</v>
      </c>
      <c r="F2105" s="259" t="s">
        <v>214</v>
      </c>
      <c r="G2105" s="259" t="s">
        <v>295</v>
      </c>
      <c r="H2105" s="264" t="s">
        <v>197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1021</v>
      </c>
      <c r="C2106" s="260" t="s">
        <v>1022</v>
      </c>
      <c r="D2106" s="73" t="str">
        <f t="shared" si="64"/>
        <v>set/2018</v>
      </c>
      <c r="E2106" s="263">
        <v>43364</v>
      </c>
      <c r="F2106" s="259" t="s">
        <v>214</v>
      </c>
      <c r="G2106" s="259" t="s">
        <v>295</v>
      </c>
      <c r="H2106" s="264" t="s">
        <v>197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1021</v>
      </c>
      <c r="C2107" s="260" t="s">
        <v>1022</v>
      </c>
      <c r="D2107" s="73" t="str">
        <f t="shared" si="64"/>
        <v>set/2018</v>
      </c>
      <c r="E2107" s="263">
        <v>43364</v>
      </c>
      <c r="F2107" s="259" t="s">
        <v>214</v>
      </c>
      <c r="G2107" s="259" t="s">
        <v>295</v>
      </c>
      <c r="H2107" s="264" t="s">
        <v>197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1021</v>
      </c>
      <c r="C2108" s="260" t="s">
        <v>1022</v>
      </c>
      <c r="D2108" s="73" t="str">
        <f t="shared" si="64"/>
        <v>set/2018</v>
      </c>
      <c r="E2108" s="263">
        <v>43364</v>
      </c>
      <c r="F2108" s="259" t="s">
        <v>214</v>
      </c>
      <c r="G2108" s="259" t="s">
        <v>295</v>
      </c>
      <c r="H2108" s="264" t="s">
        <v>197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1021</v>
      </c>
      <c r="C2109" s="260" t="s">
        <v>1022</v>
      </c>
      <c r="D2109" s="73" t="str">
        <f t="shared" si="64"/>
        <v>set/2018</v>
      </c>
      <c r="E2109" s="263">
        <v>43364</v>
      </c>
      <c r="F2109" s="259" t="s">
        <v>214</v>
      </c>
      <c r="G2109" s="259" t="s">
        <v>295</v>
      </c>
      <c r="H2109" s="264" t="s">
        <v>197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1021</v>
      </c>
      <c r="C2110" s="260" t="s">
        <v>1022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295</v>
      </c>
      <c r="H2110" s="266" t="s">
        <v>591</v>
      </c>
      <c r="I2110" s="264" t="s">
        <v>188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1021</v>
      </c>
      <c r="C2111" s="260" t="s">
        <v>1022</v>
      </c>
      <c r="D2111" s="73" t="str">
        <f t="shared" si="64"/>
        <v>set/2018</v>
      </c>
      <c r="E2111" s="263">
        <v>43364</v>
      </c>
      <c r="F2111" s="259" t="s">
        <v>320</v>
      </c>
      <c r="G2111" s="259" t="s">
        <v>295</v>
      </c>
      <c r="H2111" s="264" t="s">
        <v>1324</v>
      </c>
      <c r="I2111" s="264" t="s">
        <v>276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1021</v>
      </c>
      <c r="C2112" s="260" t="s">
        <v>1022</v>
      </c>
      <c r="D2112" s="73" t="str">
        <f t="shared" si="64"/>
        <v>set/2018</v>
      </c>
      <c r="E2112" s="263">
        <v>43367</v>
      </c>
      <c r="F2112" s="259" t="s">
        <v>207</v>
      </c>
      <c r="G2112" s="259" t="s">
        <v>295</v>
      </c>
      <c r="H2112" s="264" t="s">
        <v>208</v>
      </c>
      <c r="I2112" s="264" t="s">
        <v>298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1021</v>
      </c>
      <c r="C2113" s="260" t="s">
        <v>1022</v>
      </c>
      <c r="D2113" s="73" t="str">
        <f t="shared" si="64"/>
        <v>set/2018</v>
      </c>
      <c r="E2113" s="263">
        <v>43367</v>
      </c>
      <c r="F2113" s="259" t="s">
        <v>183</v>
      </c>
      <c r="G2113" s="259" t="s">
        <v>295</v>
      </c>
      <c r="H2113" s="264" t="s">
        <v>1190</v>
      </c>
      <c r="I2113" s="264" t="s">
        <v>184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1021</v>
      </c>
      <c r="C2114" s="260" t="s">
        <v>1022</v>
      </c>
      <c r="D2114" s="73" t="str">
        <f t="shared" si="64"/>
        <v>set/2018</v>
      </c>
      <c r="E2114" s="263">
        <v>43367</v>
      </c>
      <c r="F2114" s="259" t="s">
        <v>214</v>
      </c>
      <c r="G2114" s="259" t="s">
        <v>295</v>
      </c>
      <c r="H2114" s="264" t="s">
        <v>197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1021</v>
      </c>
      <c r="C2115" s="260" t="s">
        <v>1022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319</v>
      </c>
      <c r="H2115" s="264" t="s">
        <v>1240</v>
      </c>
      <c r="I2115" s="264" t="s">
        <v>249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1021</v>
      </c>
      <c r="C2116" s="260" t="s">
        <v>1022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295</v>
      </c>
      <c r="H2116" s="264" t="s">
        <v>312</v>
      </c>
      <c r="I2116" s="264" t="s">
        <v>249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1021</v>
      </c>
      <c r="C2117" s="260" t="s">
        <v>1022</v>
      </c>
      <c r="D2117" s="73" t="str">
        <f t="shared" si="66"/>
        <v>set/2018</v>
      </c>
      <c r="E2117" s="263">
        <v>43368</v>
      </c>
      <c r="F2117" s="259" t="s">
        <v>320</v>
      </c>
      <c r="G2117" s="262" t="s">
        <v>295</v>
      </c>
      <c r="H2117" s="266" t="s">
        <v>1038</v>
      </c>
      <c r="I2117" s="266" t="s">
        <v>276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1021</v>
      </c>
      <c r="C2118" s="260" t="s">
        <v>1022</v>
      </c>
      <c r="D2118" s="73" t="str">
        <f t="shared" si="66"/>
        <v>set/2018</v>
      </c>
      <c r="E2118" s="263">
        <v>43368</v>
      </c>
      <c r="F2118" s="259" t="s">
        <v>320</v>
      </c>
      <c r="G2118" s="262" t="s">
        <v>295</v>
      </c>
      <c r="H2118" s="266" t="s">
        <v>1038</v>
      </c>
      <c r="I2118" s="266" t="s">
        <v>276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1021</v>
      </c>
      <c r="C2119" s="260" t="s">
        <v>1022</v>
      </c>
      <c r="D2119" s="73" t="str">
        <f t="shared" si="66"/>
        <v>set/2018</v>
      </c>
      <c r="E2119" s="263">
        <v>43368</v>
      </c>
      <c r="F2119" s="259" t="s">
        <v>320</v>
      </c>
      <c r="G2119" s="262" t="s">
        <v>295</v>
      </c>
      <c r="H2119" s="266" t="s">
        <v>1059</v>
      </c>
      <c r="I2119" s="266" t="s">
        <v>276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1021</v>
      </c>
      <c r="C2120" s="260" t="s">
        <v>1022</v>
      </c>
      <c r="D2120" s="73" t="str">
        <f t="shared" si="66"/>
        <v>set/2018</v>
      </c>
      <c r="E2120" s="263">
        <v>43368</v>
      </c>
      <c r="F2120" s="259" t="s">
        <v>320</v>
      </c>
      <c r="G2120" s="262" t="s">
        <v>295</v>
      </c>
      <c r="H2120" s="266" t="s">
        <v>1325</v>
      </c>
      <c r="I2120" s="266" t="s">
        <v>276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1021</v>
      </c>
      <c r="C2121" s="260" t="s">
        <v>1022</v>
      </c>
      <c r="D2121" s="73" t="str">
        <f t="shared" si="66"/>
        <v>set/2018</v>
      </c>
      <c r="E2121" s="263">
        <v>43368</v>
      </c>
      <c r="F2121" s="259" t="s">
        <v>207</v>
      </c>
      <c r="G2121" s="259" t="s">
        <v>295</v>
      </c>
      <c r="H2121" s="264" t="s">
        <v>208</v>
      </c>
      <c r="I2121" s="264" t="s">
        <v>298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1023</v>
      </c>
      <c r="C2122" s="260" t="s">
        <v>1022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295</v>
      </c>
      <c r="H2122" s="264" t="s">
        <v>143</v>
      </c>
      <c r="I2122" s="264" t="s">
        <v>235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1023</v>
      </c>
      <c r="C2123" s="260" t="s">
        <v>1022</v>
      </c>
      <c r="D2123" s="73" t="str">
        <f t="shared" si="66"/>
        <v>set/2018</v>
      </c>
      <c r="E2123" s="263">
        <v>43368</v>
      </c>
      <c r="F2123" s="259" t="s">
        <v>214</v>
      </c>
      <c r="G2123" s="259" t="s">
        <v>295</v>
      </c>
      <c r="H2123" s="264" t="s">
        <v>329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1021</v>
      </c>
      <c r="C2124" s="260" t="s">
        <v>1022</v>
      </c>
      <c r="D2124" s="73" t="str">
        <f t="shared" si="66"/>
        <v>set/2018</v>
      </c>
      <c r="E2124" s="263">
        <v>43368</v>
      </c>
      <c r="F2124" s="259" t="s">
        <v>214</v>
      </c>
      <c r="G2124" s="259" t="s">
        <v>295</v>
      </c>
      <c r="H2124" s="264" t="s">
        <v>197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1021</v>
      </c>
      <c r="C2125" s="260" t="s">
        <v>1022</v>
      </c>
      <c r="D2125" s="73" t="str">
        <f t="shared" si="66"/>
        <v>set/2018</v>
      </c>
      <c r="E2125" s="263">
        <v>43368</v>
      </c>
      <c r="F2125" s="259" t="s">
        <v>214</v>
      </c>
      <c r="G2125" s="259" t="s">
        <v>295</v>
      </c>
      <c r="H2125" s="264" t="s">
        <v>197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1021</v>
      </c>
      <c r="C2126" s="260" t="s">
        <v>1022</v>
      </c>
      <c r="D2126" s="73" t="str">
        <f t="shared" si="66"/>
        <v>set/2018</v>
      </c>
      <c r="E2126" s="263">
        <v>43368</v>
      </c>
      <c r="F2126" s="259" t="s">
        <v>214</v>
      </c>
      <c r="G2126" s="259" t="s">
        <v>295</v>
      </c>
      <c r="H2126" s="264" t="s">
        <v>197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1021</v>
      </c>
      <c r="C2127" s="260" t="s">
        <v>1022</v>
      </c>
      <c r="D2127" s="73" t="str">
        <f t="shared" si="66"/>
        <v>set/2018</v>
      </c>
      <c r="E2127" s="263">
        <v>43368</v>
      </c>
      <c r="F2127" s="259" t="s">
        <v>214</v>
      </c>
      <c r="G2127" s="259" t="s">
        <v>295</v>
      </c>
      <c r="H2127" s="264" t="s">
        <v>197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1021</v>
      </c>
      <c r="C2128" s="260" t="s">
        <v>1022</v>
      </c>
      <c r="D2128" s="73" t="str">
        <f t="shared" si="66"/>
        <v>set/2018</v>
      </c>
      <c r="E2128" s="263">
        <v>43368</v>
      </c>
      <c r="F2128" s="259" t="s">
        <v>214</v>
      </c>
      <c r="G2128" s="259" t="s">
        <v>295</v>
      </c>
      <c r="H2128" s="264" t="s">
        <v>197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1021</v>
      </c>
      <c r="C2129" s="260" t="s">
        <v>1022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295</v>
      </c>
      <c r="H2129" s="264" t="s">
        <v>1123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1021</v>
      </c>
      <c r="C2130" s="260" t="s">
        <v>1022</v>
      </c>
      <c r="D2130" s="73" t="str">
        <f t="shared" si="66"/>
        <v>set/2018</v>
      </c>
      <c r="E2130" s="263">
        <v>43368</v>
      </c>
      <c r="F2130" s="259" t="s">
        <v>566</v>
      </c>
      <c r="G2130" s="259" t="s">
        <v>295</v>
      </c>
      <c r="H2130" s="264" t="s">
        <v>566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1021</v>
      </c>
      <c r="C2131" s="260" t="s">
        <v>1022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295</v>
      </c>
      <c r="H2131" s="264" t="s">
        <v>582</v>
      </c>
      <c r="I2131" s="266" t="s">
        <v>271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1021</v>
      </c>
      <c r="C2132" s="260" t="s">
        <v>1022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295</v>
      </c>
      <c r="H2132" s="266" t="s">
        <v>1084</v>
      </c>
      <c r="I2132" s="266" t="s">
        <v>252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1021</v>
      </c>
      <c r="C2133" s="260" t="s">
        <v>1022</v>
      </c>
      <c r="D2133" s="73" t="str">
        <f t="shared" si="66"/>
        <v>set/2018</v>
      </c>
      <c r="E2133" s="263">
        <v>43369</v>
      </c>
      <c r="F2133" s="259" t="s">
        <v>320</v>
      </c>
      <c r="G2133" s="262" t="s">
        <v>295</v>
      </c>
      <c r="H2133" s="266" t="s">
        <v>1038</v>
      </c>
      <c r="I2133" s="266" t="s">
        <v>276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1021</v>
      </c>
      <c r="C2134" s="260" t="s">
        <v>1022</v>
      </c>
      <c r="D2134" s="73" t="str">
        <f t="shared" si="66"/>
        <v>set/2018</v>
      </c>
      <c r="E2134" s="263">
        <v>43369</v>
      </c>
      <c r="F2134" s="259" t="s">
        <v>214</v>
      </c>
      <c r="G2134" s="259" t="s">
        <v>295</v>
      </c>
      <c r="H2134" s="264" t="s">
        <v>197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1021</v>
      </c>
      <c r="C2135" s="260" t="s">
        <v>1022</v>
      </c>
      <c r="D2135" s="73" t="str">
        <f t="shared" si="66"/>
        <v>set/2018</v>
      </c>
      <c r="E2135" s="263">
        <v>43369</v>
      </c>
      <c r="F2135" s="259" t="s">
        <v>205</v>
      </c>
      <c r="G2135" s="259" t="s">
        <v>295</v>
      </c>
      <c r="H2135" s="264" t="s">
        <v>305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1023</v>
      </c>
      <c r="C2136" s="260" t="s">
        <v>1022</v>
      </c>
      <c r="D2136" s="73" t="str">
        <f t="shared" si="66"/>
        <v>set/2018</v>
      </c>
      <c r="E2136" s="263">
        <v>43369</v>
      </c>
      <c r="F2136" s="259" t="s">
        <v>205</v>
      </c>
      <c r="G2136" s="259" t="s">
        <v>295</v>
      </c>
      <c r="H2136" s="264" t="s">
        <v>305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1021</v>
      </c>
      <c r="C2137" s="260" t="s">
        <v>1022</v>
      </c>
      <c r="D2137" s="73" t="str">
        <f t="shared" si="66"/>
        <v>set/2018</v>
      </c>
      <c r="E2137" s="263">
        <v>43370</v>
      </c>
      <c r="F2137" s="259" t="s">
        <v>320</v>
      </c>
      <c r="G2137" s="262" t="s">
        <v>295</v>
      </c>
      <c r="H2137" s="264" t="s">
        <v>192</v>
      </c>
      <c r="I2137" s="264" t="s">
        <v>276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1021</v>
      </c>
      <c r="C2138" s="260" t="s">
        <v>1022</v>
      </c>
      <c r="D2138" s="73" t="str">
        <f t="shared" si="66"/>
        <v>set/2018</v>
      </c>
      <c r="E2138" s="263">
        <v>43370</v>
      </c>
      <c r="F2138" s="259" t="s">
        <v>320</v>
      </c>
      <c r="G2138" s="262" t="s">
        <v>295</v>
      </c>
      <c r="H2138" s="264" t="s">
        <v>192</v>
      </c>
      <c r="I2138" s="264" t="s">
        <v>276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1021</v>
      </c>
      <c r="C2139" s="260" t="s">
        <v>1022</v>
      </c>
      <c r="D2139" s="73" t="str">
        <f t="shared" si="66"/>
        <v>set/2018</v>
      </c>
      <c r="E2139" s="263">
        <v>43370</v>
      </c>
      <c r="F2139" s="259" t="s">
        <v>207</v>
      </c>
      <c r="G2139" s="259" t="s">
        <v>295</v>
      </c>
      <c r="H2139" s="264" t="s">
        <v>208</v>
      </c>
      <c r="I2139" s="264" t="s">
        <v>298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1021</v>
      </c>
      <c r="C2140" s="260" t="s">
        <v>1022</v>
      </c>
      <c r="D2140" s="73" t="str">
        <f t="shared" si="66"/>
        <v>set/2018</v>
      </c>
      <c r="E2140" s="263">
        <v>43370</v>
      </c>
      <c r="F2140" s="259" t="s">
        <v>217</v>
      </c>
      <c r="G2140" s="259" t="s">
        <v>295</v>
      </c>
      <c r="H2140" s="264" t="s">
        <v>217</v>
      </c>
      <c r="I2140" s="264" t="s">
        <v>206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1021</v>
      </c>
      <c r="C2141" s="260" t="s">
        <v>1022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295</v>
      </c>
      <c r="H2141" s="264" t="s">
        <v>1175</v>
      </c>
      <c r="I2141" s="264" t="s">
        <v>190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1021</v>
      </c>
      <c r="C2142" s="260" t="s">
        <v>1022</v>
      </c>
      <c r="D2142" s="73" t="str">
        <f t="shared" si="66"/>
        <v>set/2018</v>
      </c>
      <c r="E2142" s="263">
        <v>43370</v>
      </c>
      <c r="F2142" s="259" t="s">
        <v>214</v>
      </c>
      <c r="G2142" s="259" t="s">
        <v>295</v>
      </c>
      <c r="H2142" s="264" t="s">
        <v>197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1021</v>
      </c>
      <c r="C2143" s="260" t="s">
        <v>1022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295</v>
      </c>
      <c r="H2143" s="266" t="s">
        <v>185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1021</v>
      </c>
      <c r="C2144" s="260" t="s">
        <v>1022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295</v>
      </c>
      <c r="H2144" s="264" t="s">
        <v>313</v>
      </c>
      <c r="I2144" s="264" t="s">
        <v>257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1021</v>
      </c>
      <c r="C2145" s="260" t="s">
        <v>1022</v>
      </c>
      <c r="D2145" s="73" t="str">
        <f t="shared" si="66"/>
        <v>set/2018</v>
      </c>
      <c r="E2145" s="263">
        <v>43371</v>
      </c>
      <c r="F2145" s="259" t="s">
        <v>320</v>
      </c>
      <c r="G2145" s="259" t="s">
        <v>295</v>
      </c>
      <c r="H2145" s="264" t="s">
        <v>814</v>
      </c>
      <c r="I2145" s="264" t="s">
        <v>276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1021</v>
      </c>
      <c r="C2146" s="260" t="s">
        <v>1022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295</v>
      </c>
      <c r="H2146" s="264" t="s">
        <v>1269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1021</v>
      </c>
      <c r="C2147" s="260" t="s">
        <v>1022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295</v>
      </c>
      <c r="H2147" s="264" t="s">
        <v>1326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1023</v>
      </c>
      <c r="C2148" s="260" t="s">
        <v>1022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295</v>
      </c>
      <c r="H2148" s="264" t="s">
        <v>143</v>
      </c>
      <c r="I2148" s="264" t="s">
        <v>235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1021</v>
      </c>
      <c r="C2149" s="260" t="s">
        <v>1022</v>
      </c>
      <c r="D2149" s="73" t="str">
        <f t="shared" si="66"/>
        <v>set/2018</v>
      </c>
      <c r="E2149" s="263">
        <v>43371</v>
      </c>
      <c r="F2149" s="259" t="s">
        <v>205</v>
      </c>
      <c r="G2149" s="259" t="s">
        <v>295</v>
      </c>
      <c r="H2149" s="264" t="s">
        <v>300</v>
      </c>
      <c r="I2149" s="264" t="s">
        <v>237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1021</v>
      </c>
      <c r="C2150" s="260" t="s">
        <v>1022</v>
      </c>
      <c r="D2150" s="73" t="str">
        <f t="shared" si="66"/>
        <v>set/2018</v>
      </c>
      <c r="E2150" s="263">
        <v>43371</v>
      </c>
      <c r="F2150" s="259" t="s">
        <v>214</v>
      </c>
      <c r="G2150" s="259" t="s">
        <v>295</v>
      </c>
      <c r="H2150" s="264" t="s">
        <v>197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1021</v>
      </c>
      <c r="C2151" s="260" t="s">
        <v>1022</v>
      </c>
      <c r="D2151" s="73" t="str">
        <f t="shared" si="66"/>
        <v>set/2018</v>
      </c>
      <c r="E2151" s="263">
        <v>43371</v>
      </c>
      <c r="F2151" s="259" t="s">
        <v>214</v>
      </c>
      <c r="G2151" s="259" t="s">
        <v>295</v>
      </c>
      <c r="H2151" s="264" t="s">
        <v>197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1021</v>
      </c>
      <c r="C2152" s="260" t="s">
        <v>1022</v>
      </c>
      <c r="D2152" s="73" t="str">
        <f t="shared" si="66"/>
        <v>set/2018</v>
      </c>
      <c r="E2152" s="263">
        <v>43371</v>
      </c>
      <c r="F2152" s="259" t="s">
        <v>214</v>
      </c>
      <c r="G2152" s="259" t="s">
        <v>295</v>
      </c>
      <c r="H2152" s="264" t="s">
        <v>197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1021</v>
      </c>
      <c r="C2153" s="260" t="s">
        <v>1022</v>
      </c>
      <c r="D2153" s="73" t="str">
        <f t="shared" si="66"/>
        <v>set/2018</v>
      </c>
      <c r="E2153" s="263">
        <v>43371</v>
      </c>
      <c r="F2153" s="259" t="s">
        <v>214</v>
      </c>
      <c r="G2153" s="259" t="s">
        <v>295</v>
      </c>
      <c r="H2153" s="264" t="s">
        <v>197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1021</v>
      </c>
      <c r="C2154" s="260" t="s">
        <v>1022</v>
      </c>
      <c r="D2154" s="73" t="str">
        <f t="shared" si="66"/>
        <v>set/2018</v>
      </c>
      <c r="E2154" s="263">
        <v>43371</v>
      </c>
      <c r="F2154" s="259" t="s">
        <v>214</v>
      </c>
      <c r="G2154" s="259" t="s">
        <v>295</v>
      </c>
      <c r="H2154" s="264" t="s">
        <v>197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1021</v>
      </c>
      <c r="C2155" s="260" t="s">
        <v>1022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295</v>
      </c>
      <c r="H2155" s="264" t="s">
        <v>1327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1021</v>
      </c>
      <c r="C2156" s="260" t="s">
        <v>1022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295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1021</v>
      </c>
      <c r="C2157" s="260" t="s">
        <v>1022</v>
      </c>
      <c r="D2157" s="73" t="str">
        <f t="shared" si="66"/>
        <v>set/2018</v>
      </c>
      <c r="E2157" s="263">
        <v>43371</v>
      </c>
      <c r="F2157" s="259" t="s">
        <v>320</v>
      </c>
      <c r="G2157" s="259" t="s">
        <v>295</v>
      </c>
      <c r="H2157" s="264" t="s">
        <v>1328</v>
      </c>
      <c r="I2157" s="264" t="s">
        <v>276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1021</v>
      </c>
      <c r="C2158" s="260" t="s">
        <v>1022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295</v>
      </c>
      <c r="H2158" s="264" t="s">
        <v>567</v>
      </c>
      <c r="I2158" s="264" t="s">
        <v>238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1023</v>
      </c>
      <c r="C2159" s="260" t="s">
        <v>1022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295</v>
      </c>
      <c r="H2159" s="264" t="s">
        <v>567</v>
      </c>
      <c r="I2159" s="264" t="s">
        <v>238</v>
      </c>
      <c r="J2159" s="264" t="s">
        <v>873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1021</v>
      </c>
      <c r="C2160" s="260" t="s">
        <v>1022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295</v>
      </c>
      <c r="H2160" s="264" t="s">
        <v>640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1021</v>
      </c>
      <c r="C2161" s="260" t="s">
        <v>1022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295</v>
      </c>
      <c r="H2161" s="266" t="s">
        <v>1084</v>
      </c>
      <c r="I2161" s="266" t="s">
        <v>252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1021</v>
      </c>
      <c r="C2162" s="260" t="s">
        <v>1022</v>
      </c>
      <c r="D2162" s="73" t="str">
        <f t="shared" si="66"/>
        <v>set/2018</v>
      </c>
      <c r="E2162" s="263">
        <v>43371</v>
      </c>
      <c r="F2162" s="259" t="s">
        <v>320</v>
      </c>
      <c r="G2162" s="262" t="s">
        <v>295</v>
      </c>
      <c r="H2162" s="264" t="s">
        <v>1328</v>
      </c>
      <c r="I2162" s="264" t="s">
        <v>276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1021</v>
      </c>
      <c r="C2163" s="260" t="s">
        <v>1022</v>
      </c>
      <c r="D2163" s="73" t="str">
        <f t="shared" si="66"/>
        <v>set/2018</v>
      </c>
      <c r="E2163" s="263">
        <v>43371</v>
      </c>
      <c r="F2163" s="259" t="s">
        <v>320</v>
      </c>
      <c r="G2163" s="262" t="s">
        <v>295</v>
      </c>
      <c r="H2163" s="264" t="s">
        <v>1188</v>
      </c>
      <c r="I2163" s="264" t="s">
        <v>276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1021</v>
      </c>
      <c r="C2164" s="260" t="s">
        <v>1022</v>
      </c>
      <c r="D2164" s="73" t="str">
        <f t="shared" si="66"/>
        <v>out/2018</v>
      </c>
      <c r="E2164" s="263">
        <v>43374</v>
      </c>
      <c r="F2164" s="259" t="s">
        <v>217</v>
      </c>
      <c r="G2164" s="259" t="s">
        <v>295</v>
      </c>
      <c r="H2164" s="264" t="s">
        <v>217</v>
      </c>
      <c r="I2164" s="264" t="s">
        <v>206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1021</v>
      </c>
      <c r="C2165" s="260" t="s">
        <v>1022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295</v>
      </c>
      <c r="H2165" s="264" t="s">
        <v>1240</v>
      </c>
      <c r="I2165" s="264" t="s">
        <v>248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1021</v>
      </c>
      <c r="C2166" s="260" t="s">
        <v>1022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295</v>
      </c>
      <c r="H2166" s="266" t="s">
        <v>1329</v>
      </c>
      <c r="I2166" s="264" t="s">
        <v>255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1021</v>
      </c>
      <c r="C2167" s="260" t="s">
        <v>1022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295</v>
      </c>
      <c r="H2167" s="264" t="s">
        <v>438</v>
      </c>
      <c r="I2167" s="264" t="s">
        <v>249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1021</v>
      </c>
      <c r="C2168" s="260" t="s">
        <v>1022</v>
      </c>
      <c r="D2168" s="73" t="str">
        <f t="shared" si="66"/>
        <v>out/2018</v>
      </c>
      <c r="E2168" s="263">
        <v>43374</v>
      </c>
      <c r="F2168" s="259" t="s">
        <v>205</v>
      </c>
      <c r="G2168" s="259" t="s">
        <v>295</v>
      </c>
      <c r="H2168" s="264" t="s">
        <v>305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1023</v>
      </c>
      <c r="C2169" s="260" t="s">
        <v>1022</v>
      </c>
      <c r="D2169" s="73" t="str">
        <f t="shared" si="66"/>
        <v>out/2018</v>
      </c>
      <c r="E2169" s="263">
        <v>43374</v>
      </c>
      <c r="F2169" s="259" t="s">
        <v>205</v>
      </c>
      <c r="G2169" s="259" t="s">
        <v>295</v>
      </c>
      <c r="H2169" s="264" t="s">
        <v>305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1021</v>
      </c>
      <c r="C2170" s="260" t="s">
        <v>1022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295</v>
      </c>
      <c r="H2170" s="264" t="s">
        <v>1084</v>
      </c>
      <c r="I2170" s="264" t="s">
        <v>252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1021</v>
      </c>
      <c r="C2171" s="260" t="s">
        <v>1022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295</v>
      </c>
      <c r="H2171" s="264" t="s">
        <v>1084</v>
      </c>
      <c r="I2171" s="264" t="s">
        <v>252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1021</v>
      </c>
      <c r="C2172" s="260" t="s">
        <v>1022</v>
      </c>
      <c r="D2172" s="73" t="str">
        <f t="shared" si="66"/>
        <v>out/2018</v>
      </c>
      <c r="E2172" s="263">
        <v>43375</v>
      </c>
      <c r="F2172" s="259" t="s">
        <v>207</v>
      </c>
      <c r="G2172" s="259" t="s">
        <v>295</v>
      </c>
      <c r="H2172" s="264" t="s">
        <v>208</v>
      </c>
      <c r="I2172" s="264" t="s">
        <v>298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1021</v>
      </c>
      <c r="C2173" s="260" t="s">
        <v>1022</v>
      </c>
      <c r="D2173" s="73" t="str">
        <f t="shared" si="66"/>
        <v>out/2018</v>
      </c>
      <c r="E2173" s="263">
        <v>43375</v>
      </c>
      <c r="F2173" s="259" t="s">
        <v>205</v>
      </c>
      <c r="G2173" s="259" t="s">
        <v>295</v>
      </c>
      <c r="H2173" s="264" t="s">
        <v>300</v>
      </c>
      <c r="I2173" s="264" t="s">
        <v>237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1021</v>
      </c>
      <c r="C2174" s="260" t="s">
        <v>1022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295</v>
      </c>
      <c r="H2174" s="264" t="s">
        <v>568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1021</v>
      </c>
      <c r="C2175" s="260" t="s">
        <v>1022</v>
      </c>
      <c r="D2175" s="73" t="str">
        <f t="shared" si="66"/>
        <v>out/2018</v>
      </c>
      <c r="E2175" s="263">
        <v>43376</v>
      </c>
      <c r="F2175" s="259" t="s">
        <v>207</v>
      </c>
      <c r="G2175" s="259" t="s">
        <v>295</v>
      </c>
      <c r="H2175" s="264" t="s">
        <v>208</v>
      </c>
      <c r="I2175" s="264" t="s">
        <v>298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1021</v>
      </c>
      <c r="C2176" s="260" t="s">
        <v>1022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295</v>
      </c>
      <c r="H2176" s="264" t="s">
        <v>361</v>
      </c>
      <c r="I2176" s="264" t="s">
        <v>248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1021</v>
      </c>
      <c r="C2177" s="260" t="s">
        <v>1022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1084</v>
      </c>
      <c r="I2177" s="264" t="s">
        <v>252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1021</v>
      </c>
      <c r="C2178" s="260" t="s">
        <v>1022</v>
      </c>
      <c r="D2178" s="73" t="str">
        <f t="shared" si="66"/>
        <v>out/2018</v>
      </c>
      <c r="E2178" s="263">
        <v>43378</v>
      </c>
      <c r="F2178" s="259" t="s">
        <v>207</v>
      </c>
      <c r="G2178" s="259" t="s">
        <v>295</v>
      </c>
      <c r="H2178" s="264" t="s">
        <v>208</v>
      </c>
      <c r="I2178" s="264" t="s">
        <v>298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1021</v>
      </c>
      <c r="C2179" s="260" t="s">
        <v>1022</v>
      </c>
      <c r="D2179" s="73" t="str">
        <f t="shared" ref="D2179:D2242" si="68">TEXT(E2179,"mmm/aaaa")</f>
        <v>out/2018</v>
      </c>
      <c r="E2179" s="263">
        <v>43378</v>
      </c>
      <c r="F2179" s="259" t="s">
        <v>573</v>
      </c>
      <c r="G2179" s="259" t="s">
        <v>295</v>
      </c>
      <c r="H2179" s="264" t="s">
        <v>1330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1021</v>
      </c>
      <c r="C2180" s="260" t="s">
        <v>1022</v>
      </c>
      <c r="D2180" s="73" t="str">
        <f t="shared" si="68"/>
        <v>out/2018</v>
      </c>
      <c r="E2180" s="263">
        <v>43378</v>
      </c>
      <c r="F2180" s="259" t="s">
        <v>569</v>
      </c>
      <c r="G2180" s="259" t="s">
        <v>295</v>
      </c>
      <c r="H2180" s="264" t="s">
        <v>570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1021</v>
      </c>
      <c r="C2181" s="260" t="s">
        <v>1022</v>
      </c>
      <c r="D2181" s="73" t="str">
        <f t="shared" si="68"/>
        <v>out/2018</v>
      </c>
      <c r="E2181" s="263">
        <v>43381</v>
      </c>
      <c r="F2181" s="259" t="s">
        <v>207</v>
      </c>
      <c r="G2181" s="259" t="s">
        <v>295</v>
      </c>
      <c r="H2181" s="264" t="s">
        <v>208</v>
      </c>
      <c r="I2181" s="264" t="s">
        <v>298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1021</v>
      </c>
      <c r="C2182" s="260" t="s">
        <v>1022</v>
      </c>
      <c r="D2182" s="73" t="str">
        <f t="shared" si="68"/>
        <v>out/2018</v>
      </c>
      <c r="E2182" s="263">
        <v>43381</v>
      </c>
      <c r="F2182" s="259" t="s">
        <v>214</v>
      </c>
      <c r="G2182" s="259" t="s">
        <v>295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1021</v>
      </c>
      <c r="C2183" s="260" t="s">
        <v>1022</v>
      </c>
      <c r="D2183" s="73" t="str">
        <f t="shared" si="68"/>
        <v>out/2018</v>
      </c>
      <c r="E2183" s="263">
        <v>43381</v>
      </c>
      <c r="F2183" s="259" t="s">
        <v>320</v>
      </c>
      <c r="G2183" s="259" t="s">
        <v>295</v>
      </c>
      <c r="H2183" s="264" t="s">
        <v>1324</v>
      </c>
      <c r="I2183" s="264" t="s">
        <v>276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1021</v>
      </c>
      <c r="C2184" s="260" t="s">
        <v>1022</v>
      </c>
      <c r="D2184" s="73" t="str">
        <f t="shared" si="68"/>
        <v>out/2018</v>
      </c>
      <c r="E2184" s="263">
        <v>43382</v>
      </c>
      <c r="F2184" s="259" t="s">
        <v>207</v>
      </c>
      <c r="G2184" s="259" t="s">
        <v>295</v>
      </c>
      <c r="H2184" s="264" t="s">
        <v>208</v>
      </c>
      <c r="I2184" s="264" t="s">
        <v>298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1021</v>
      </c>
      <c r="C2185" s="260" t="s">
        <v>1022</v>
      </c>
      <c r="D2185" s="73" t="str">
        <f t="shared" si="68"/>
        <v>out/2018</v>
      </c>
      <c r="E2185" s="263">
        <v>43382</v>
      </c>
      <c r="F2185" s="259" t="s">
        <v>569</v>
      </c>
      <c r="G2185" s="259" t="s">
        <v>295</v>
      </c>
      <c r="H2185" s="264" t="s">
        <v>1041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1021</v>
      </c>
      <c r="C2186" s="260" t="s">
        <v>1022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299</v>
      </c>
      <c r="H2186" s="264" t="s">
        <v>1240</v>
      </c>
      <c r="I2186" s="264" t="s">
        <v>249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1021</v>
      </c>
      <c r="C2187" s="260" t="s">
        <v>1022</v>
      </c>
      <c r="D2187" s="73" t="str">
        <f t="shared" si="68"/>
        <v>out/2018</v>
      </c>
      <c r="E2187" s="263">
        <v>43382</v>
      </c>
      <c r="F2187" s="259" t="s">
        <v>214</v>
      </c>
      <c r="G2187" s="259" t="s">
        <v>295</v>
      </c>
      <c r="H2187" s="264" t="s">
        <v>304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1021</v>
      </c>
      <c r="C2188" s="260" t="s">
        <v>1022</v>
      </c>
      <c r="D2188" s="73" t="str">
        <f t="shared" si="68"/>
        <v>out/2018</v>
      </c>
      <c r="E2188" s="263">
        <v>43383</v>
      </c>
      <c r="F2188" s="259" t="s">
        <v>207</v>
      </c>
      <c r="G2188" s="259" t="s">
        <v>295</v>
      </c>
      <c r="H2188" s="264" t="s">
        <v>208</v>
      </c>
      <c r="I2188" s="264" t="s">
        <v>298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1021</v>
      </c>
      <c r="C2189" s="260" t="s">
        <v>1022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295</v>
      </c>
      <c r="H2189" s="264" t="s">
        <v>1210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1021</v>
      </c>
      <c r="C2190" s="260" t="s">
        <v>1022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1331</v>
      </c>
      <c r="H2190" s="264" t="s">
        <v>332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1021</v>
      </c>
      <c r="C2191" s="260" t="s">
        <v>1022</v>
      </c>
      <c r="D2191" s="73" t="str">
        <f t="shared" si="68"/>
        <v>out/2018</v>
      </c>
      <c r="E2191" s="263">
        <v>43383</v>
      </c>
      <c r="F2191" s="259" t="s">
        <v>214</v>
      </c>
      <c r="G2191" s="259" t="s">
        <v>295</v>
      </c>
      <c r="H2191" s="264" t="s">
        <v>304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1021</v>
      </c>
      <c r="C2192" s="260" t="s">
        <v>1022</v>
      </c>
      <c r="D2192" s="73" t="str">
        <f t="shared" si="68"/>
        <v>out/2018</v>
      </c>
      <c r="E2192" s="263">
        <v>43383</v>
      </c>
      <c r="F2192" s="259" t="s">
        <v>214</v>
      </c>
      <c r="G2192" s="259" t="s">
        <v>295</v>
      </c>
      <c r="H2192" s="264" t="s">
        <v>304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1021</v>
      </c>
      <c r="C2193" s="260" t="s">
        <v>1022</v>
      </c>
      <c r="D2193" s="73" t="str">
        <f t="shared" si="68"/>
        <v>out/2018</v>
      </c>
      <c r="E2193" s="263">
        <v>43384</v>
      </c>
      <c r="F2193" s="259" t="s">
        <v>320</v>
      </c>
      <c r="G2193" s="259" t="s">
        <v>295</v>
      </c>
      <c r="H2193" s="264" t="s">
        <v>1309</v>
      </c>
      <c r="I2193" s="264" t="s">
        <v>276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1021</v>
      </c>
      <c r="C2194" s="260" t="s">
        <v>1022</v>
      </c>
      <c r="D2194" s="73" t="str">
        <f t="shared" si="68"/>
        <v>out/2018</v>
      </c>
      <c r="E2194" s="263">
        <v>43384</v>
      </c>
      <c r="F2194" s="259" t="s">
        <v>207</v>
      </c>
      <c r="G2194" s="259" t="s">
        <v>295</v>
      </c>
      <c r="H2194" s="264" t="s">
        <v>208</v>
      </c>
      <c r="I2194" s="264" t="s">
        <v>298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1021</v>
      </c>
      <c r="C2195" s="260" t="s">
        <v>1022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295</v>
      </c>
      <c r="H2195" s="264" t="s">
        <v>1102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1021</v>
      </c>
      <c r="C2196" s="260" t="s">
        <v>1022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295</v>
      </c>
      <c r="H2196" s="264" t="s">
        <v>1102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1021</v>
      </c>
      <c r="C2197" s="260" t="s">
        <v>1022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295</v>
      </c>
      <c r="H2197" s="264" t="s">
        <v>1332</v>
      </c>
      <c r="I2197" s="264" t="s">
        <v>261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1021</v>
      </c>
      <c r="C2198" s="260" t="s">
        <v>1022</v>
      </c>
      <c r="D2198" s="73" t="str">
        <f t="shared" si="68"/>
        <v>out/2018</v>
      </c>
      <c r="E2198" s="263">
        <v>43384</v>
      </c>
      <c r="F2198" s="259" t="s">
        <v>214</v>
      </c>
      <c r="G2198" s="259" t="s">
        <v>295</v>
      </c>
      <c r="H2198" s="264" t="s">
        <v>304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1021</v>
      </c>
      <c r="C2199" s="260" t="s">
        <v>1022</v>
      </c>
      <c r="D2199" s="73" t="str">
        <f t="shared" si="68"/>
        <v>out/2018</v>
      </c>
      <c r="E2199" s="263">
        <v>43384</v>
      </c>
      <c r="F2199" s="259" t="s">
        <v>214</v>
      </c>
      <c r="G2199" s="259" t="s">
        <v>295</v>
      </c>
      <c r="H2199" s="264" t="s">
        <v>304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1021</v>
      </c>
      <c r="C2200" s="260" t="s">
        <v>1022</v>
      </c>
      <c r="D2200" s="73" t="str">
        <f t="shared" si="68"/>
        <v>out/2018</v>
      </c>
      <c r="E2200" s="263">
        <v>43384</v>
      </c>
      <c r="F2200" s="259" t="s">
        <v>214</v>
      </c>
      <c r="G2200" s="259" t="s">
        <v>295</v>
      </c>
      <c r="H2200" s="264" t="s">
        <v>304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1021</v>
      </c>
      <c r="C2201" s="260" t="s">
        <v>1022</v>
      </c>
      <c r="D2201" s="73" t="str">
        <f t="shared" si="68"/>
        <v>out/2018</v>
      </c>
      <c r="E2201" s="263">
        <v>43384</v>
      </c>
      <c r="F2201" s="259" t="s">
        <v>214</v>
      </c>
      <c r="G2201" s="259" t="s">
        <v>295</v>
      </c>
      <c r="H2201" s="264" t="s">
        <v>304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1021</v>
      </c>
      <c r="C2202" s="260" t="s">
        <v>1022</v>
      </c>
      <c r="D2202" s="73" t="str">
        <f t="shared" si="68"/>
        <v>out/2018</v>
      </c>
      <c r="E2202" s="263">
        <v>43388</v>
      </c>
      <c r="F2202" s="259" t="s">
        <v>207</v>
      </c>
      <c r="G2202" s="259" t="s">
        <v>295</v>
      </c>
      <c r="H2202" s="264" t="s">
        <v>208</v>
      </c>
      <c r="I2202" s="264" t="s">
        <v>298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1021</v>
      </c>
      <c r="C2203" s="260" t="s">
        <v>1022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295</v>
      </c>
      <c r="H2203" s="264" t="s">
        <v>328</v>
      </c>
      <c r="I2203" s="264" t="s">
        <v>259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1021</v>
      </c>
      <c r="C2204" s="260" t="s">
        <v>1022</v>
      </c>
      <c r="D2204" s="73" t="str">
        <f t="shared" si="68"/>
        <v>out/2018</v>
      </c>
      <c r="E2204" s="263">
        <v>43389</v>
      </c>
      <c r="F2204" s="259" t="s">
        <v>320</v>
      </c>
      <c r="G2204" s="259" t="s">
        <v>295</v>
      </c>
      <c r="H2204" s="264" t="s">
        <v>792</v>
      </c>
      <c r="I2204" s="264" t="s">
        <v>276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1021</v>
      </c>
      <c r="C2205" s="260" t="s">
        <v>1022</v>
      </c>
      <c r="D2205" s="73" t="str">
        <f t="shared" si="68"/>
        <v>out/2018</v>
      </c>
      <c r="E2205" s="263">
        <v>43389</v>
      </c>
      <c r="F2205" s="259" t="s">
        <v>207</v>
      </c>
      <c r="G2205" s="259" t="s">
        <v>295</v>
      </c>
      <c r="H2205" s="264" t="s">
        <v>208</v>
      </c>
      <c r="I2205" s="264" t="s">
        <v>298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1021</v>
      </c>
      <c r="C2206" s="260" t="s">
        <v>1022</v>
      </c>
      <c r="D2206" s="73" t="str">
        <f t="shared" si="68"/>
        <v>out/2018</v>
      </c>
      <c r="E2206" s="263">
        <v>43389</v>
      </c>
      <c r="F2206" s="259" t="s">
        <v>1333</v>
      </c>
      <c r="G2206" s="259" t="s">
        <v>295</v>
      </c>
      <c r="H2206" s="264" t="s">
        <v>1210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1021</v>
      </c>
      <c r="C2207" s="260" t="s">
        <v>1022</v>
      </c>
      <c r="D2207" s="73" t="str">
        <f t="shared" si="68"/>
        <v>out/2018</v>
      </c>
      <c r="E2207" s="263">
        <v>43389</v>
      </c>
      <c r="F2207" s="259" t="s">
        <v>1334</v>
      </c>
      <c r="G2207" s="259" t="s">
        <v>295</v>
      </c>
      <c r="H2207" s="264" t="s">
        <v>1109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1021</v>
      </c>
      <c r="C2208" s="260" t="s">
        <v>1022</v>
      </c>
      <c r="D2208" s="73" t="str">
        <f t="shared" si="68"/>
        <v>out/2018</v>
      </c>
      <c r="E2208" s="263">
        <v>43389</v>
      </c>
      <c r="F2208" s="259" t="s">
        <v>214</v>
      </c>
      <c r="G2208" s="259" t="s">
        <v>295</v>
      </c>
      <c r="H2208" s="264" t="s">
        <v>197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1021</v>
      </c>
      <c r="C2209" s="260" t="s">
        <v>1022</v>
      </c>
      <c r="D2209" s="73" t="str">
        <f t="shared" si="68"/>
        <v>out/2018</v>
      </c>
      <c r="E2209" s="263">
        <v>43389</v>
      </c>
      <c r="F2209" s="259" t="s">
        <v>214</v>
      </c>
      <c r="G2209" s="259" t="s">
        <v>295</v>
      </c>
      <c r="H2209" s="264" t="s">
        <v>197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1021</v>
      </c>
      <c r="C2210" s="260" t="s">
        <v>1022</v>
      </c>
      <c r="D2210" s="73" t="str">
        <f t="shared" si="68"/>
        <v>out/2018</v>
      </c>
      <c r="E2210" s="263">
        <v>43389</v>
      </c>
      <c r="F2210" s="259" t="s">
        <v>1335</v>
      </c>
      <c r="G2210" s="259" t="s">
        <v>295</v>
      </c>
      <c r="H2210" s="264" t="s">
        <v>333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1021</v>
      </c>
      <c r="C2211" s="260" t="s">
        <v>1022</v>
      </c>
      <c r="D2211" s="73" t="str">
        <f t="shared" si="68"/>
        <v>out/2018</v>
      </c>
      <c r="E2211" s="263">
        <v>43389</v>
      </c>
      <c r="F2211" s="259" t="s">
        <v>576</v>
      </c>
      <c r="G2211" s="259" t="s">
        <v>295</v>
      </c>
      <c r="H2211" s="264" t="s">
        <v>324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1021</v>
      </c>
      <c r="C2212" s="260" t="s">
        <v>1022</v>
      </c>
      <c r="D2212" s="73" t="str">
        <f t="shared" si="68"/>
        <v>out/2018</v>
      </c>
      <c r="E2212" s="263">
        <v>43389</v>
      </c>
      <c r="F2212" s="259" t="s">
        <v>1336</v>
      </c>
      <c r="G2212" s="259" t="s">
        <v>295</v>
      </c>
      <c r="H2212" s="264" t="s">
        <v>582</v>
      </c>
      <c r="I2212" s="266" t="s">
        <v>271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1021</v>
      </c>
      <c r="C2213" s="260" t="s">
        <v>1022</v>
      </c>
      <c r="D2213" s="73" t="str">
        <f t="shared" si="68"/>
        <v>out/2018</v>
      </c>
      <c r="E2213" s="263">
        <v>43389</v>
      </c>
      <c r="F2213" s="259" t="s">
        <v>320</v>
      </c>
      <c r="G2213" s="259" t="s">
        <v>295</v>
      </c>
      <c r="H2213" s="264" t="s">
        <v>1337</v>
      </c>
      <c r="I2213" s="264" t="s">
        <v>276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1021</v>
      </c>
      <c r="C2214" s="260" t="s">
        <v>1022</v>
      </c>
      <c r="D2214" s="73" t="str">
        <f t="shared" si="68"/>
        <v>out/2018</v>
      </c>
      <c r="E2214" s="263">
        <v>43390</v>
      </c>
      <c r="F2214" s="259" t="s">
        <v>207</v>
      </c>
      <c r="G2214" s="259" t="s">
        <v>295</v>
      </c>
      <c r="H2214" s="264" t="s">
        <v>1338</v>
      </c>
      <c r="I2214" s="264" t="s">
        <v>298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1021</v>
      </c>
      <c r="C2215" s="260" t="s">
        <v>1022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295</v>
      </c>
      <c r="H2215" s="264" t="s">
        <v>327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1021</v>
      </c>
      <c r="C2216" s="260" t="s">
        <v>1022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295</v>
      </c>
      <c r="H2216" s="264" t="s">
        <v>1109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1021</v>
      </c>
      <c r="C2217" s="260" t="s">
        <v>1022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295</v>
      </c>
      <c r="H2217" s="264" t="s">
        <v>333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1021</v>
      </c>
      <c r="C2218" s="260" t="s">
        <v>1022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295</v>
      </c>
      <c r="H2218" s="264" t="s">
        <v>324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1021</v>
      </c>
      <c r="C2219" s="260" t="s">
        <v>1022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295</v>
      </c>
      <c r="H2219" s="264" t="s">
        <v>1339</v>
      </c>
      <c r="I2219" s="264" t="s">
        <v>250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1021</v>
      </c>
      <c r="C2220" s="260" t="s">
        <v>1022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295</v>
      </c>
      <c r="H2220" s="264" t="s">
        <v>330</v>
      </c>
      <c r="I2220" s="264" t="s">
        <v>277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1021</v>
      </c>
      <c r="C2221" s="260" t="s">
        <v>1022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323</v>
      </c>
      <c r="H2221" s="264" t="s">
        <v>297</v>
      </c>
      <c r="I2221" s="264" t="s">
        <v>249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1021</v>
      </c>
      <c r="C2222" s="260" t="s">
        <v>1022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295</v>
      </c>
      <c r="H2222" s="264" t="s">
        <v>343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1021</v>
      </c>
      <c r="C2223" s="260" t="s">
        <v>1022</v>
      </c>
      <c r="D2223" s="73" t="str">
        <f t="shared" si="68"/>
        <v>out/2018</v>
      </c>
      <c r="E2223" s="263">
        <v>43390</v>
      </c>
      <c r="F2223" s="259" t="s">
        <v>214</v>
      </c>
      <c r="G2223" s="259" t="s">
        <v>295</v>
      </c>
      <c r="H2223" s="264" t="s">
        <v>304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1021</v>
      </c>
      <c r="C2224" s="260" t="s">
        <v>1022</v>
      </c>
      <c r="D2224" s="73" t="str">
        <f t="shared" si="68"/>
        <v>out/2018</v>
      </c>
      <c r="E2224" s="263">
        <v>43390</v>
      </c>
      <c r="F2224" s="259" t="s">
        <v>214</v>
      </c>
      <c r="G2224" s="259" t="s">
        <v>295</v>
      </c>
      <c r="H2224" s="264" t="s">
        <v>304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1021</v>
      </c>
      <c r="C2225" s="260" t="s">
        <v>1022</v>
      </c>
      <c r="D2225" s="73" t="str">
        <f t="shared" si="68"/>
        <v>out/2018</v>
      </c>
      <c r="E2225" s="263">
        <v>43390</v>
      </c>
      <c r="F2225" s="259" t="s">
        <v>214</v>
      </c>
      <c r="G2225" s="259" t="s">
        <v>295</v>
      </c>
      <c r="H2225" s="264" t="s">
        <v>304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1021</v>
      </c>
      <c r="C2226" s="260" t="s">
        <v>1022</v>
      </c>
      <c r="D2226" s="73" t="str">
        <f t="shared" si="68"/>
        <v>out/2018</v>
      </c>
      <c r="E2226" s="263">
        <v>43390</v>
      </c>
      <c r="F2226" s="259" t="s">
        <v>214</v>
      </c>
      <c r="G2226" s="259" t="s">
        <v>295</v>
      </c>
      <c r="H2226" s="264" t="s">
        <v>304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1021</v>
      </c>
      <c r="C2227" s="260" t="s">
        <v>1022</v>
      </c>
      <c r="D2227" s="73" t="str">
        <f t="shared" si="68"/>
        <v>out/2018</v>
      </c>
      <c r="E2227" s="263">
        <v>43390</v>
      </c>
      <c r="F2227" s="259" t="s">
        <v>214</v>
      </c>
      <c r="G2227" s="259" t="s">
        <v>295</v>
      </c>
      <c r="H2227" s="264" t="s">
        <v>304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1021</v>
      </c>
      <c r="C2228" s="260" t="s">
        <v>1022</v>
      </c>
      <c r="D2228" s="73" t="str">
        <f t="shared" si="68"/>
        <v>out/2018</v>
      </c>
      <c r="E2228" s="263">
        <v>43391</v>
      </c>
      <c r="F2228" s="259" t="s">
        <v>207</v>
      </c>
      <c r="G2228" s="259" t="s">
        <v>295</v>
      </c>
      <c r="H2228" s="264" t="s">
        <v>208</v>
      </c>
      <c r="I2228" s="264" t="s">
        <v>298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1021</v>
      </c>
      <c r="C2229" s="260" t="s">
        <v>1022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295</v>
      </c>
      <c r="H2229" s="264" t="s">
        <v>762</v>
      </c>
      <c r="I2229" s="264" t="s">
        <v>248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1021</v>
      </c>
      <c r="C2230" s="260" t="s">
        <v>1022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295</v>
      </c>
      <c r="H2230" s="264" t="s">
        <v>361</v>
      </c>
      <c r="I2230" s="264" t="s">
        <v>249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1021</v>
      </c>
      <c r="C2231" s="260" t="s">
        <v>1022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295</v>
      </c>
      <c r="H2231" s="264" t="s">
        <v>361</v>
      </c>
      <c r="I2231" s="264" t="s">
        <v>248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1021</v>
      </c>
      <c r="C2232" s="260" t="s">
        <v>1022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295</v>
      </c>
      <c r="H2232" s="264" t="s">
        <v>181</v>
      </c>
      <c r="I2232" s="264" t="s">
        <v>249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1021</v>
      </c>
      <c r="C2233" s="260" t="s">
        <v>1022</v>
      </c>
      <c r="D2233" s="73" t="str">
        <f t="shared" si="68"/>
        <v>out/2018</v>
      </c>
      <c r="E2233" s="263">
        <v>43392</v>
      </c>
      <c r="F2233" s="259" t="s">
        <v>207</v>
      </c>
      <c r="G2233" s="259" t="s">
        <v>295</v>
      </c>
      <c r="H2233" s="264" t="s">
        <v>208</v>
      </c>
      <c r="I2233" s="264" t="s">
        <v>298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1021</v>
      </c>
      <c r="C2234" s="260" t="s">
        <v>1022</v>
      </c>
      <c r="D2234" s="73" t="str">
        <f t="shared" si="68"/>
        <v>out/2018</v>
      </c>
      <c r="E2234" s="263">
        <v>43392</v>
      </c>
      <c r="F2234" s="259" t="s">
        <v>1340</v>
      </c>
      <c r="G2234" s="259" t="s">
        <v>295</v>
      </c>
      <c r="H2234" s="264" t="s">
        <v>1210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1021</v>
      </c>
      <c r="C2235" s="260" t="s">
        <v>1022</v>
      </c>
      <c r="D2235" s="73" t="str">
        <f t="shared" si="68"/>
        <v>out/2018</v>
      </c>
      <c r="E2235" s="263">
        <v>43392</v>
      </c>
      <c r="F2235" s="259" t="s">
        <v>1341</v>
      </c>
      <c r="G2235" s="259" t="s">
        <v>295</v>
      </c>
      <c r="H2235" s="264" t="s">
        <v>1210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1021</v>
      </c>
      <c r="C2236" s="260" t="s">
        <v>1022</v>
      </c>
      <c r="D2236" s="73" t="str">
        <f t="shared" si="68"/>
        <v>out/2018</v>
      </c>
      <c r="E2236" s="263">
        <v>43392</v>
      </c>
      <c r="F2236" s="259" t="s">
        <v>1342</v>
      </c>
      <c r="G2236" s="259" t="s">
        <v>295</v>
      </c>
      <c r="H2236" s="264" t="s">
        <v>1210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1021</v>
      </c>
      <c r="C2237" s="260" t="s">
        <v>1022</v>
      </c>
      <c r="D2237" s="73" t="str">
        <f t="shared" si="68"/>
        <v>out/2018</v>
      </c>
      <c r="E2237" s="263">
        <v>43392</v>
      </c>
      <c r="F2237" s="259" t="s">
        <v>1343</v>
      </c>
      <c r="G2237" s="259" t="s">
        <v>295</v>
      </c>
      <c r="H2237" s="264" t="s">
        <v>1109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1021</v>
      </c>
      <c r="C2238" s="260" t="s">
        <v>1022</v>
      </c>
      <c r="D2238" s="73" t="str">
        <f t="shared" si="68"/>
        <v>out/2018</v>
      </c>
      <c r="E2238" s="263">
        <v>43392</v>
      </c>
      <c r="F2238" s="259" t="s">
        <v>1344</v>
      </c>
      <c r="G2238" s="259" t="s">
        <v>295</v>
      </c>
      <c r="H2238" s="264" t="s">
        <v>1109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1021</v>
      </c>
      <c r="C2239" s="260" t="s">
        <v>1022</v>
      </c>
      <c r="D2239" s="73" t="str">
        <f t="shared" si="68"/>
        <v>out/2018</v>
      </c>
      <c r="E2239" s="263">
        <v>43392</v>
      </c>
      <c r="F2239" s="259" t="s">
        <v>1345</v>
      </c>
      <c r="G2239" s="259" t="s">
        <v>295</v>
      </c>
      <c r="H2239" s="264" t="s">
        <v>1109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1021</v>
      </c>
      <c r="C2240" s="260" t="s">
        <v>1022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295</v>
      </c>
      <c r="H2240" s="264" t="s">
        <v>1241</v>
      </c>
      <c r="I2240" s="264" t="s">
        <v>249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1021</v>
      </c>
      <c r="C2241" s="260" t="s">
        <v>1022</v>
      </c>
      <c r="D2241" s="73" t="str">
        <f t="shared" si="68"/>
        <v>out/2018</v>
      </c>
      <c r="E2241" s="263">
        <v>43392</v>
      </c>
      <c r="F2241" s="259" t="s">
        <v>418</v>
      </c>
      <c r="G2241" s="259" t="s">
        <v>295</v>
      </c>
      <c r="H2241" s="264" t="s">
        <v>364</v>
      </c>
      <c r="I2241" s="264" t="s">
        <v>243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1021</v>
      </c>
      <c r="C2242" s="260" t="s">
        <v>1022</v>
      </c>
      <c r="D2242" s="73" t="str">
        <f t="shared" si="68"/>
        <v>out/2018</v>
      </c>
      <c r="E2242" s="263">
        <v>43392</v>
      </c>
      <c r="F2242" s="259" t="s">
        <v>545</v>
      </c>
      <c r="G2242" s="259" t="s">
        <v>295</v>
      </c>
      <c r="H2242" s="264" t="s">
        <v>364</v>
      </c>
      <c r="I2242" s="264" t="s">
        <v>243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1021</v>
      </c>
      <c r="C2243" s="260" t="s">
        <v>1022</v>
      </c>
      <c r="D2243" s="73" t="str">
        <f t="shared" ref="D2243:D2306" si="70">TEXT(E2243,"mmm/aaaa")</f>
        <v>out/2018</v>
      </c>
      <c r="E2243" s="263">
        <v>43392</v>
      </c>
      <c r="F2243" s="259" t="s">
        <v>531</v>
      </c>
      <c r="G2243" s="259" t="s">
        <v>295</v>
      </c>
      <c r="H2243" s="264" t="s">
        <v>364</v>
      </c>
      <c r="I2243" s="264" t="s">
        <v>243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1021</v>
      </c>
      <c r="C2244" s="260" t="s">
        <v>1022</v>
      </c>
      <c r="D2244" s="73" t="str">
        <f t="shared" si="70"/>
        <v>out/2018</v>
      </c>
      <c r="E2244" s="263">
        <v>43392</v>
      </c>
      <c r="F2244" s="259" t="s">
        <v>417</v>
      </c>
      <c r="G2244" s="259" t="s">
        <v>295</v>
      </c>
      <c r="H2244" s="264" t="s">
        <v>364</v>
      </c>
      <c r="I2244" s="264" t="s">
        <v>243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1021</v>
      </c>
      <c r="C2245" s="260" t="s">
        <v>1022</v>
      </c>
      <c r="D2245" s="73" t="str">
        <f t="shared" si="70"/>
        <v>out/2018</v>
      </c>
      <c r="E2245" s="263">
        <v>43392</v>
      </c>
      <c r="F2245" s="259" t="s">
        <v>548</v>
      </c>
      <c r="G2245" s="259" t="s">
        <v>295</v>
      </c>
      <c r="H2245" s="264" t="s">
        <v>364</v>
      </c>
      <c r="I2245" s="264" t="s">
        <v>243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1021</v>
      </c>
      <c r="C2246" s="260" t="s">
        <v>1022</v>
      </c>
      <c r="D2246" s="73" t="str">
        <f t="shared" si="70"/>
        <v>out/2018</v>
      </c>
      <c r="E2246" s="263">
        <v>43392</v>
      </c>
      <c r="F2246" s="259" t="s">
        <v>546</v>
      </c>
      <c r="G2246" s="259" t="s">
        <v>295</v>
      </c>
      <c r="H2246" s="264" t="s">
        <v>364</v>
      </c>
      <c r="I2246" s="264" t="s">
        <v>243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1021</v>
      </c>
      <c r="C2247" s="260" t="s">
        <v>1022</v>
      </c>
      <c r="D2247" s="73" t="str">
        <f t="shared" si="70"/>
        <v>out/2018</v>
      </c>
      <c r="E2247" s="263">
        <v>43392</v>
      </c>
      <c r="F2247" s="259" t="s">
        <v>421</v>
      </c>
      <c r="G2247" s="259" t="s">
        <v>295</v>
      </c>
      <c r="H2247" s="264" t="s">
        <v>364</v>
      </c>
      <c r="I2247" s="264" t="s">
        <v>243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1021</v>
      </c>
      <c r="C2248" s="260" t="s">
        <v>1022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295</v>
      </c>
      <c r="H2248" s="264" t="s">
        <v>345</v>
      </c>
      <c r="I2248" s="264" t="s">
        <v>248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1021</v>
      </c>
      <c r="C2249" s="260" t="s">
        <v>1022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295</v>
      </c>
      <c r="H2249" s="264" t="s">
        <v>345</v>
      </c>
      <c r="I2249" s="264" t="s">
        <v>249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1021</v>
      </c>
      <c r="C2250" s="260" t="s">
        <v>1022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295</v>
      </c>
      <c r="H2250" s="264" t="s">
        <v>1346</v>
      </c>
      <c r="I2250" s="264" t="s">
        <v>248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1021</v>
      </c>
      <c r="C2251" s="260" t="s">
        <v>1022</v>
      </c>
      <c r="D2251" s="73" t="str">
        <f t="shared" si="70"/>
        <v>out/2018</v>
      </c>
      <c r="E2251" s="263">
        <v>43392</v>
      </c>
      <c r="F2251" s="259" t="s">
        <v>485</v>
      </c>
      <c r="G2251" s="259" t="s">
        <v>295</v>
      </c>
      <c r="H2251" s="264" t="s">
        <v>333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1021</v>
      </c>
      <c r="C2252" s="260" t="s">
        <v>1022</v>
      </c>
      <c r="D2252" s="73" t="str">
        <f t="shared" si="70"/>
        <v>out/2018</v>
      </c>
      <c r="E2252" s="263">
        <v>43392</v>
      </c>
      <c r="F2252" s="259" t="s">
        <v>946</v>
      </c>
      <c r="G2252" s="259" t="s">
        <v>295</v>
      </c>
      <c r="H2252" s="264" t="s">
        <v>333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1021</v>
      </c>
      <c r="C2253" s="260" t="s">
        <v>1022</v>
      </c>
      <c r="D2253" s="73" t="str">
        <f t="shared" si="70"/>
        <v>out/2018</v>
      </c>
      <c r="E2253" s="263">
        <v>43392</v>
      </c>
      <c r="F2253" s="259" t="s">
        <v>962</v>
      </c>
      <c r="G2253" s="259" t="s">
        <v>295</v>
      </c>
      <c r="H2253" s="264" t="s">
        <v>333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1021</v>
      </c>
      <c r="C2254" s="260" t="s">
        <v>1022</v>
      </c>
      <c r="D2254" s="73" t="str">
        <f t="shared" si="70"/>
        <v>out/2018</v>
      </c>
      <c r="E2254" s="263">
        <v>43392</v>
      </c>
      <c r="F2254" s="259" t="s">
        <v>833</v>
      </c>
      <c r="G2254" s="259" t="s">
        <v>295</v>
      </c>
      <c r="H2254" s="264" t="s">
        <v>333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1021</v>
      </c>
      <c r="C2255" s="260" t="s">
        <v>1022</v>
      </c>
      <c r="D2255" s="73" t="str">
        <f t="shared" si="70"/>
        <v>out/2018</v>
      </c>
      <c r="E2255" s="263">
        <v>43392</v>
      </c>
      <c r="F2255" s="259" t="s">
        <v>1347</v>
      </c>
      <c r="G2255" s="259" t="s">
        <v>295</v>
      </c>
      <c r="H2255" s="264" t="s">
        <v>333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1021</v>
      </c>
      <c r="C2256" s="260" t="s">
        <v>1022</v>
      </c>
      <c r="D2256" s="73" t="str">
        <f t="shared" si="70"/>
        <v>out/2018</v>
      </c>
      <c r="E2256" s="263">
        <v>43392</v>
      </c>
      <c r="F2256" s="259" t="s">
        <v>578</v>
      </c>
      <c r="G2256" s="259" t="s">
        <v>295</v>
      </c>
      <c r="H2256" s="264" t="s">
        <v>578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1021</v>
      </c>
      <c r="C2257" s="260" t="s">
        <v>1022</v>
      </c>
      <c r="D2257" s="73" t="str">
        <f t="shared" si="70"/>
        <v>out/2018</v>
      </c>
      <c r="E2257" s="263">
        <v>43392</v>
      </c>
      <c r="F2257" s="259" t="s">
        <v>577</v>
      </c>
      <c r="G2257" s="259" t="s">
        <v>295</v>
      </c>
      <c r="H2257" s="264" t="s">
        <v>577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1021</v>
      </c>
      <c r="C2258" s="260" t="s">
        <v>1022</v>
      </c>
      <c r="D2258" s="73" t="str">
        <f t="shared" si="70"/>
        <v>out/2018</v>
      </c>
      <c r="E2258" s="263">
        <v>43392</v>
      </c>
      <c r="F2258" s="259" t="s">
        <v>609</v>
      </c>
      <c r="G2258" s="259" t="s">
        <v>295</v>
      </c>
      <c r="H2258" s="264" t="s">
        <v>324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1021</v>
      </c>
      <c r="C2259" s="260" t="s">
        <v>1022</v>
      </c>
      <c r="D2259" s="73" t="str">
        <f t="shared" si="70"/>
        <v>out/2018</v>
      </c>
      <c r="E2259" s="263">
        <v>43392</v>
      </c>
      <c r="F2259" s="259" t="s">
        <v>599</v>
      </c>
      <c r="G2259" s="259" t="s">
        <v>295</v>
      </c>
      <c r="H2259" s="264" t="s">
        <v>324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1021</v>
      </c>
      <c r="C2260" s="260" t="s">
        <v>1022</v>
      </c>
      <c r="D2260" s="73" t="str">
        <f t="shared" si="70"/>
        <v>out/2018</v>
      </c>
      <c r="E2260" s="263">
        <v>43392</v>
      </c>
      <c r="F2260" s="259" t="s">
        <v>601</v>
      </c>
      <c r="G2260" s="259" t="s">
        <v>295</v>
      </c>
      <c r="H2260" s="264" t="s">
        <v>324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1021</v>
      </c>
      <c r="C2261" s="260" t="s">
        <v>1022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295</v>
      </c>
      <c r="H2261" s="264" t="s">
        <v>514</v>
      </c>
      <c r="I2261" s="264" t="s">
        <v>248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1021</v>
      </c>
      <c r="C2262" s="260" t="s">
        <v>1022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295</v>
      </c>
      <c r="H2262" s="264" t="s">
        <v>514</v>
      </c>
      <c r="I2262" s="264" t="s">
        <v>248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1021</v>
      </c>
      <c r="C2263" s="260" t="s">
        <v>1022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295</v>
      </c>
      <c r="H2263" s="264" t="s">
        <v>514</v>
      </c>
      <c r="I2263" s="264" t="s">
        <v>249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1021</v>
      </c>
      <c r="C2264" s="260" t="s">
        <v>1022</v>
      </c>
      <c r="D2264" s="73" t="str">
        <f t="shared" si="70"/>
        <v>out/2018</v>
      </c>
      <c r="E2264" s="263">
        <v>43392</v>
      </c>
      <c r="F2264" s="259" t="s">
        <v>1348</v>
      </c>
      <c r="G2264" s="259" t="s">
        <v>295</v>
      </c>
      <c r="H2264" s="264" t="s">
        <v>338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1021</v>
      </c>
      <c r="C2265" s="260" t="s">
        <v>1022</v>
      </c>
      <c r="D2265" s="73" t="str">
        <f t="shared" si="70"/>
        <v>out/2018</v>
      </c>
      <c r="E2265" s="263">
        <v>43392</v>
      </c>
      <c r="F2265" s="259" t="s">
        <v>1349</v>
      </c>
      <c r="G2265" s="259" t="s">
        <v>295</v>
      </c>
      <c r="H2265" s="264" t="s">
        <v>338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1021</v>
      </c>
      <c r="C2266" s="260" t="s">
        <v>1022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295</v>
      </c>
      <c r="H2266" s="264" t="s">
        <v>1350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1021</v>
      </c>
      <c r="C2267" s="260" t="s">
        <v>1022</v>
      </c>
      <c r="D2267" s="73" t="str">
        <f t="shared" si="70"/>
        <v>out/2018</v>
      </c>
      <c r="E2267" s="263">
        <v>43392</v>
      </c>
      <c r="F2267" s="259" t="s">
        <v>481</v>
      </c>
      <c r="G2267" s="259" t="s">
        <v>295</v>
      </c>
      <c r="H2267" s="264" t="s">
        <v>332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1021</v>
      </c>
      <c r="C2268" s="260" t="s">
        <v>1022</v>
      </c>
      <c r="D2268" s="73" t="str">
        <f t="shared" si="70"/>
        <v>out/2018</v>
      </c>
      <c r="E2268" s="263">
        <v>43392</v>
      </c>
      <c r="F2268" s="259" t="s">
        <v>477</v>
      </c>
      <c r="G2268" s="259" t="s">
        <v>295</v>
      </c>
      <c r="H2268" s="264" t="s">
        <v>332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1021</v>
      </c>
      <c r="C2269" s="260" t="s">
        <v>1022</v>
      </c>
      <c r="D2269" s="73" t="str">
        <f t="shared" si="70"/>
        <v>out/2018</v>
      </c>
      <c r="E2269" s="263">
        <v>43392</v>
      </c>
      <c r="F2269" s="259" t="s">
        <v>214</v>
      </c>
      <c r="G2269" s="259" t="s">
        <v>295</v>
      </c>
      <c r="H2269" s="264" t="s">
        <v>304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1021</v>
      </c>
      <c r="C2270" s="260" t="s">
        <v>1022</v>
      </c>
      <c r="D2270" s="73" t="str">
        <f t="shared" si="70"/>
        <v>out/2018</v>
      </c>
      <c r="E2270" s="263">
        <v>43395</v>
      </c>
      <c r="F2270" s="259" t="s">
        <v>207</v>
      </c>
      <c r="G2270" s="259" t="s">
        <v>295</v>
      </c>
      <c r="H2270" s="264" t="s">
        <v>208</v>
      </c>
      <c r="I2270" s="264" t="s">
        <v>298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1021</v>
      </c>
      <c r="C2271" s="260" t="s">
        <v>1022</v>
      </c>
      <c r="D2271" s="73" t="str">
        <f t="shared" si="70"/>
        <v>out/2018</v>
      </c>
      <c r="E2271" s="263">
        <v>43395</v>
      </c>
      <c r="F2271" s="259" t="s">
        <v>214</v>
      </c>
      <c r="G2271" s="259" t="s">
        <v>295</v>
      </c>
      <c r="H2271" s="264" t="s">
        <v>329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1021</v>
      </c>
      <c r="C2272" s="260" t="s">
        <v>1022</v>
      </c>
      <c r="D2272" s="73" t="str">
        <f t="shared" si="70"/>
        <v>out/2018</v>
      </c>
      <c r="E2272" s="263">
        <v>43396</v>
      </c>
      <c r="F2272" s="262" t="s">
        <v>187</v>
      </c>
      <c r="G2272" s="259" t="s">
        <v>295</v>
      </c>
      <c r="H2272" s="266" t="s">
        <v>1351</v>
      </c>
      <c r="I2272" s="266" t="s">
        <v>188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1021</v>
      </c>
      <c r="C2273" s="260" t="s">
        <v>1022</v>
      </c>
      <c r="D2273" s="73" t="str">
        <f t="shared" si="70"/>
        <v>out/2018</v>
      </c>
      <c r="E2273" s="263">
        <v>43396</v>
      </c>
      <c r="F2273" s="262" t="s">
        <v>187</v>
      </c>
      <c r="G2273" s="259" t="s">
        <v>295</v>
      </c>
      <c r="H2273" s="266" t="s">
        <v>1351</v>
      </c>
      <c r="I2273" s="266" t="s">
        <v>188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1021</v>
      </c>
      <c r="C2274" s="260" t="s">
        <v>1022</v>
      </c>
      <c r="D2274" s="73" t="str">
        <f t="shared" si="70"/>
        <v>out/2018</v>
      </c>
      <c r="E2274" s="263">
        <v>43396</v>
      </c>
      <c r="F2274" s="259" t="s">
        <v>207</v>
      </c>
      <c r="G2274" s="259" t="s">
        <v>295</v>
      </c>
      <c r="H2274" s="264" t="s">
        <v>208</v>
      </c>
      <c r="I2274" s="264" t="s">
        <v>298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1021</v>
      </c>
      <c r="C2275" s="260" t="s">
        <v>1022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295</v>
      </c>
      <c r="H2275" s="264" t="s">
        <v>741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1021</v>
      </c>
      <c r="C2276" s="260" t="s">
        <v>1022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295</v>
      </c>
      <c r="H2276" s="264" t="s">
        <v>1352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1021</v>
      </c>
      <c r="C2277" s="260" t="s">
        <v>1022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295</v>
      </c>
      <c r="H2277" s="264" t="s">
        <v>1024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1021</v>
      </c>
      <c r="C2278" s="260" t="s">
        <v>1022</v>
      </c>
      <c r="D2278" s="73" t="str">
        <f t="shared" si="70"/>
        <v>out/2018</v>
      </c>
      <c r="E2278" s="263">
        <v>43396</v>
      </c>
      <c r="F2278" s="259" t="s">
        <v>572</v>
      </c>
      <c r="G2278" s="259" t="s">
        <v>295</v>
      </c>
      <c r="H2278" s="260" t="s">
        <v>572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1021</v>
      </c>
      <c r="C2279" s="260" t="s">
        <v>1022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295</v>
      </c>
      <c r="H2279" s="264" t="s">
        <v>582</v>
      </c>
      <c r="I2279" s="264" t="s">
        <v>271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1021</v>
      </c>
      <c r="C2280" s="260" t="s">
        <v>1022</v>
      </c>
      <c r="D2280" s="73" t="str">
        <f t="shared" si="70"/>
        <v>out/2018</v>
      </c>
      <c r="E2280" s="263">
        <v>43396</v>
      </c>
      <c r="F2280" s="259" t="s">
        <v>214</v>
      </c>
      <c r="G2280" s="259" t="s">
        <v>295</v>
      </c>
      <c r="H2280" s="264" t="s">
        <v>304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1021</v>
      </c>
      <c r="C2281" s="260" t="s">
        <v>1022</v>
      </c>
      <c r="D2281" s="73" t="str">
        <f t="shared" si="70"/>
        <v>out/2018</v>
      </c>
      <c r="E2281" s="263">
        <v>43396</v>
      </c>
      <c r="F2281" s="259" t="s">
        <v>214</v>
      </c>
      <c r="G2281" s="259" t="s">
        <v>295</v>
      </c>
      <c r="H2281" s="264" t="s">
        <v>304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1021</v>
      </c>
      <c r="C2282" s="260" t="s">
        <v>1022</v>
      </c>
      <c r="D2282" s="73" t="str">
        <f t="shared" si="70"/>
        <v>out/2018</v>
      </c>
      <c r="E2282" s="263">
        <v>43396</v>
      </c>
      <c r="F2282" s="259" t="s">
        <v>214</v>
      </c>
      <c r="G2282" s="259" t="s">
        <v>295</v>
      </c>
      <c r="H2282" s="264" t="s">
        <v>304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1021</v>
      </c>
      <c r="C2283" s="260" t="s">
        <v>1022</v>
      </c>
      <c r="D2283" s="73" t="str">
        <f t="shared" si="70"/>
        <v>out/2018</v>
      </c>
      <c r="E2283" s="263">
        <v>43397</v>
      </c>
      <c r="F2283" s="259" t="s">
        <v>207</v>
      </c>
      <c r="G2283" s="259" t="s">
        <v>295</v>
      </c>
      <c r="H2283" s="264" t="s">
        <v>208</v>
      </c>
      <c r="I2283" s="264" t="s">
        <v>298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1021</v>
      </c>
      <c r="C2284" s="260" t="s">
        <v>1022</v>
      </c>
      <c r="D2284" s="73" t="str">
        <f t="shared" si="70"/>
        <v>out/2018</v>
      </c>
      <c r="E2284" s="263">
        <v>43397</v>
      </c>
      <c r="F2284" s="259" t="s">
        <v>183</v>
      </c>
      <c r="G2284" s="259" t="s">
        <v>295</v>
      </c>
      <c r="H2284" s="264" t="s">
        <v>1190</v>
      </c>
      <c r="I2284" s="264" t="s">
        <v>184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1021</v>
      </c>
      <c r="C2285" s="260" t="s">
        <v>1022</v>
      </c>
      <c r="D2285" s="73" t="str">
        <f t="shared" si="70"/>
        <v>out/2018</v>
      </c>
      <c r="E2285" s="263">
        <v>43398</v>
      </c>
      <c r="F2285" s="259" t="s">
        <v>207</v>
      </c>
      <c r="G2285" s="259" t="s">
        <v>295</v>
      </c>
      <c r="H2285" s="264" t="s">
        <v>208</v>
      </c>
      <c r="I2285" s="264" t="s">
        <v>298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1021</v>
      </c>
      <c r="C2286" s="260" t="s">
        <v>1022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295</v>
      </c>
      <c r="H2286" s="264" t="s">
        <v>181</v>
      </c>
      <c r="I2286" s="264" t="s">
        <v>248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1021</v>
      </c>
      <c r="C2287" s="260" t="s">
        <v>1022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295</v>
      </c>
      <c r="H2287" s="264" t="s">
        <v>1123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1021</v>
      </c>
      <c r="C2288" s="260" t="s">
        <v>1022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295</v>
      </c>
      <c r="H2288" s="264" t="s">
        <v>438</v>
      </c>
      <c r="I2288" s="264" t="s">
        <v>260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1023</v>
      </c>
      <c r="C2289" s="260" t="s">
        <v>1022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295</v>
      </c>
      <c r="H2289" s="264" t="s">
        <v>143</v>
      </c>
      <c r="I2289" s="264" t="s">
        <v>235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1023</v>
      </c>
      <c r="C2290" s="260" t="s">
        <v>1022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295</v>
      </c>
      <c r="H2290" s="264" t="s">
        <v>143</v>
      </c>
      <c r="I2290" s="264" t="s">
        <v>235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1023</v>
      </c>
      <c r="C2291" s="260" t="s">
        <v>1022</v>
      </c>
      <c r="D2291" s="73" t="str">
        <f t="shared" si="70"/>
        <v>out/2018</v>
      </c>
      <c r="E2291" s="263">
        <v>43399</v>
      </c>
      <c r="F2291" s="259" t="s">
        <v>214</v>
      </c>
      <c r="G2291" s="259" t="s">
        <v>295</v>
      </c>
      <c r="H2291" s="264" t="s">
        <v>329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1023</v>
      </c>
      <c r="C2292" s="260" t="s">
        <v>1022</v>
      </c>
      <c r="D2292" s="73" t="str">
        <f t="shared" si="70"/>
        <v>out/2018</v>
      </c>
      <c r="E2292" s="263">
        <v>43399</v>
      </c>
      <c r="F2292" s="259" t="s">
        <v>214</v>
      </c>
      <c r="G2292" s="259" t="s">
        <v>295</v>
      </c>
      <c r="H2292" s="264" t="s">
        <v>191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1021</v>
      </c>
      <c r="C2293" s="260" t="s">
        <v>1022</v>
      </c>
      <c r="D2293" s="73" t="str">
        <f t="shared" si="70"/>
        <v>out/2018</v>
      </c>
      <c r="E2293" s="263">
        <v>43399</v>
      </c>
      <c r="F2293" s="259" t="s">
        <v>205</v>
      </c>
      <c r="G2293" s="259" t="s">
        <v>295</v>
      </c>
      <c r="H2293" s="264" t="s">
        <v>305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1023</v>
      </c>
      <c r="C2294" s="260" t="s">
        <v>1022</v>
      </c>
      <c r="D2294" s="73" t="str">
        <f t="shared" si="70"/>
        <v>out/2018</v>
      </c>
      <c r="E2294" s="263">
        <v>43399</v>
      </c>
      <c r="F2294" s="259" t="s">
        <v>205</v>
      </c>
      <c r="G2294" s="259" t="s">
        <v>295</v>
      </c>
      <c r="H2294" s="264" t="s">
        <v>305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1021</v>
      </c>
      <c r="C2295" s="260" t="s">
        <v>1022</v>
      </c>
      <c r="D2295" s="73" t="str">
        <f t="shared" si="70"/>
        <v>out/2018</v>
      </c>
      <c r="E2295" s="263">
        <v>43402</v>
      </c>
      <c r="F2295" s="259" t="s">
        <v>217</v>
      </c>
      <c r="G2295" s="259" t="s">
        <v>295</v>
      </c>
      <c r="H2295" s="264" t="s">
        <v>217</v>
      </c>
      <c r="I2295" s="264" t="s">
        <v>206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1021</v>
      </c>
      <c r="C2296" s="260" t="s">
        <v>1022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295</v>
      </c>
      <c r="H2296" s="264" t="s">
        <v>364</v>
      </c>
      <c r="I2296" s="264" t="s">
        <v>243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1021</v>
      </c>
      <c r="C2297" s="260" t="s">
        <v>1022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295</v>
      </c>
      <c r="H2297" s="264" t="s">
        <v>364</v>
      </c>
      <c r="I2297" s="264" t="s">
        <v>243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1021</v>
      </c>
      <c r="C2298" s="260" t="s">
        <v>1022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295</v>
      </c>
      <c r="H2298" s="264" t="s">
        <v>364</v>
      </c>
      <c r="I2298" s="264" t="s">
        <v>243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1021</v>
      </c>
      <c r="C2299" s="260" t="s">
        <v>1022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295</v>
      </c>
      <c r="H2299" s="264" t="s">
        <v>1353</v>
      </c>
      <c r="I2299" s="264" t="s">
        <v>250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1021</v>
      </c>
      <c r="C2300" s="260" t="s">
        <v>1022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295</v>
      </c>
      <c r="H2300" s="264" t="s">
        <v>185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1021</v>
      </c>
      <c r="C2301" s="260" t="s">
        <v>1022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295</v>
      </c>
      <c r="H2301" s="264" t="s">
        <v>331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1021</v>
      </c>
      <c r="C2302" s="260" t="s">
        <v>1022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295</v>
      </c>
      <c r="H2302" s="264" t="s">
        <v>640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1021</v>
      </c>
      <c r="C2303" s="260" t="s">
        <v>1022</v>
      </c>
      <c r="D2303" s="73" t="str">
        <f t="shared" si="70"/>
        <v>out/2018</v>
      </c>
      <c r="E2303" s="263">
        <v>43402</v>
      </c>
      <c r="F2303" s="259" t="s">
        <v>214</v>
      </c>
      <c r="G2303" s="259" t="s">
        <v>295</v>
      </c>
      <c r="H2303" s="264" t="s">
        <v>304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1021</v>
      </c>
      <c r="C2304" s="260" t="s">
        <v>1022</v>
      </c>
      <c r="D2304" s="73" t="str">
        <f t="shared" si="70"/>
        <v>out/2018</v>
      </c>
      <c r="E2304" s="263">
        <v>43402</v>
      </c>
      <c r="F2304" s="259" t="s">
        <v>214</v>
      </c>
      <c r="G2304" s="259" t="s">
        <v>295</v>
      </c>
      <c r="H2304" s="264" t="s">
        <v>304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1021</v>
      </c>
      <c r="C2305" s="260" t="s">
        <v>1022</v>
      </c>
      <c r="D2305" s="73" t="str">
        <f t="shared" si="70"/>
        <v>out/2018</v>
      </c>
      <c r="E2305" s="263">
        <v>43402</v>
      </c>
      <c r="F2305" s="259" t="s">
        <v>214</v>
      </c>
      <c r="G2305" s="259" t="s">
        <v>295</v>
      </c>
      <c r="H2305" s="264" t="s">
        <v>304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1021</v>
      </c>
      <c r="C2306" s="260" t="s">
        <v>1022</v>
      </c>
      <c r="D2306" s="73" t="str">
        <f t="shared" si="70"/>
        <v>out/2018</v>
      </c>
      <c r="E2306" s="263">
        <v>43402</v>
      </c>
      <c r="F2306" s="259" t="s">
        <v>205</v>
      </c>
      <c r="G2306" s="259" t="s">
        <v>295</v>
      </c>
      <c r="H2306" s="264" t="s">
        <v>305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1023</v>
      </c>
      <c r="C2307" s="260" t="s">
        <v>1022</v>
      </c>
      <c r="D2307" s="73" t="str">
        <f t="shared" ref="D2307:D2370" si="72">TEXT(E2307,"mmm/aaaa")</f>
        <v>out/2018</v>
      </c>
      <c r="E2307" s="263">
        <v>43402</v>
      </c>
      <c r="F2307" s="259" t="s">
        <v>205</v>
      </c>
      <c r="G2307" s="259" t="s">
        <v>295</v>
      </c>
      <c r="H2307" s="264" t="s">
        <v>305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1021</v>
      </c>
      <c r="C2308" s="260" t="s">
        <v>1022</v>
      </c>
      <c r="D2308" s="73" t="str">
        <f t="shared" si="72"/>
        <v>out/2018</v>
      </c>
      <c r="E2308" s="263">
        <v>43402</v>
      </c>
      <c r="F2308" s="259" t="s">
        <v>214</v>
      </c>
      <c r="G2308" s="259" t="s">
        <v>295</v>
      </c>
      <c r="H2308" s="264" t="s">
        <v>304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1021</v>
      </c>
      <c r="C2309" s="260" t="s">
        <v>1022</v>
      </c>
      <c r="D2309" s="73" t="str">
        <f t="shared" si="72"/>
        <v>out/2018</v>
      </c>
      <c r="E2309" s="263">
        <v>43403</v>
      </c>
      <c r="F2309" s="259" t="s">
        <v>320</v>
      </c>
      <c r="G2309" s="259" t="s">
        <v>295</v>
      </c>
      <c r="H2309" s="264" t="s">
        <v>1310</v>
      </c>
      <c r="I2309" s="264" t="s">
        <v>276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1021</v>
      </c>
      <c r="C2310" s="260" t="s">
        <v>1022</v>
      </c>
      <c r="D2310" s="73" t="str">
        <f t="shared" si="72"/>
        <v>out/2018</v>
      </c>
      <c r="E2310" s="263">
        <v>43403</v>
      </c>
      <c r="F2310" s="259" t="s">
        <v>320</v>
      </c>
      <c r="G2310" s="259" t="s">
        <v>295</v>
      </c>
      <c r="H2310" s="264" t="s">
        <v>1354</v>
      </c>
      <c r="I2310" s="264" t="s">
        <v>276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1021</v>
      </c>
      <c r="C2311" s="260" t="s">
        <v>1022</v>
      </c>
      <c r="D2311" s="73" t="str">
        <f t="shared" si="72"/>
        <v>out/2018</v>
      </c>
      <c r="E2311" s="263">
        <v>43403</v>
      </c>
      <c r="F2311" s="259" t="s">
        <v>207</v>
      </c>
      <c r="G2311" s="259" t="s">
        <v>295</v>
      </c>
      <c r="H2311" s="264" t="s">
        <v>208</v>
      </c>
      <c r="I2311" s="264" t="s">
        <v>298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1021</v>
      </c>
      <c r="C2312" s="260" t="s">
        <v>1022</v>
      </c>
      <c r="D2312" s="73" t="str">
        <f t="shared" si="72"/>
        <v>out/2018</v>
      </c>
      <c r="E2312" s="263">
        <v>43403</v>
      </c>
      <c r="F2312" s="259" t="s">
        <v>217</v>
      </c>
      <c r="G2312" s="259" t="s">
        <v>295</v>
      </c>
      <c r="H2312" s="264" t="s">
        <v>217</v>
      </c>
      <c r="I2312" s="264" t="s">
        <v>206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1021</v>
      </c>
      <c r="C2313" s="260" t="s">
        <v>1022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295</v>
      </c>
      <c r="H2313" s="264" t="s">
        <v>1352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1021</v>
      </c>
      <c r="C2314" s="260" t="s">
        <v>1022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295</v>
      </c>
      <c r="H2314" s="264" t="s">
        <v>321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1021</v>
      </c>
      <c r="C2315" s="260" t="s">
        <v>1022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295</v>
      </c>
      <c r="H2315" s="264" t="s">
        <v>211</v>
      </c>
      <c r="I2315" s="264" t="s">
        <v>186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1021</v>
      </c>
      <c r="C2316" s="260" t="s">
        <v>1022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295</v>
      </c>
      <c r="H2316" s="264" t="s">
        <v>1175</v>
      </c>
      <c r="I2316" s="264" t="s">
        <v>190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1021</v>
      </c>
      <c r="C2317" s="260" t="s">
        <v>1022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295</v>
      </c>
      <c r="H2317" s="264" t="s">
        <v>333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1021</v>
      </c>
      <c r="C2318" s="260" t="s">
        <v>1022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295</v>
      </c>
      <c r="H2318" s="264" t="s">
        <v>338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1021</v>
      </c>
      <c r="C2319" s="260" t="s">
        <v>1022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295</v>
      </c>
      <c r="H2319" s="264" t="s">
        <v>297</v>
      </c>
      <c r="I2319" s="264" t="s">
        <v>249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1021</v>
      </c>
      <c r="C2320" s="260" t="s">
        <v>1022</v>
      </c>
      <c r="D2320" s="73" t="str">
        <f t="shared" si="72"/>
        <v>out/2018</v>
      </c>
      <c r="E2320" s="263">
        <v>43403</v>
      </c>
      <c r="F2320" s="259" t="s">
        <v>214</v>
      </c>
      <c r="G2320" s="259" t="s">
        <v>295</v>
      </c>
      <c r="H2320" s="264" t="s">
        <v>304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1021</v>
      </c>
      <c r="C2321" s="260" t="s">
        <v>1022</v>
      </c>
      <c r="D2321" s="73" t="str">
        <f t="shared" si="72"/>
        <v>out/2018</v>
      </c>
      <c r="E2321" s="263">
        <v>43403</v>
      </c>
      <c r="F2321" s="259" t="s">
        <v>214</v>
      </c>
      <c r="G2321" s="259" t="s">
        <v>295</v>
      </c>
      <c r="H2321" s="264" t="s">
        <v>304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1021</v>
      </c>
      <c r="C2322" s="260" t="s">
        <v>1022</v>
      </c>
      <c r="D2322" s="73" t="str">
        <f t="shared" si="72"/>
        <v>out/2018</v>
      </c>
      <c r="E2322" s="263">
        <v>43403</v>
      </c>
      <c r="F2322" s="259" t="s">
        <v>214</v>
      </c>
      <c r="G2322" s="259" t="s">
        <v>295</v>
      </c>
      <c r="H2322" s="264" t="s">
        <v>304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1021</v>
      </c>
      <c r="C2323" s="260" t="s">
        <v>1022</v>
      </c>
      <c r="D2323" s="73" t="str">
        <f t="shared" si="72"/>
        <v>out/2018</v>
      </c>
      <c r="E2323" s="263">
        <v>43403</v>
      </c>
      <c r="F2323" s="259" t="s">
        <v>214</v>
      </c>
      <c r="G2323" s="259" t="s">
        <v>295</v>
      </c>
      <c r="H2323" s="264" t="s">
        <v>304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1021</v>
      </c>
      <c r="C2324" s="260" t="s">
        <v>1022</v>
      </c>
      <c r="D2324" s="73" t="str">
        <f t="shared" si="72"/>
        <v>out/2018</v>
      </c>
      <c r="E2324" s="263">
        <v>43403</v>
      </c>
      <c r="F2324" s="259" t="s">
        <v>214</v>
      </c>
      <c r="G2324" s="259" t="s">
        <v>295</v>
      </c>
      <c r="H2324" s="264" t="s">
        <v>304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1021</v>
      </c>
      <c r="C2325" s="260" t="s">
        <v>1022</v>
      </c>
      <c r="D2325" s="73" t="str">
        <f t="shared" si="72"/>
        <v>out/2018</v>
      </c>
      <c r="E2325" s="263">
        <v>43403</v>
      </c>
      <c r="F2325" s="259" t="s">
        <v>214</v>
      </c>
      <c r="G2325" s="259" t="s">
        <v>295</v>
      </c>
      <c r="H2325" s="264" t="s">
        <v>304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1021</v>
      </c>
      <c r="C2326" s="260" t="s">
        <v>1022</v>
      </c>
      <c r="D2326" s="73" t="str">
        <f t="shared" si="72"/>
        <v>out/2018</v>
      </c>
      <c r="E2326" s="263">
        <v>43403</v>
      </c>
      <c r="F2326" s="259" t="s">
        <v>214</v>
      </c>
      <c r="G2326" s="259" t="s">
        <v>295</v>
      </c>
      <c r="H2326" s="264" t="s">
        <v>304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1021</v>
      </c>
      <c r="C2327" s="260" t="s">
        <v>1022</v>
      </c>
      <c r="D2327" s="73" t="str">
        <f t="shared" si="72"/>
        <v>out/2018</v>
      </c>
      <c r="E2327" s="263">
        <v>43403</v>
      </c>
      <c r="F2327" s="259" t="s">
        <v>205</v>
      </c>
      <c r="G2327" s="259" t="s">
        <v>295</v>
      </c>
      <c r="H2327" s="264" t="s">
        <v>305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1023</v>
      </c>
      <c r="C2328" s="260" t="s">
        <v>1022</v>
      </c>
      <c r="D2328" s="73" t="str">
        <f t="shared" si="72"/>
        <v>out/2018</v>
      </c>
      <c r="E2328" s="263">
        <v>43403</v>
      </c>
      <c r="F2328" s="259" t="s">
        <v>205</v>
      </c>
      <c r="G2328" s="259" t="s">
        <v>295</v>
      </c>
      <c r="H2328" s="264" t="s">
        <v>305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1021</v>
      </c>
      <c r="C2329" s="260" t="s">
        <v>1022</v>
      </c>
      <c r="D2329" s="73" t="str">
        <f t="shared" si="72"/>
        <v>out/2018</v>
      </c>
      <c r="E2329" s="263">
        <v>43404</v>
      </c>
      <c r="F2329" s="259" t="s">
        <v>320</v>
      </c>
      <c r="G2329" s="259" t="s">
        <v>295</v>
      </c>
      <c r="H2329" s="264" t="s">
        <v>192</v>
      </c>
      <c r="I2329" s="264" t="s">
        <v>276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1021</v>
      </c>
      <c r="C2330" s="260" t="s">
        <v>1022</v>
      </c>
      <c r="D2330" s="73" t="str">
        <f t="shared" si="72"/>
        <v>out/2018</v>
      </c>
      <c r="E2330" s="263">
        <v>43404</v>
      </c>
      <c r="F2330" s="259" t="s">
        <v>207</v>
      </c>
      <c r="G2330" s="259" t="s">
        <v>295</v>
      </c>
      <c r="H2330" s="264" t="s">
        <v>208</v>
      </c>
      <c r="I2330" s="264" t="s">
        <v>298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1021</v>
      </c>
      <c r="C2331" s="260" t="s">
        <v>1022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295</v>
      </c>
      <c r="H2331" s="264" t="s">
        <v>1326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1021</v>
      </c>
      <c r="C2332" s="260" t="s">
        <v>1022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295</v>
      </c>
      <c r="H2332" s="264" t="s">
        <v>181</v>
      </c>
      <c r="I2332" s="264" t="s">
        <v>249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1021</v>
      </c>
      <c r="C2333" s="260" t="s">
        <v>1022</v>
      </c>
      <c r="D2333" s="73" t="str">
        <f t="shared" si="72"/>
        <v>out/2018</v>
      </c>
      <c r="E2333" s="263">
        <v>43404</v>
      </c>
      <c r="F2333" s="259" t="s">
        <v>205</v>
      </c>
      <c r="G2333" s="259" t="s">
        <v>295</v>
      </c>
      <c r="H2333" s="264" t="s">
        <v>300</v>
      </c>
      <c r="I2333" s="264" t="s">
        <v>237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1021</v>
      </c>
      <c r="C2334" s="260" t="s">
        <v>1022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295</v>
      </c>
      <c r="H2334" s="264" t="s">
        <v>514</v>
      </c>
      <c r="I2334" s="264" t="s">
        <v>250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1021</v>
      </c>
      <c r="C2335" s="260" t="s">
        <v>1022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295</v>
      </c>
      <c r="H2335" s="264" t="s">
        <v>1355</v>
      </c>
      <c r="I2335" s="264" t="s">
        <v>238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1021</v>
      </c>
      <c r="C2336" s="260" t="s">
        <v>1022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295</v>
      </c>
      <c r="H2336" s="264" t="s">
        <v>1084</v>
      </c>
      <c r="I2336" s="264" t="s">
        <v>252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1021</v>
      </c>
      <c r="C2337" s="260" t="s">
        <v>1022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295</v>
      </c>
      <c r="H2337" s="264" t="s">
        <v>1084</v>
      </c>
      <c r="I2337" s="264" t="s">
        <v>252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1021</v>
      </c>
      <c r="C2338" s="260" t="s">
        <v>1022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295</v>
      </c>
      <c r="H2338" s="264" t="s">
        <v>1084</v>
      </c>
      <c r="I2338" s="264" t="s">
        <v>252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1021</v>
      </c>
      <c r="C2339" s="260" t="s">
        <v>1022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295</v>
      </c>
      <c r="H2339" s="264" t="s">
        <v>1084</v>
      </c>
      <c r="I2339" s="264" t="s">
        <v>252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1021</v>
      </c>
      <c r="C2340" s="260" t="s">
        <v>1022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295</v>
      </c>
      <c r="H2340" s="264" t="s">
        <v>1084</v>
      </c>
      <c r="I2340" s="264" t="s">
        <v>252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1021</v>
      </c>
      <c r="C2341" s="260" t="s">
        <v>1022</v>
      </c>
      <c r="D2341" s="73" t="str">
        <f t="shared" si="72"/>
        <v>nov/2018</v>
      </c>
      <c r="E2341" s="263">
        <v>43405</v>
      </c>
      <c r="F2341" s="259" t="s">
        <v>207</v>
      </c>
      <c r="G2341" s="259" t="s">
        <v>295</v>
      </c>
      <c r="H2341" s="264" t="s">
        <v>208</v>
      </c>
      <c r="I2341" s="264" t="s">
        <v>298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1021</v>
      </c>
      <c r="C2342" s="260" t="s">
        <v>1022</v>
      </c>
      <c r="D2342" s="73" t="str">
        <f t="shared" si="72"/>
        <v>nov/2018</v>
      </c>
      <c r="E2342" s="263">
        <v>43405</v>
      </c>
      <c r="F2342" s="259" t="s">
        <v>214</v>
      </c>
      <c r="G2342" s="259" t="s">
        <v>295</v>
      </c>
      <c r="H2342" s="264" t="s">
        <v>304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1021</v>
      </c>
      <c r="C2343" s="260" t="s">
        <v>1022</v>
      </c>
      <c r="D2343" s="73" t="str">
        <f t="shared" si="72"/>
        <v>nov/2018</v>
      </c>
      <c r="E2343" s="263">
        <v>43405</v>
      </c>
      <c r="F2343" s="259" t="s">
        <v>749</v>
      </c>
      <c r="G2343" s="259" t="s">
        <v>295</v>
      </c>
      <c r="H2343" s="264" t="s">
        <v>1356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1021</v>
      </c>
      <c r="C2344" s="260" t="s">
        <v>1022</v>
      </c>
      <c r="D2344" s="73" t="str">
        <f t="shared" si="72"/>
        <v>nov/2018</v>
      </c>
      <c r="E2344" s="263">
        <v>43405</v>
      </c>
      <c r="F2344" s="259" t="s">
        <v>1357</v>
      </c>
      <c r="G2344" s="259" t="s">
        <v>295</v>
      </c>
      <c r="H2344" s="264" t="s">
        <v>1356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1021</v>
      </c>
      <c r="C2345" s="260" t="s">
        <v>1022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295</v>
      </c>
      <c r="H2345" s="264" t="s">
        <v>181</v>
      </c>
      <c r="I2345" s="264" t="s">
        <v>249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1021</v>
      </c>
      <c r="C2346" s="260" t="s">
        <v>1022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295</v>
      </c>
      <c r="H2346" s="264" t="s">
        <v>1199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1021</v>
      </c>
      <c r="C2347" s="260" t="s">
        <v>1022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295</v>
      </c>
      <c r="H2347" s="264" t="s">
        <v>1084</v>
      </c>
      <c r="I2347" s="264" t="s">
        <v>252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1021</v>
      </c>
      <c r="C2348" s="260" t="s">
        <v>1022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295</v>
      </c>
      <c r="H2348" s="264" t="s">
        <v>219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1021</v>
      </c>
      <c r="C2349" s="260" t="s">
        <v>1022</v>
      </c>
      <c r="D2349" s="73" t="str">
        <f t="shared" si="72"/>
        <v>nov/2018</v>
      </c>
      <c r="E2349" s="263">
        <v>43409</v>
      </c>
      <c r="F2349" s="259" t="s">
        <v>207</v>
      </c>
      <c r="G2349" s="259" t="s">
        <v>295</v>
      </c>
      <c r="H2349" s="264" t="s">
        <v>208</v>
      </c>
      <c r="I2349" s="264" t="s">
        <v>298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1021</v>
      </c>
      <c r="C2350" s="260" t="s">
        <v>1022</v>
      </c>
      <c r="D2350" s="73" t="str">
        <f t="shared" si="72"/>
        <v>nov/2018</v>
      </c>
      <c r="E2350" s="263">
        <v>43409</v>
      </c>
      <c r="F2350" s="259" t="s">
        <v>214</v>
      </c>
      <c r="G2350" s="259" t="s">
        <v>295</v>
      </c>
      <c r="H2350" s="264" t="s">
        <v>304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1021</v>
      </c>
      <c r="C2351" s="260" t="s">
        <v>1022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295</v>
      </c>
      <c r="H2351" s="264" t="s">
        <v>579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1021</v>
      </c>
      <c r="C2352" s="260" t="s">
        <v>1022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295</v>
      </c>
      <c r="H2352" s="264" t="s">
        <v>883</v>
      </c>
      <c r="I2352" s="264" t="s">
        <v>249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1021</v>
      </c>
      <c r="C2353" s="260" t="s">
        <v>1022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295</v>
      </c>
      <c r="H2353" s="264" t="s">
        <v>313</v>
      </c>
      <c r="I2353" s="264" t="s">
        <v>257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1021</v>
      </c>
      <c r="C2354" s="260" t="s">
        <v>1022</v>
      </c>
      <c r="D2354" s="73" t="str">
        <f t="shared" si="72"/>
        <v>nov/2018</v>
      </c>
      <c r="E2354" s="263">
        <v>43409</v>
      </c>
      <c r="F2354" s="259" t="s">
        <v>205</v>
      </c>
      <c r="G2354" s="259" t="s">
        <v>295</v>
      </c>
      <c r="H2354" s="264" t="s">
        <v>300</v>
      </c>
      <c r="I2354" s="264" t="s">
        <v>237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1021</v>
      </c>
      <c r="C2355" s="260" t="s">
        <v>1022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295</v>
      </c>
      <c r="H2355" s="264" t="s">
        <v>1226</v>
      </c>
      <c r="I2355" s="264" t="s">
        <v>248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1021</v>
      </c>
      <c r="C2356" s="260" t="s">
        <v>1022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295</v>
      </c>
      <c r="H2356" s="264" t="s">
        <v>345</v>
      </c>
      <c r="I2356" s="264" t="s">
        <v>248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1021</v>
      </c>
      <c r="C2357" s="260" t="s">
        <v>1022</v>
      </c>
      <c r="D2357" s="73" t="str">
        <f t="shared" si="72"/>
        <v>nov/2018</v>
      </c>
      <c r="E2357" s="263">
        <v>43411</v>
      </c>
      <c r="F2357" s="259" t="s">
        <v>320</v>
      </c>
      <c r="G2357" s="259" t="s">
        <v>295</v>
      </c>
      <c r="H2357" s="264" t="s">
        <v>1209</v>
      </c>
      <c r="I2357" s="264" t="s">
        <v>276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1021</v>
      </c>
      <c r="C2358" s="260" t="s">
        <v>1022</v>
      </c>
      <c r="D2358" s="73" t="str">
        <f t="shared" si="72"/>
        <v>nov/2018</v>
      </c>
      <c r="E2358" s="263">
        <v>43411</v>
      </c>
      <c r="F2358" s="259" t="s">
        <v>320</v>
      </c>
      <c r="G2358" s="259" t="s">
        <v>295</v>
      </c>
      <c r="H2358" s="264" t="s">
        <v>1209</v>
      </c>
      <c r="I2358" s="264" t="s">
        <v>276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1021</v>
      </c>
      <c r="C2359" s="260" t="s">
        <v>1022</v>
      </c>
      <c r="D2359" s="73" t="str">
        <f t="shared" si="72"/>
        <v>nov/2018</v>
      </c>
      <c r="E2359" s="263">
        <v>43411</v>
      </c>
      <c r="F2359" s="259" t="s">
        <v>320</v>
      </c>
      <c r="G2359" s="259" t="s">
        <v>295</v>
      </c>
      <c r="H2359" s="264" t="s">
        <v>814</v>
      </c>
      <c r="I2359" s="264" t="s">
        <v>276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1021</v>
      </c>
      <c r="C2360" s="260" t="s">
        <v>1022</v>
      </c>
      <c r="D2360" s="73" t="str">
        <f t="shared" si="72"/>
        <v>nov/2018</v>
      </c>
      <c r="E2360" s="263">
        <v>43411</v>
      </c>
      <c r="F2360" s="259" t="s">
        <v>320</v>
      </c>
      <c r="G2360" s="259" t="s">
        <v>295</v>
      </c>
      <c r="H2360" s="264" t="s">
        <v>1310</v>
      </c>
      <c r="I2360" s="264" t="s">
        <v>276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1021</v>
      </c>
      <c r="C2361" s="260" t="s">
        <v>1022</v>
      </c>
      <c r="D2361" s="73" t="str">
        <f t="shared" si="72"/>
        <v>nov/2018</v>
      </c>
      <c r="E2361" s="263">
        <v>43411</v>
      </c>
      <c r="F2361" s="259" t="s">
        <v>320</v>
      </c>
      <c r="G2361" s="259" t="s">
        <v>295</v>
      </c>
      <c r="H2361" s="264" t="s">
        <v>1310</v>
      </c>
      <c r="I2361" s="264" t="s">
        <v>276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1021</v>
      </c>
      <c r="C2362" s="260" t="s">
        <v>1022</v>
      </c>
      <c r="D2362" s="73" t="str">
        <f t="shared" si="72"/>
        <v>nov/2018</v>
      </c>
      <c r="E2362" s="263">
        <v>43411</v>
      </c>
      <c r="F2362" s="259" t="s">
        <v>207</v>
      </c>
      <c r="G2362" s="259" t="s">
        <v>295</v>
      </c>
      <c r="H2362" s="264" t="s">
        <v>208</v>
      </c>
      <c r="I2362" s="264" t="s">
        <v>298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1021</v>
      </c>
      <c r="C2363" s="260" t="s">
        <v>1022</v>
      </c>
      <c r="D2363" s="73" t="str">
        <f t="shared" si="72"/>
        <v>nov/2018</v>
      </c>
      <c r="E2363" s="263">
        <v>43411</v>
      </c>
      <c r="F2363" s="259" t="s">
        <v>214</v>
      </c>
      <c r="G2363" s="259" t="s">
        <v>295</v>
      </c>
      <c r="H2363" s="264" t="s">
        <v>304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1021</v>
      </c>
      <c r="C2364" s="260" t="s">
        <v>1022</v>
      </c>
      <c r="D2364" s="73" t="str">
        <f t="shared" si="72"/>
        <v>nov/2018</v>
      </c>
      <c r="E2364" s="263">
        <v>43411</v>
      </c>
      <c r="F2364" s="259" t="s">
        <v>214</v>
      </c>
      <c r="G2364" s="259" t="s">
        <v>295</v>
      </c>
      <c r="H2364" s="264" t="s">
        <v>304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1021</v>
      </c>
      <c r="C2365" s="260" t="s">
        <v>1022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323</v>
      </c>
      <c r="H2365" s="264" t="s">
        <v>1358</v>
      </c>
      <c r="I2365" s="264" t="s">
        <v>248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1021</v>
      </c>
      <c r="C2366" s="260" t="s">
        <v>1022</v>
      </c>
      <c r="D2366" s="73" t="str">
        <f t="shared" si="72"/>
        <v>nov/2018</v>
      </c>
      <c r="E2366" s="263">
        <v>43411</v>
      </c>
      <c r="F2366" s="259" t="s">
        <v>214</v>
      </c>
      <c r="G2366" s="259" t="s">
        <v>295</v>
      </c>
      <c r="H2366" s="264" t="s">
        <v>304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1021</v>
      </c>
      <c r="C2367" s="260" t="s">
        <v>1022</v>
      </c>
      <c r="D2367" s="73" t="str">
        <f t="shared" si="72"/>
        <v>nov/2018</v>
      </c>
      <c r="E2367" s="263">
        <v>43411</v>
      </c>
      <c r="F2367" s="259" t="s">
        <v>583</v>
      </c>
      <c r="G2367" s="259" t="s">
        <v>295</v>
      </c>
      <c r="H2367" s="264" t="s">
        <v>1359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1021</v>
      </c>
      <c r="C2368" s="260" t="s">
        <v>1022</v>
      </c>
      <c r="D2368" s="73" t="str">
        <f t="shared" si="72"/>
        <v>nov/2018</v>
      </c>
      <c r="E2368" s="263">
        <v>43411</v>
      </c>
      <c r="F2368" s="259" t="s">
        <v>214</v>
      </c>
      <c r="G2368" s="259" t="s">
        <v>295</v>
      </c>
      <c r="H2368" s="264" t="s">
        <v>304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1021</v>
      </c>
      <c r="C2369" s="260" t="s">
        <v>1022</v>
      </c>
      <c r="D2369" s="73" t="str">
        <f t="shared" si="72"/>
        <v>nov/2018</v>
      </c>
      <c r="E2369" s="263">
        <v>43411</v>
      </c>
      <c r="F2369" s="259" t="s">
        <v>214</v>
      </c>
      <c r="G2369" s="259" t="s">
        <v>295</v>
      </c>
      <c r="H2369" s="264" t="s">
        <v>304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1021</v>
      </c>
      <c r="C2370" s="260" t="s">
        <v>1022</v>
      </c>
      <c r="D2370" s="73" t="str">
        <f t="shared" si="72"/>
        <v>nov/2018</v>
      </c>
      <c r="E2370" s="263">
        <v>43411</v>
      </c>
      <c r="F2370" s="259" t="s">
        <v>214</v>
      </c>
      <c r="G2370" s="259" t="s">
        <v>295</v>
      </c>
      <c r="H2370" s="264" t="s">
        <v>304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1021</v>
      </c>
      <c r="C2371" s="260" t="s">
        <v>1022</v>
      </c>
      <c r="D2371" s="73" t="str">
        <f t="shared" ref="D2371:D2434" si="74">TEXT(E2371,"mmm/aaaa")</f>
        <v>nov/2018</v>
      </c>
      <c r="E2371" s="263">
        <v>43411</v>
      </c>
      <c r="F2371" s="259" t="s">
        <v>214</v>
      </c>
      <c r="G2371" s="259" t="s">
        <v>295</v>
      </c>
      <c r="H2371" s="264" t="s">
        <v>304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1021</v>
      </c>
      <c r="C2372" s="260" t="s">
        <v>1022</v>
      </c>
      <c r="D2372" s="73" t="str">
        <f t="shared" si="74"/>
        <v>nov/2018</v>
      </c>
      <c r="E2372" s="263">
        <v>43411</v>
      </c>
      <c r="F2372" s="259" t="s">
        <v>320</v>
      </c>
      <c r="G2372" s="259" t="s">
        <v>295</v>
      </c>
      <c r="H2372" s="264" t="s">
        <v>331</v>
      </c>
      <c r="I2372" s="264" t="s">
        <v>276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1021</v>
      </c>
      <c r="C2373" s="260" t="s">
        <v>1022</v>
      </c>
      <c r="D2373" s="73" t="str">
        <f t="shared" si="74"/>
        <v>nov/2018</v>
      </c>
      <c r="E2373" s="263">
        <v>43411</v>
      </c>
      <c r="F2373" s="259" t="s">
        <v>320</v>
      </c>
      <c r="G2373" s="259" t="s">
        <v>295</v>
      </c>
      <c r="H2373" s="264" t="s">
        <v>331</v>
      </c>
      <c r="I2373" s="264" t="s">
        <v>276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1021</v>
      </c>
      <c r="C2374" s="260" t="s">
        <v>1022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295</v>
      </c>
      <c r="H2374" s="266" t="s">
        <v>1360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1021</v>
      </c>
      <c r="C2375" s="260" t="s">
        <v>1022</v>
      </c>
      <c r="D2375" s="73" t="str">
        <f t="shared" si="74"/>
        <v>nov/2018</v>
      </c>
      <c r="E2375" s="263">
        <v>43411</v>
      </c>
      <c r="F2375" s="259" t="s">
        <v>584</v>
      </c>
      <c r="G2375" s="259"/>
      <c r="H2375" s="260" t="s">
        <v>585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1021</v>
      </c>
      <c r="C2376" s="260" t="s">
        <v>1022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295</v>
      </c>
      <c r="H2376" s="264" t="s">
        <v>1084</v>
      </c>
      <c r="I2376" s="264" t="s">
        <v>252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1021</v>
      </c>
      <c r="C2377" s="260" t="s">
        <v>1022</v>
      </c>
      <c r="D2377" s="73" t="str">
        <f t="shared" si="74"/>
        <v>nov/2018</v>
      </c>
      <c r="E2377" s="263">
        <v>43412</v>
      </c>
      <c r="F2377" s="259" t="s">
        <v>207</v>
      </c>
      <c r="G2377" s="259" t="s">
        <v>295</v>
      </c>
      <c r="H2377" s="264" t="s">
        <v>208</v>
      </c>
      <c r="I2377" s="264" t="s">
        <v>298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1021</v>
      </c>
      <c r="C2378" s="260" t="s">
        <v>1022</v>
      </c>
      <c r="D2378" s="73" t="str">
        <f t="shared" si="74"/>
        <v>nov/2018</v>
      </c>
      <c r="E2378" s="263">
        <v>43412</v>
      </c>
      <c r="F2378" s="259" t="s">
        <v>214</v>
      </c>
      <c r="G2378" s="259" t="s">
        <v>295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1021</v>
      </c>
      <c r="C2379" s="260" t="s">
        <v>1022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323</v>
      </c>
      <c r="H2379" s="264" t="s">
        <v>1240</v>
      </c>
      <c r="I2379" s="264" t="s">
        <v>251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1021</v>
      </c>
      <c r="C2380" s="260" t="s">
        <v>1022</v>
      </c>
      <c r="D2380" s="73" t="str">
        <f t="shared" si="74"/>
        <v>nov/2018</v>
      </c>
      <c r="E2380" s="263">
        <v>43413</v>
      </c>
      <c r="F2380" s="259" t="s">
        <v>207</v>
      </c>
      <c r="G2380" s="259" t="s">
        <v>295</v>
      </c>
      <c r="H2380" s="264" t="s">
        <v>208</v>
      </c>
      <c r="I2380" s="264" t="s">
        <v>298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1021</v>
      </c>
      <c r="C2381" s="260" t="s">
        <v>1022</v>
      </c>
      <c r="D2381" s="73" t="str">
        <f t="shared" si="74"/>
        <v>nov/2018</v>
      </c>
      <c r="E2381" s="263">
        <v>43413</v>
      </c>
      <c r="F2381" s="259" t="s">
        <v>214</v>
      </c>
      <c r="G2381" s="259" t="s">
        <v>295</v>
      </c>
      <c r="H2381" s="264" t="s">
        <v>304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1021</v>
      </c>
      <c r="C2382" s="260" t="s">
        <v>1022</v>
      </c>
      <c r="D2382" s="73" t="str">
        <f t="shared" si="74"/>
        <v>nov/2018</v>
      </c>
      <c r="E2382" s="263">
        <v>43413</v>
      </c>
      <c r="F2382" s="259" t="s">
        <v>214</v>
      </c>
      <c r="G2382" s="259" t="s">
        <v>295</v>
      </c>
      <c r="H2382" s="264" t="s">
        <v>304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1021</v>
      </c>
      <c r="C2383" s="260" t="s">
        <v>1022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295</v>
      </c>
      <c r="H2383" s="264" t="s">
        <v>318</v>
      </c>
      <c r="I2383" s="264" t="s">
        <v>255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1021</v>
      </c>
      <c r="C2384" s="260" t="s">
        <v>1022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295</v>
      </c>
      <c r="H2384" s="264" t="s">
        <v>318</v>
      </c>
      <c r="I2384" s="264" t="s">
        <v>255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1021</v>
      </c>
      <c r="C2385" s="260" t="s">
        <v>1022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295</v>
      </c>
      <c r="H2385" s="264" t="s">
        <v>1352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1021</v>
      </c>
      <c r="C2386" s="260" t="s">
        <v>1022</v>
      </c>
      <c r="D2386" s="73" t="str">
        <f t="shared" si="74"/>
        <v>nov/2018</v>
      </c>
      <c r="E2386" s="263">
        <v>43413</v>
      </c>
      <c r="F2386" s="259" t="s">
        <v>584</v>
      </c>
      <c r="G2386" s="259" t="s">
        <v>295</v>
      </c>
      <c r="H2386" s="264" t="s">
        <v>1041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1021</v>
      </c>
      <c r="C2387" s="260" t="s">
        <v>1022</v>
      </c>
      <c r="D2387" s="73" t="str">
        <f t="shared" si="74"/>
        <v>nov/2018</v>
      </c>
      <c r="E2387" s="263">
        <v>43417</v>
      </c>
      <c r="F2387" s="259" t="s">
        <v>320</v>
      </c>
      <c r="G2387" s="259" t="s">
        <v>295</v>
      </c>
      <c r="H2387" s="264" t="s">
        <v>220</v>
      </c>
      <c r="I2387" s="264" t="s">
        <v>276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1021</v>
      </c>
      <c r="C2388" s="260" t="s">
        <v>1022</v>
      </c>
      <c r="D2388" s="73" t="str">
        <f t="shared" si="74"/>
        <v>nov/2018</v>
      </c>
      <c r="E2388" s="263">
        <v>43417</v>
      </c>
      <c r="F2388" s="259" t="s">
        <v>320</v>
      </c>
      <c r="G2388" s="259" t="s">
        <v>295</v>
      </c>
      <c r="H2388" s="264" t="s">
        <v>814</v>
      </c>
      <c r="I2388" s="264" t="s">
        <v>276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1021</v>
      </c>
      <c r="C2389" s="260" t="s">
        <v>1022</v>
      </c>
      <c r="D2389" s="73" t="str">
        <f t="shared" si="74"/>
        <v>nov/2018</v>
      </c>
      <c r="E2389" s="263">
        <v>43417</v>
      </c>
      <c r="F2389" s="259" t="s">
        <v>207</v>
      </c>
      <c r="G2389" s="259" t="s">
        <v>295</v>
      </c>
      <c r="H2389" s="264" t="s">
        <v>208</v>
      </c>
      <c r="I2389" s="264" t="s">
        <v>298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1021</v>
      </c>
      <c r="C2390" s="260" t="s">
        <v>1022</v>
      </c>
      <c r="D2390" s="73" t="str">
        <f t="shared" si="74"/>
        <v>nov/2018</v>
      </c>
      <c r="E2390" s="263">
        <v>43417</v>
      </c>
      <c r="F2390" s="259" t="s">
        <v>214</v>
      </c>
      <c r="G2390" s="259" t="s">
        <v>295</v>
      </c>
      <c r="H2390" s="264" t="s">
        <v>304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1021</v>
      </c>
      <c r="C2391" s="260" t="s">
        <v>1022</v>
      </c>
      <c r="D2391" s="73" t="str">
        <f t="shared" si="74"/>
        <v>nov/2018</v>
      </c>
      <c r="E2391" s="263">
        <v>43417</v>
      </c>
      <c r="F2391" s="259" t="s">
        <v>214</v>
      </c>
      <c r="G2391" s="259" t="s">
        <v>295</v>
      </c>
      <c r="H2391" s="264" t="s">
        <v>304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1021</v>
      </c>
      <c r="C2392" s="260" t="s">
        <v>1022</v>
      </c>
      <c r="D2392" s="73" t="str">
        <f t="shared" si="74"/>
        <v>nov/2018</v>
      </c>
      <c r="E2392" s="263">
        <v>43417</v>
      </c>
      <c r="F2392" s="259" t="s">
        <v>214</v>
      </c>
      <c r="G2392" s="259" t="s">
        <v>295</v>
      </c>
      <c r="H2392" s="264" t="s">
        <v>304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1021</v>
      </c>
      <c r="C2393" s="260" t="s">
        <v>1022</v>
      </c>
      <c r="D2393" s="73" t="str">
        <f t="shared" si="74"/>
        <v>nov/2018</v>
      </c>
      <c r="E2393" s="263">
        <v>43417</v>
      </c>
      <c r="F2393" s="259" t="s">
        <v>214</v>
      </c>
      <c r="G2393" s="259" t="s">
        <v>295</v>
      </c>
      <c r="H2393" s="264" t="s">
        <v>304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1021</v>
      </c>
      <c r="C2394" s="260" t="s">
        <v>1022</v>
      </c>
      <c r="D2394" s="73" t="str">
        <f t="shared" si="74"/>
        <v>nov/2018</v>
      </c>
      <c r="E2394" s="263">
        <v>43417</v>
      </c>
      <c r="F2394" s="259" t="s">
        <v>214</v>
      </c>
      <c r="G2394" s="259" t="s">
        <v>295</v>
      </c>
      <c r="H2394" s="264" t="s">
        <v>304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1021</v>
      </c>
      <c r="C2395" s="260" t="s">
        <v>1022</v>
      </c>
      <c r="D2395" s="73" t="str">
        <f t="shared" si="74"/>
        <v>nov/2018</v>
      </c>
      <c r="E2395" s="263">
        <v>43417</v>
      </c>
      <c r="F2395" s="259" t="s">
        <v>214</v>
      </c>
      <c r="G2395" s="259" t="s">
        <v>295</v>
      </c>
      <c r="H2395" s="264" t="s">
        <v>304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1021</v>
      </c>
      <c r="C2396" s="260" t="s">
        <v>1022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319</v>
      </c>
      <c r="H2396" s="264" t="s">
        <v>297</v>
      </c>
      <c r="I2396" s="264" t="s">
        <v>249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1021</v>
      </c>
      <c r="C2397" s="260" t="s">
        <v>1022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295</v>
      </c>
      <c r="H2397" s="264" t="s">
        <v>1024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1021</v>
      </c>
      <c r="C2398" s="260" t="s">
        <v>1022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295</v>
      </c>
      <c r="H2398" s="264" t="s">
        <v>321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1021</v>
      </c>
      <c r="C2399" s="260" t="s">
        <v>1022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295</v>
      </c>
      <c r="H2399" s="264" t="s">
        <v>211</v>
      </c>
      <c r="I2399" s="264" t="s">
        <v>186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1021</v>
      </c>
      <c r="C2400" s="260" t="s">
        <v>1022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323</v>
      </c>
      <c r="H2400" s="388" t="s">
        <v>1240</v>
      </c>
      <c r="I2400" s="264" t="s">
        <v>249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1021</v>
      </c>
      <c r="C2401" s="260" t="s">
        <v>1022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295</v>
      </c>
      <c r="H2401" s="264" t="s">
        <v>332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1021</v>
      </c>
      <c r="C2402" s="260" t="s">
        <v>1022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295</v>
      </c>
      <c r="H2402" s="264" t="s">
        <v>1212</v>
      </c>
      <c r="I2402" s="264" t="s">
        <v>249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1021</v>
      </c>
      <c r="C2403" s="260" t="s">
        <v>1022</v>
      </c>
      <c r="D2403" s="73" t="str">
        <f t="shared" si="74"/>
        <v>nov/2018</v>
      </c>
      <c r="E2403" s="263">
        <v>43418</v>
      </c>
      <c r="F2403" s="259" t="s">
        <v>207</v>
      </c>
      <c r="G2403" s="259" t="s">
        <v>295</v>
      </c>
      <c r="H2403" s="264" t="s">
        <v>208</v>
      </c>
      <c r="I2403" s="264" t="s">
        <v>298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1021</v>
      </c>
      <c r="C2404" s="260" t="s">
        <v>1022</v>
      </c>
      <c r="D2404" s="73" t="str">
        <f t="shared" si="74"/>
        <v>nov/2018</v>
      </c>
      <c r="E2404" s="263">
        <v>43418</v>
      </c>
      <c r="F2404" s="259" t="s">
        <v>1361</v>
      </c>
      <c r="G2404" s="259" t="s">
        <v>295</v>
      </c>
      <c r="H2404" s="264" t="s">
        <v>1210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1021</v>
      </c>
      <c r="C2405" s="260" t="s">
        <v>1022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295</v>
      </c>
      <c r="H2405" s="264" t="s">
        <v>1210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1021</v>
      </c>
      <c r="C2406" s="260" t="s">
        <v>1022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323</v>
      </c>
      <c r="H2406" s="264" t="s">
        <v>1358</v>
      </c>
      <c r="I2406" s="264" t="s">
        <v>248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1021</v>
      </c>
      <c r="C2407" s="260" t="s">
        <v>1022</v>
      </c>
      <c r="D2407" s="73" t="str">
        <f t="shared" si="74"/>
        <v>nov/2018</v>
      </c>
      <c r="E2407" s="263">
        <v>43418</v>
      </c>
      <c r="F2407" s="259" t="s">
        <v>214</v>
      </c>
      <c r="G2407" s="259" t="s">
        <v>295</v>
      </c>
      <c r="H2407" s="264" t="s">
        <v>304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1021</v>
      </c>
      <c r="C2408" s="260" t="s">
        <v>1022</v>
      </c>
      <c r="D2408" s="73" t="str">
        <f t="shared" si="74"/>
        <v>nov/2018</v>
      </c>
      <c r="E2408" s="263">
        <v>43418</v>
      </c>
      <c r="F2408" s="259" t="s">
        <v>214</v>
      </c>
      <c r="G2408" s="259" t="s">
        <v>295</v>
      </c>
      <c r="H2408" s="264" t="s">
        <v>304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1021</v>
      </c>
      <c r="C2409" s="260" t="s">
        <v>1022</v>
      </c>
      <c r="D2409" s="73" t="str">
        <f t="shared" si="74"/>
        <v>nov/2018</v>
      </c>
      <c r="E2409" s="263">
        <v>43418</v>
      </c>
      <c r="F2409" s="259" t="s">
        <v>214</v>
      </c>
      <c r="G2409" s="259" t="s">
        <v>295</v>
      </c>
      <c r="H2409" s="264" t="s">
        <v>304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1021</v>
      </c>
      <c r="C2410" s="260" t="s">
        <v>1022</v>
      </c>
      <c r="D2410" s="73" t="str">
        <f t="shared" si="74"/>
        <v>nov/2018</v>
      </c>
      <c r="E2410" s="263">
        <v>43418</v>
      </c>
      <c r="F2410" s="259" t="s">
        <v>214</v>
      </c>
      <c r="G2410" s="259" t="s">
        <v>295</v>
      </c>
      <c r="H2410" s="264" t="s">
        <v>304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1021</v>
      </c>
      <c r="C2411" s="260" t="s">
        <v>1022</v>
      </c>
      <c r="D2411" s="73" t="str">
        <f t="shared" si="74"/>
        <v>nov/2018</v>
      </c>
      <c r="E2411" s="263">
        <v>43418</v>
      </c>
      <c r="F2411" s="259" t="s">
        <v>214</v>
      </c>
      <c r="G2411" s="259" t="s">
        <v>295</v>
      </c>
      <c r="H2411" s="264" t="s">
        <v>304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1021</v>
      </c>
      <c r="C2412" s="260" t="s">
        <v>1022</v>
      </c>
      <c r="D2412" s="73" t="str">
        <f t="shared" si="74"/>
        <v>nov/2018</v>
      </c>
      <c r="E2412" s="263">
        <v>43418</v>
      </c>
      <c r="F2412" s="259" t="s">
        <v>214</v>
      </c>
      <c r="G2412" s="259" t="s">
        <v>295</v>
      </c>
      <c r="H2412" s="264" t="s">
        <v>304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1021</v>
      </c>
      <c r="C2413" s="260" t="s">
        <v>1022</v>
      </c>
      <c r="D2413" s="73" t="str">
        <f t="shared" si="74"/>
        <v>nov/2018</v>
      </c>
      <c r="E2413" s="263">
        <v>43418</v>
      </c>
      <c r="F2413" s="259" t="s">
        <v>1362</v>
      </c>
      <c r="G2413" s="259" t="s">
        <v>295</v>
      </c>
      <c r="H2413" s="264" t="s">
        <v>333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1021</v>
      </c>
      <c r="C2414" s="260" t="s">
        <v>1022</v>
      </c>
      <c r="D2414" s="73" t="str">
        <f t="shared" si="74"/>
        <v>nov/2018</v>
      </c>
      <c r="E2414" s="263">
        <v>43418</v>
      </c>
      <c r="F2414" s="259" t="s">
        <v>1363</v>
      </c>
      <c r="G2414" s="259" t="s">
        <v>295</v>
      </c>
      <c r="H2414" s="264" t="s">
        <v>582</v>
      </c>
      <c r="I2414" s="264" t="s">
        <v>271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1021</v>
      </c>
      <c r="C2415" s="260" t="s">
        <v>1022</v>
      </c>
      <c r="D2415" s="73" t="str">
        <f t="shared" si="74"/>
        <v>nov/2018</v>
      </c>
      <c r="E2415" s="263">
        <v>43418</v>
      </c>
      <c r="F2415" s="259" t="s">
        <v>581</v>
      </c>
      <c r="G2415" s="259" t="s">
        <v>295</v>
      </c>
      <c r="H2415" s="264" t="s">
        <v>324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1021</v>
      </c>
      <c r="C2416" s="260" t="s">
        <v>1022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295</v>
      </c>
      <c r="H2416" s="264" t="s">
        <v>438</v>
      </c>
      <c r="I2416" s="264" t="s">
        <v>249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1021</v>
      </c>
      <c r="C2417" s="260" t="s">
        <v>1022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295</v>
      </c>
      <c r="H2417" s="264" t="s">
        <v>1084</v>
      </c>
      <c r="I2417" s="264" t="s">
        <v>252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1021</v>
      </c>
      <c r="C2418" s="260" t="s">
        <v>1022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295</v>
      </c>
      <c r="H2418" s="264" t="s">
        <v>181</v>
      </c>
      <c r="I2418" s="264" t="s">
        <v>248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1021</v>
      </c>
      <c r="C2419" s="260" t="s">
        <v>1022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295</v>
      </c>
      <c r="H2419" s="264" t="s">
        <v>181</v>
      </c>
      <c r="I2419" s="264" t="s">
        <v>248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1021</v>
      </c>
      <c r="C2420" s="260" t="s">
        <v>1022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295</v>
      </c>
      <c r="H2420" s="264" t="s">
        <v>328</v>
      </c>
      <c r="I2420" s="264" t="s">
        <v>259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1021</v>
      </c>
      <c r="C2421" s="260" t="s">
        <v>1022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295</v>
      </c>
      <c r="H2421" s="264" t="s">
        <v>1241</v>
      </c>
      <c r="I2421" s="264" t="s">
        <v>249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1021</v>
      </c>
      <c r="C2422" s="260" t="s">
        <v>1022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295</v>
      </c>
      <c r="H2422" s="264" t="s">
        <v>1226</v>
      </c>
      <c r="I2422" s="264" t="s">
        <v>249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1021</v>
      </c>
      <c r="C2423" s="260" t="s">
        <v>1022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309</v>
      </c>
      <c r="H2423" s="264" t="s">
        <v>1364</v>
      </c>
      <c r="I2423" s="264" t="s">
        <v>251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1021</v>
      </c>
      <c r="C2424" s="260" t="s">
        <v>1022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295</v>
      </c>
      <c r="H2424" s="264" t="s">
        <v>1226</v>
      </c>
      <c r="I2424" s="264" t="s">
        <v>248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1021</v>
      </c>
      <c r="C2425" s="260" t="s">
        <v>1022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295</v>
      </c>
      <c r="H2425" s="264" t="s">
        <v>322</v>
      </c>
      <c r="I2425" s="264" t="s">
        <v>249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1021</v>
      </c>
      <c r="C2426" s="260" t="s">
        <v>1022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295</v>
      </c>
      <c r="H2426" s="264" t="s">
        <v>1289</v>
      </c>
      <c r="I2426" s="264" t="s">
        <v>249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1021</v>
      </c>
      <c r="C2427" s="260" t="s">
        <v>1022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295</v>
      </c>
      <c r="H2427" s="264" t="s">
        <v>345</v>
      </c>
      <c r="I2427" s="264" t="s">
        <v>249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1021</v>
      </c>
      <c r="C2428" s="260" t="s">
        <v>1022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295</v>
      </c>
      <c r="H2428" s="264" t="s">
        <v>343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1021</v>
      </c>
      <c r="C2429" s="260" t="s">
        <v>1022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295</v>
      </c>
      <c r="H2429" s="264" t="s">
        <v>327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1021</v>
      </c>
      <c r="C2430" s="260" t="s">
        <v>1022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295</v>
      </c>
      <c r="H2430" s="264" t="s">
        <v>333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1021</v>
      </c>
      <c r="C2431" s="260" t="s">
        <v>1022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295</v>
      </c>
      <c r="H2431" s="264" t="s">
        <v>330</v>
      </c>
      <c r="I2431" s="264" t="s">
        <v>277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1021</v>
      </c>
      <c r="C2432" s="260" t="s">
        <v>1022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295</v>
      </c>
      <c r="H2432" s="264" t="s">
        <v>1365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1021</v>
      </c>
      <c r="C2433" s="260" t="s">
        <v>1022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295</v>
      </c>
      <c r="H2433" s="264" t="s">
        <v>514</v>
      </c>
      <c r="I2433" s="264" t="s">
        <v>249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1021</v>
      </c>
      <c r="C2434" s="260" t="s">
        <v>1022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295</v>
      </c>
      <c r="H2434" s="264" t="s">
        <v>514</v>
      </c>
      <c r="I2434" s="264" t="s">
        <v>249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1021</v>
      </c>
      <c r="C2435" s="260" t="s">
        <v>1022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295</v>
      </c>
      <c r="H2435" s="264" t="s">
        <v>324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1021</v>
      </c>
      <c r="C2436" s="260" t="s">
        <v>1022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323</v>
      </c>
      <c r="H2436" s="264" t="s">
        <v>1240</v>
      </c>
      <c r="I2436" s="264" t="s">
        <v>248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1021</v>
      </c>
      <c r="C2437" s="260" t="s">
        <v>1022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295</v>
      </c>
      <c r="H2437" s="264" t="s">
        <v>297</v>
      </c>
      <c r="I2437" s="264" t="s">
        <v>248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1021</v>
      </c>
      <c r="C2438" s="260" t="s">
        <v>1022</v>
      </c>
      <c r="D2438" s="73" t="str">
        <f t="shared" si="76"/>
        <v>nov/2018</v>
      </c>
      <c r="E2438" s="263">
        <v>43418</v>
      </c>
      <c r="F2438" s="259" t="s">
        <v>1366</v>
      </c>
      <c r="G2438" s="259" t="s">
        <v>295</v>
      </c>
      <c r="H2438" s="264" t="s">
        <v>1109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1021</v>
      </c>
      <c r="C2439" s="260" t="s">
        <v>1022</v>
      </c>
      <c r="D2439" s="73" t="str">
        <f t="shared" si="76"/>
        <v>nov/2018</v>
      </c>
      <c r="E2439" s="263">
        <v>43423</v>
      </c>
      <c r="F2439" s="259" t="s">
        <v>1367</v>
      </c>
      <c r="G2439" s="259" t="s">
        <v>295</v>
      </c>
      <c r="H2439" s="264" t="s">
        <v>1368</v>
      </c>
      <c r="I2439" s="264" t="s">
        <v>188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1021</v>
      </c>
      <c r="C2440" s="260" t="s">
        <v>1022</v>
      </c>
      <c r="D2440" s="73" t="str">
        <f t="shared" si="76"/>
        <v>nov/2018</v>
      </c>
      <c r="E2440" s="263">
        <v>43423</v>
      </c>
      <c r="F2440" s="259" t="s">
        <v>207</v>
      </c>
      <c r="G2440" s="259" t="s">
        <v>295</v>
      </c>
      <c r="H2440" s="264" t="s">
        <v>208</v>
      </c>
      <c r="I2440" s="264" t="s">
        <v>298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1021</v>
      </c>
      <c r="C2441" s="260" t="s">
        <v>1022</v>
      </c>
      <c r="D2441" s="73" t="str">
        <f t="shared" si="76"/>
        <v>nov/2018</v>
      </c>
      <c r="E2441" s="263">
        <v>43423</v>
      </c>
      <c r="F2441" s="259" t="s">
        <v>214</v>
      </c>
      <c r="G2441" s="259" t="s">
        <v>295</v>
      </c>
      <c r="H2441" s="264" t="s">
        <v>304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1021</v>
      </c>
      <c r="C2442" s="260" t="s">
        <v>1022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295</v>
      </c>
      <c r="H2442" s="264" t="s">
        <v>1084</v>
      </c>
      <c r="I2442" s="264" t="s">
        <v>252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1021</v>
      </c>
      <c r="C2443" s="260" t="s">
        <v>1022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295</v>
      </c>
      <c r="H2443" s="264" t="s">
        <v>313</v>
      </c>
      <c r="I2443" s="264" t="s">
        <v>257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1021</v>
      </c>
      <c r="C2444" s="260" t="s">
        <v>1022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295</v>
      </c>
      <c r="H2444" s="264" t="s">
        <v>338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1021</v>
      </c>
      <c r="C2445" s="260" t="s">
        <v>1022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295</v>
      </c>
      <c r="H2445" s="264" t="s">
        <v>1369</v>
      </c>
      <c r="I2445" s="264" t="s">
        <v>249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1021</v>
      </c>
      <c r="C2446" s="260" t="s">
        <v>1022</v>
      </c>
      <c r="D2446" s="73" t="str">
        <f t="shared" si="76"/>
        <v>nov/2018</v>
      </c>
      <c r="E2446" s="263">
        <v>43424</v>
      </c>
      <c r="F2446" s="259" t="s">
        <v>320</v>
      </c>
      <c r="G2446" s="259" t="s">
        <v>295</v>
      </c>
      <c r="H2446" s="264" t="s">
        <v>1328</v>
      </c>
      <c r="I2446" s="264" t="s">
        <v>276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1021</v>
      </c>
      <c r="C2447" s="260" t="s">
        <v>1022</v>
      </c>
      <c r="D2447" s="73" t="str">
        <f t="shared" si="76"/>
        <v>nov/2018</v>
      </c>
      <c r="E2447" s="263">
        <v>43424</v>
      </c>
      <c r="F2447" s="259" t="s">
        <v>320</v>
      </c>
      <c r="G2447" s="259" t="s">
        <v>295</v>
      </c>
      <c r="H2447" s="264" t="s">
        <v>331</v>
      </c>
      <c r="I2447" s="264" t="s">
        <v>276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1021</v>
      </c>
      <c r="C2448" s="260" t="s">
        <v>1022</v>
      </c>
      <c r="D2448" s="73" t="str">
        <f t="shared" si="76"/>
        <v>nov/2018</v>
      </c>
      <c r="E2448" s="263">
        <v>43424</v>
      </c>
      <c r="F2448" s="259" t="s">
        <v>207</v>
      </c>
      <c r="G2448" s="259" t="s">
        <v>295</v>
      </c>
      <c r="H2448" s="264" t="s">
        <v>208</v>
      </c>
      <c r="I2448" s="264" t="s">
        <v>298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1021</v>
      </c>
      <c r="C2449" s="260" t="s">
        <v>1022</v>
      </c>
      <c r="D2449" s="73" t="str">
        <f t="shared" si="76"/>
        <v>nov/2018</v>
      </c>
      <c r="E2449" s="263">
        <v>43424</v>
      </c>
      <c r="F2449" s="259" t="s">
        <v>1370</v>
      </c>
      <c r="G2449" s="259" t="s">
        <v>295</v>
      </c>
      <c r="H2449" s="264" t="s">
        <v>1210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1021</v>
      </c>
      <c r="C2450" s="260" t="s">
        <v>1022</v>
      </c>
      <c r="D2450" s="73" t="str">
        <f t="shared" si="76"/>
        <v>nov/2018</v>
      </c>
      <c r="E2450" s="263">
        <v>43424</v>
      </c>
      <c r="F2450" s="259" t="s">
        <v>1371</v>
      </c>
      <c r="G2450" s="259" t="s">
        <v>295</v>
      </c>
      <c r="H2450" s="264" t="s">
        <v>1210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1021</v>
      </c>
      <c r="C2451" s="260" t="s">
        <v>1022</v>
      </c>
      <c r="D2451" s="73" t="str">
        <f t="shared" si="76"/>
        <v>nov/2018</v>
      </c>
      <c r="E2451" s="263">
        <v>43424</v>
      </c>
      <c r="F2451" s="259" t="s">
        <v>1372</v>
      </c>
      <c r="G2451" s="259" t="s">
        <v>295</v>
      </c>
      <c r="H2451" s="264" t="s">
        <v>1210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1021</v>
      </c>
      <c r="C2452" s="260" t="s">
        <v>1022</v>
      </c>
      <c r="D2452" s="73" t="str">
        <f t="shared" si="76"/>
        <v>nov/2018</v>
      </c>
      <c r="E2452" s="263">
        <v>43424</v>
      </c>
      <c r="F2452" s="259" t="s">
        <v>214</v>
      </c>
      <c r="G2452" s="259" t="s">
        <v>295</v>
      </c>
      <c r="H2452" s="264" t="s">
        <v>304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1021</v>
      </c>
      <c r="C2453" s="260" t="s">
        <v>1022</v>
      </c>
      <c r="D2453" s="73" t="str">
        <f t="shared" si="76"/>
        <v>nov/2018</v>
      </c>
      <c r="E2453" s="263">
        <v>43424</v>
      </c>
      <c r="F2453" s="259" t="s">
        <v>214</v>
      </c>
      <c r="G2453" s="259" t="s">
        <v>295</v>
      </c>
      <c r="H2453" s="264" t="s">
        <v>304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1021</v>
      </c>
      <c r="C2454" s="260" t="s">
        <v>1022</v>
      </c>
      <c r="D2454" s="73" t="str">
        <f t="shared" si="76"/>
        <v>nov/2018</v>
      </c>
      <c r="E2454" s="263">
        <v>43424</v>
      </c>
      <c r="F2454" s="259" t="s">
        <v>214</v>
      </c>
      <c r="G2454" s="259" t="s">
        <v>295</v>
      </c>
      <c r="H2454" s="264" t="s">
        <v>304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1021</v>
      </c>
      <c r="C2455" s="260" t="s">
        <v>1022</v>
      </c>
      <c r="D2455" s="73" t="str">
        <f t="shared" si="76"/>
        <v>nov/2018</v>
      </c>
      <c r="E2455" s="263">
        <v>43424</v>
      </c>
      <c r="F2455" s="259" t="s">
        <v>214</v>
      </c>
      <c r="G2455" s="259" t="s">
        <v>295</v>
      </c>
      <c r="H2455" s="264" t="s">
        <v>304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1021</v>
      </c>
      <c r="C2456" s="260" t="s">
        <v>1022</v>
      </c>
      <c r="D2456" s="73" t="str">
        <f t="shared" si="76"/>
        <v>nov/2018</v>
      </c>
      <c r="E2456" s="263">
        <v>43424</v>
      </c>
      <c r="F2456" s="259" t="s">
        <v>943</v>
      </c>
      <c r="G2456" s="259" t="s">
        <v>295</v>
      </c>
      <c r="H2456" s="264" t="s">
        <v>333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1021</v>
      </c>
      <c r="C2457" s="260" t="s">
        <v>1022</v>
      </c>
      <c r="D2457" s="73" t="str">
        <f t="shared" si="76"/>
        <v>nov/2018</v>
      </c>
      <c r="E2457" s="263">
        <v>43424</v>
      </c>
      <c r="F2457" s="259" t="s">
        <v>834</v>
      </c>
      <c r="G2457" s="259" t="s">
        <v>295</v>
      </c>
      <c r="H2457" s="264" t="s">
        <v>333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1021</v>
      </c>
      <c r="C2458" s="260" t="s">
        <v>1022</v>
      </c>
      <c r="D2458" s="73" t="str">
        <f t="shared" si="76"/>
        <v>nov/2018</v>
      </c>
      <c r="E2458" s="263">
        <v>43424</v>
      </c>
      <c r="F2458" s="259" t="s">
        <v>605</v>
      </c>
      <c r="G2458" s="259" t="s">
        <v>295</v>
      </c>
      <c r="H2458" s="264" t="s">
        <v>324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1021</v>
      </c>
      <c r="C2459" s="260" t="s">
        <v>1022</v>
      </c>
      <c r="D2459" s="73" t="str">
        <f t="shared" si="76"/>
        <v>nov/2018</v>
      </c>
      <c r="E2459" s="263">
        <v>43424</v>
      </c>
      <c r="F2459" s="259" t="s">
        <v>1373</v>
      </c>
      <c r="G2459" s="259" t="s">
        <v>295</v>
      </c>
      <c r="H2459" s="264" t="s">
        <v>338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1021</v>
      </c>
      <c r="C2460" s="260" t="s">
        <v>1022</v>
      </c>
      <c r="D2460" s="73" t="str">
        <f t="shared" si="76"/>
        <v>nov/2018</v>
      </c>
      <c r="E2460" s="263">
        <v>43424</v>
      </c>
      <c r="F2460" s="259" t="s">
        <v>1374</v>
      </c>
      <c r="G2460" s="259" t="s">
        <v>295</v>
      </c>
      <c r="H2460" s="264" t="s">
        <v>338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1021</v>
      </c>
      <c r="C2461" s="260" t="s">
        <v>1022</v>
      </c>
      <c r="D2461" s="73" t="str">
        <f t="shared" si="76"/>
        <v>nov/2018</v>
      </c>
      <c r="E2461" s="263">
        <v>43424</v>
      </c>
      <c r="F2461" s="259" t="s">
        <v>419</v>
      </c>
      <c r="G2461" s="259" t="s">
        <v>295</v>
      </c>
      <c r="H2461" s="264" t="s">
        <v>364</v>
      </c>
      <c r="I2461" s="264" t="s">
        <v>243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1021</v>
      </c>
      <c r="C2462" s="260" t="s">
        <v>1022</v>
      </c>
      <c r="D2462" s="73" t="str">
        <f t="shared" si="76"/>
        <v>nov/2018</v>
      </c>
      <c r="E2462" s="263">
        <v>43424</v>
      </c>
      <c r="F2462" s="259" t="s">
        <v>600</v>
      </c>
      <c r="G2462" s="259" t="s">
        <v>295</v>
      </c>
      <c r="H2462" s="264" t="s">
        <v>364</v>
      </c>
      <c r="I2462" s="264" t="s">
        <v>243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1021</v>
      </c>
      <c r="C2463" s="260" t="s">
        <v>1022</v>
      </c>
      <c r="D2463" s="73" t="str">
        <f t="shared" si="76"/>
        <v>nov/2018</v>
      </c>
      <c r="E2463" s="263">
        <v>43424</v>
      </c>
      <c r="F2463" s="259" t="s">
        <v>416</v>
      </c>
      <c r="G2463" s="259" t="s">
        <v>295</v>
      </c>
      <c r="H2463" s="264" t="s">
        <v>364</v>
      </c>
      <c r="I2463" s="264" t="s">
        <v>243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1021</v>
      </c>
      <c r="C2464" s="260" t="s">
        <v>1022</v>
      </c>
      <c r="D2464" s="73" t="str">
        <f t="shared" si="76"/>
        <v>nov/2018</v>
      </c>
      <c r="E2464" s="263">
        <v>43424</v>
      </c>
      <c r="F2464" s="259" t="s">
        <v>588</v>
      </c>
      <c r="G2464" s="259" t="s">
        <v>295</v>
      </c>
      <c r="H2464" s="264" t="s">
        <v>588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1021</v>
      </c>
      <c r="C2465" s="260" t="s">
        <v>1022</v>
      </c>
      <c r="D2465" s="73" t="str">
        <f t="shared" si="76"/>
        <v>nov/2018</v>
      </c>
      <c r="E2465" s="263">
        <v>43424</v>
      </c>
      <c r="F2465" s="259" t="s">
        <v>415</v>
      </c>
      <c r="G2465" s="259" t="s">
        <v>295</v>
      </c>
      <c r="H2465" s="264" t="s">
        <v>364</v>
      </c>
      <c r="I2465" s="264" t="s">
        <v>243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1021</v>
      </c>
      <c r="C2466" s="260" t="s">
        <v>1022</v>
      </c>
      <c r="D2466" s="73" t="str">
        <f t="shared" si="76"/>
        <v>nov/2018</v>
      </c>
      <c r="E2466" s="263">
        <v>43424</v>
      </c>
      <c r="F2466" s="259" t="s">
        <v>440</v>
      </c>
      <c r="G2466" s="259" t="s">
        <v>295</v>
      </c>
      <c r="H2466" s="264" t="s">
        <v>364</v>
      </c>
      <c r="I2466" s="264" t="s">
        <v>243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1021</v>
      </c>
      <c r="C2467" s="260" t="s">
        <v>1022</v>
      </c>
      <c r="D2467" s="73" t="str">
        <f t="shared" si="76"/>
        <v>nov/2018</v>
      </c>
      <c r="E2467" s="263">
        <v>43424</v>
      </c>
      <c r="F2467" s="259" t="s">
        <v>339</v>
      </c>
      <c r="G2467" s="259" t="s">
        <v>295</v>
      </c>
      <c r="H2467" s="264" t="s">
        <v>364</v>
      </c>
      <c r="I2467" s="264" t="s">
        <v>243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1021</v>
      </c>
      <c r="C2468" s="260" t="s">
        <v>1022</v>
      </c>
      <c r="D2468" s="73" t="str">
        <f t="shared" si="76"/>
        <v>nov/2018</v>
      </c>
      <c r="E2468" s="263">
        <v>43424</v>
      </c>
      <c r="F2468" s="259" t="s">
        <v>970</v>
      </c>
      <c r="G2468" s="259" t="s">
        <v>295</v>
      </c>
      <c r="H2468" s="264" t="s">
        <v>333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1021</v>
      </c>
      <c r="C2469" s="260" t="s">
        <v>1022</v>
      </c>
      <c r="D2469" s="73" t="str">
        <f t="shared" si="76"/>
        <v>nov/2018</v>
      </c>
      <c r="E2469" s="263">
        <v>43424</v>
      </c>
      <c r="F2469" s="259" t="s">
        <v>830</v>
      </c>
      <c r="G2469" s="259" t="s">
        <v>295</v>
      </c>
      <c r="H2469" s="264" t="s">
        <v>333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1021</v>
      </c>
      <c r="C2470" s="260" t="s">
        <v>1022</v>
      </c>
      <c r="D2470" s="73" t="str">
        <f t="shared" si="76"/>
        <v>nov/2018</v>
      </c>
      <c r="E2470" s="263">
        <v>43424</v>
      </c>
      <c r="F2470" s="259" t="s">
        <v>1375</v>
      </c>
      <c r="G2470" s="259" t="s">
        <v>295</v>
      </c>
      <c r="H2470" s="264" t="s">
        <v>1109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1021</v>
      </c>
      <c r="C2471" s="260" t="s">
        <v>1022</v>
      </c>
      <c r="D2471" s="73" t="str">
        <f t="shared" si="76"/>
        <v>nov/2018</v>
      </c>
      <c r="E2471" s="263">
        <v>43424</v>
      </c>
      <c r="F2471" s="259" t="s">
        <v>594</v>
      </c>
      <c r="G2471" s="259" t="s">
        <v>295</v>
      </c>
      <c r="H2471" s="264" t="s">
        <v>324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1021</v>
      </c>
      <c r="C2472" s="260" t="s">
        <v>1022</v>
      </c>
      <c r="D2472" s="73" t="str">
        <f t="shared" si="76"/>
        <v>nov/2018</v>
      </c>
      <c r="E2472" s="263">
        <v>43424</v>
      </c>
      <c r="F2472" s="259" t="s">
        <v>479</v>
      </c>
      <c r="G2472" s="259" t="s">
        <v>295</v>
      </c>
      <c r="H2472" s="264" t="s">
        <v>332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1021</v>
      </c>
      <c r="C2473" s="260" t="s">
        <v>1022</v>
      </c>
      <c r="D2473" s="73" t="str">
        <f t="shared" si="76"/>
        <v>nov/2018</v>
      </c>
      <c r="E2473" s="263">
        <v>43424</v>
      </c>
      <c r="F2473" s="259" t="s">
        <v>1376</v>
      </c>
      <c r="G2473" s="259" t="s">
        <v>295</v>
      </c>
      <c r="H2473" s="264" t="s">
        <v>333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1021</v>
      </c>
      <c r="C2474" s="260" t="s">
        <v>1022</v>
      </c>
      <c r="D2474" s="73" t="str">
        <f t="shared" si="76"/>
        <v>nov/2018</v>
      </c>
      <c r="E2474" s="263">
        <v>43424</v>
      </c>
      <c r="F2474" s="259" t="s">
        <v>1377</v>
      </c>
      <c r="G2474" s="259" t="s">
        <v>295</v>
      </c>
      <c r="H2474" s="264" t="s">
        <v>333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1021</v>
      </c>
      <c r="C2475" s="260" t="s">
        <v>1022</v>
      </c>
      <c r="D2475" s="73" t="str">
        <f t="shared" si="76"/>
        <v>nov/2018</v>
      </c>
      <c r="E2475" s="263">
        <v>43424</v>
      </c>
      <c r="F2475" s="259" t="s">
        <v>1378</v>
      </c>
      <c r="G2475" s="259" t="s">
        <v>295</v>
      </c>
      <c r="H2475" s="264" t="s">
        <v>333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1021</v>
      </c>
      <c r="C2476" s="260" t="s">
        <v>1022</v>
      </c>
      <c r="D2476" s="73" t="str">
        <f t="shared" si="76"/>
        <v>nov/2018</v>
      </c>
      <c r="E2476" s="263">
        <v>43424</v>
      </c>
      <c r="F2476" s="259" t="s">
        <v>607</v>
      </c>
      <c r="G2476" s="259" t="s">
        <v>295</v>
      </c>
      <c r="H2476" s="264" t="s">
        <v>324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1021</v>
      </c>
      <c r="C2477" s="260" t="s">
        <v>1022</v>
      </c>
      <c r="D2477" s="73" t="str">
        <f t="shared" si="76"/>
        <v>nov/2018</v>
      </c>
      <c r="E2477" s="263">
        <v>43424</v>
      </c>
      <c r="F2477" s="259" t="s">
        <v>1379</v>
      </c>
      <c r="G2477" s="259" t="s">
        <v>295</v>
      </c>
      <c r="H2477" s="264" t="s">
        <v>1109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1021</v>
      </c>
      <c r="C2478" s="260" t="s">
        <v>1022</v>
      </c>
      <c r="D2478" s="73" t="str">
        <f t="shared" si="76"/>
        <v>nov/2018</v>
      </c>
      <c r="E2478" s="263">
        <v>43424</v>
      </c>
      <c r="F2478" s="259" t="s">
        <v>910</v>
      </c>
      <c r="G2478" s="259" t="s">
        <v>295</v>
      </c>
      <c r="H2478" s="264" t="s">
        <v>364</v>
      </c>
      <c r="I2478" s="264" t="s">
        <v>243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1021</v>
      </c>
      <c r="C2479" s="260" t="s">
        <v>1022</v>
      </c>
      <c r="D2479" s="73" t="str">
        <f t="shared" si="76"/>
        <v>nov/2018</v>
      </c>
      <c r="E2479" s="263">
        <v>43424</v>
      </c>
      <c r="F2479" s="259" t="s">
        <v>590</v>
      </c>
      <c r="G2479" s="259" t="s">
        <v>295</v>
      </c>
      <c r="H2479" s="264" t="s">
        <v>590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1021</v>
      </c>
      <c r="C2480" s="260" t="s">
        <v>1022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295</v>
      </c>
      <c r="H2480" s="264" t="s">
        <v>741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1021</v>
      </c>
      <c r="C2481" s="260" t="s">
        <v>1022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295</v>
      </c>
      <c r="H2481" s="264" t="s">
        <v>591</v>
      </c>
      <c r="I2481" s="264" t="s">
        <v>188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1021</v>
      </c>
      <c r="C2482" s="260" t="s">
        <v>1022</v>
      </c>
      <c r="D2482" s="73" t="str">
        <f t="shared" si="76"/>
        <v>nov/2018</v>
      </c>
      <c r="E2482" s="263">
        <v>43424</v>
      </c>
      <c r="F2482" s="259" t="s">
        <v>500</v>
      </c>
      <c r="G2482" s="259" t="s">
        <v>295</v>
      </c>
      <c r="H2482" s="264" t="s">
        <v>332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1021</v>
      </c>
      <c r="C2483" s="260" t="s">
        <v>1022</v>
      </c>
      <c r="D2483" s="73" t="str">
        <f t="shared" si="76"/>
        <v>nov/2018</v>
      </c>
      <c r="E2483" s="263">
        <v>43424</v>
      </c>
      <c r="F2483" s="259" t="s">
        <v>1380</v>
      </c>
      <c r="G2483" s="259" t="s">
        <v>295</v>
      </c>
      <c r="H2483" s="264" t="s">
        <v>1109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1021</v>
      </c>
      <c r="C2484" s="260" t="s">
        <v>1022</v>
      </c>
      <c r="D2484" s="73" t="str">
        <f t="shared" si="76"/>
        <v>nov/2018</v>
      </c>
      <c r="E2484" s="263">
        <v>43425</v>
      </c>
      <c r="F2484" s="259" t="s">
        <v>320</v>
      </c>
      <c r="G2484" s="259" t="s">
        <v>295</v>
      </c>
      <c r="H2484" s="264" t="s">
        <v>1381</v>
      </c>
      <c r="I2484" s="264" t="s">
        <v>276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1021</v>
      </c>
      <c r="C2485" s="260" t="s">
        <v>1022</v>
      </c>
      <c r="D2485" s="73" t="str">
        <f t="shared" si="76"/>
        <v>nov/2018</v>
      </c>
      <c r="E2485" s="263">
        <v>43425</v>
      </c>
      <c r="F2485" s="259" t="s">
        <v>207</v>
      </c>
      <c r="G2485" s="259" t="s">
        <v>295</v>
      </c>
      <c r="H2485" s="264" t="s">
        <v>208</v>
      </c>
      <c r="I2485" s="264" t="s">
        <v>298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1021</v>
      </c>
      <c r="C2486" s="260" t="s">
        <v>1022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299</v>
      </c>
      <c r="H2486" s="264" t="s">
        <v>1358</v>
      </c>
      <c r="I2486" s="264" t="s">
        <v>248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1021</v>
      </c>
      <c r="C2487" s="260" t="s">
        <v>1022</v>
      </c>
      <c r="D2487" s="73" t="str">
        <f t="shared" si="76"/>
        <v>nov/2018</v>
      </c>
      <c r="E2487" s="263">
        <v>43425</v>
      </c>
      <c r="F2487" s="259" t="s">
        <v>214</v>
      </c>
      <c r="G2487" s="259" t="s">
        <v>295</v>
      </c>
      <c r="H2487" s="264" t="s">
        <v>304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1021</v>
      </c>
      <c r="C2488" s="260" t="s">
        <v>1022</v>
      </c>
      <c r="D2488" s="73" t="str">
        <f t="shared" si="76"/>
        <v>nov/2018</v>
      </c>
      <c r="E2488" s="263">
        <v>43425</v>
      </c>
      <c r="F2488" s="259" t="s">
        <v>214</v>
      </c>
      <c r="G2488" s="259" t="s">
        <v>295</v>
      </c>
      <c r="H2488" s="264" t="s">
        <v>304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1021</v>
      </c>
      <c r="C2489" s="260" t="s">
        <v>1022</v>
      </c>
      <c r="D2489" s="73" t="str">
        <f t="shared" si="76"/>
        <v>nov/2018</v>
      </c>
      <c r="E2489" s="263">
        <v>43425</v>
      </c>
      <c r="F2489" s="259" t="s">
        <v>214</v>
      </c>
      <c r="G2489" s="259" t="s">
        <v>295</v>
      </c>
      <c r="H2489" s="264" t="s">
        <v>304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1021</v>
      </c>
      <c r="C2490" s="260" t="s">
        <v>1022</v>
      </c>
      <c r="D2490" s="73" t="str">
        <f t="shared" si="76"/>
        <v>nov/2018</v>
      </c>
      <c r="E2490" s="263">
        <v>43425</v>
      </c>
      <c r="F2490" s="259" t="s">
        <v>214</v>
      </c>
      <c r="G2490" s="259" t="s">
        <v>295</v>
      </c>
      <c r="H2490" s="264" t="s">
        <v>304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1021</v>
      </c>
      <c r="C2491" s="260" t="s">
        <v>1022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295</v>
      </c>
      <c r="H2491" s="264" t="s">
        <v>345</v>
      </c>
      <c r="I2491" s="264" t="s">
        <v>248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1021</v>
      </c>
      <c r="C2492" s="260" t="s">
        <v>1022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295</v>
      </c>
      <c r="H2492" s="264" t="s">
        <v>345</v>
      </c>
      <c r="I2492" s="264" t="s">
        <v>248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1021</v>
      </c>
      <c r="C2493" s="260" t="s">
        <v>1022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295</v>
      </c>
      <c r="H2493" s="264" t="s">
        <v>1382</v>
      </c>
      <c r="I2493" s="264" t="s">
        <v>260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1021</v>
      </c>
      <c r="C2494" s="260" t="s">
        <v>1022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295</v>
      </c>
      <c r="H2494" s="264" t="s">
        <v>312</v>
      </c>
      <c r="I2494" s="264" t="s">
        <v>250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1021</v>
      </c>
      <c r="C2495" s="260" t="s">
        <v>1022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295</v>
      </c>
      <c r="H2495" s="264" t="s">
        <v>364</v>
      </c>
      <c r="I2495" s="264" t="s">
        <v>243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1021</v>
      </c>
      <c r="C2496" s="260" t="s">
        <v>1022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295</v>
      </c>
      <c r="H2496" s="264" t="s">
        <v>364</v>
      </c>
      <c r="I2496" s="264" t="s">
        <v>243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1021</v>
      </c>
      <c r="C2497" s="260" t="s">
        <v>1022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295</v>
      </c>
      <c r="H2497" s="264" t="s">
        <v>364</v>
      </c>
      <c r="I2497" s="264" t="s">
        <v>243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1021</v>
      </c>
      <c r="C2498" s="260" t="s">
        <v>1022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295</v>
      </c>
      <c r="H2498" s="264" t="s">
        <v>1109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1021</v>
      </c>
      <c r="C2499" s="260" t="s">
        <v>1022</v>
      </c>
      <c r="D2499" s="73" t="str">
        <f t="shared" ref="D2499:D2562" si="78">TEXT(E2499,"mmm/aaaa")</f>
        <v>nov/2018</v>
      </c>
      <c r="E2499" s="263">
        <v>43426</v>
      </c>
      <c r="F2499" s="259" t="s">
        <v>207</v>
      </c>
      <c r="G2499" s="259" t="s">
        <v>295</v>
      </c>
      <c r="H2499" s="264" t="s">
        <v>208</v>
      </c>
      <c r="I2499" s="264" t="s">
        <v>298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1021</v>
      </c>
      <c r="C2500" s="260" t="s">
        <v>1022</v>
      </c>
      <c r="D2500" s="73" t="str">
        <f t="shared" si="78"/>
        <v>nov/2018</v>
      </c>
      <c r="E2500" s="263">
        <v>43426</v>
      </c>
      <c r="F2500" s="259" t="s">
        <v>214</v>
      </c>
      <c r="G2500" s="259" t="s">
        <v>295</v>
      </c>
      <c r="H2500" s="264" t="s">
        <v>304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1021</v>
      </c>
      <c r="C2501" s="260" t="s">
        <v>1022</v>
      </c>
      <c r="D2501" s="73" t="str">
        <f t="shared" si="78"/>
        <v>nov/2018</v>
      </c>
      <c r="E2501" s="263">
        <v>43426</v>
      </c>
      <c r="F2501" s="259" t="s">
        <v>214</v>
      </c>
      <c r="G2501" s="259" t="s">
        <v>295</v>
      </c>
      <c r="H2501" s="264" t="s">
        <v>304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1021</v>
      </c>
      <c r="C2502" s="260" t="s">
        <v>1022</v>
      </c>
      <c r="D2502" s="73" t="str">
        <f t="shared" si="78"/>
        <v>nov/2018</v>
      </c>
      <c r="E2502" s="263">
        <v>43426</v>
      </c>
      <c r="F2502" s="259" t="s">
        <v>214</v>
      </c>
      <c r="G2502" s="259" t="s">
        <v>295</v>
      </c>
      <c r="H2502" s="264" t="s">
        <v>304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1021</v>
      </c>
      <c r="C2503" s="260" t="s">
        <v>1022</v>
      </c>
      <c r="D2503" s="73" t="str">
        <f t="shared" si="78"/>
        <v>nov/2018</v>
      </c>
      <c r="E2503" s="263">
        <v>43426</v>
      </c>
      <c r="F2503" s="259" t="s">
        <v>214</v>
      </c>
      <c r="G2503" s="259" t="s">
        <v>295</v>
      </c>
      <c r="H2503" s="264" t="s">
        <v>304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1021</v>
      </c>
      <c r="C2504" s="260" t="s">
        <v>1022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295</v>
      </c>
      <c r="H2504" s="264" t="s">
        <v>1383</v>
      </c>
      <c r="I2504" s="264" t="s">
        <v>260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1021</v>
      </c>
      <c r="C2505" s="260" t="s">
        <v>1022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295</v>
      </c>
      <c r="H2505" s="264" t="s">
        <v>438</v>
      </c>
      <c r="I2505" s="264" t="s">
        <v>260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1021</v>
      </c>
      <c r="C2506" s="260" t="s">
        <v>1022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295</v>
      </c>
      <c r="H2506" s="264" t="s">
        <v>331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1021</v>
      </c>
      <c r="C2507" s="260" t="s">
        <v>1022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295</v>
      </c>
      <c r="H2507" s="264" t="s">
        <v>333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1021</v>
      </c>
      <c r="C2508" s="260" t="s">
        <v>1022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319</v>
      </c>
      <c r="H2508" s="264" t="s">
        <v>1240</v>
      </c>
      <c r="I2508" s="264" t="s">
        <v>251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1021</v>
      </c>
      <c r="C2509" s="260" t="s">
        <v>1022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295</v>
      </c>
      <c r="H2509" s="264" t="s">
        <v>322</v>
      </c>
      <c r="I2509" s="264" t="s">
        <v>249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1021</v>
      </c>
      <c r="C2510" s="260" t="s">
        <v>1022</v>
      </c>
      <c r="D2510" s="73" t="str">
        <f t="shared" si="78"/>
        <v>nov/2018</v>
      </c>
      <c r="E2510" s="263">
        <v>43427</v>
      </c>
      <c r="F2510" s="259" t="s">
        <v>207</v>
      </c>
      <c r="G2510" s="259" t="s">
        <v>295</v>
      </c>
      <c r="H2510" s="264" t="s">
        <v>208</v>
      </c>
      <c r="I2510" s="264" t="s">
        <v>298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1021</v>
      </c>
      <c r="C2511" s="260" t="s">
        <v>1022</v>
      </c>
      <c r="D2511" s="73" t="str">
        <f t="shared" si="78"/>
        <v>nov/2018</v>
      </c>
      <c r="E2511" s="263">
        <v>43427</v>
      </c>
      <c r="F2511" s="259" t="s">
        <v>214</v>
      </c>
      <c r="G2511" s="259" t="s">
        <v>295</v>
      </c>
      <c r="H2511" s="264" t="s">
        <v>304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1021</v>
      </c>
      <c r="C2512" s="260" t="s">
        <v>1022</v>
      </c>
      <c r="D2512" s="73" t="str">
        <f t="shared" si="78"/>
        <v>nov/2018</v>
      </c>
      <c r="E2512" s="263">
        <v>43427</v>
      </c>
      <c r="F2512" s="259" t="s">
        <v>214</v>
      </c>
      <c r="G2512" s="259" t="s">
        <v>295</v>
      </c>
      <c r="H2512" s="264" t="s">
        <v>304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1021</v>
      </c>
      <c r="C2513" s="260" t="s">
        <v>1022</v>
      </c>
      <c r="D2513" s="73" t="str">
        <f t="shared" si="78"/>
        <v>nov/2018</v>
      </c>
      <c r="E2513" s="263">
        <v>43427</v>
      </c>
      <c r="F2513" s="259" t="s">
        <v>214</v>
      </c>
      <c r="G2513" s="259" t="s">
        <v>295</v>
      </c>
      <c r="H2513" s="264" t="s">
        <v>304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1021</v>
      </c>
      <c r="C2514" s="260" t="s">
        <v>1022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295</v>
      </c>
      <c r="H2514" s="264" t="s">
        <v>1384</v>
      </c>
      <c r="I2514" s="264" t="s">
        <v>261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1021</v>
      </c>
      <c r="C2515" s="260" t="s">
        <v>1022</v>
      </c>
      <c r="D2515" s="73" t="str">
        <f t="shared" si="78"/>
        <v>nov/2018</v>
      </c>
      <c r="E2515" s="263">
        <v>43427</v>
      </c>
      <c r="F2515" s="259" t="s">
        <v>589</v>
      </c>
      <c r="G2515" s="259" t="s">
        <v>295</v>
      </c>
      <c r="H2515" s="264" t="s">
        <v>589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1021</v>
      </c>
      <c r="C2516" s="260" t="s">
        <v>1022</v>
      </c>
      <c r="D2516" s="73" t="str">
        <f t="shared" si="78"/>
        <v>nov/2018</v>
      </c>
      <c r="E2516" s="263">
        <v>43427</v>
      </c>
      <c r="F2516" s="259" t="s">
        <v>749</v>
      </c>
      <c r="G2516" s="259" t="s">
        <v>295</v>
      </c>
      <c r="H2516" s="264" t="s">
        <v>1297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1021</v>
      </c>
      <c r="C2517" s="260" t="s">
        <v>1022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295</v>
      </c>
      <c r="H2517" s="264" t="s">
        <v>1175</v>
      </c>
      <c r="I2517" s="264" t="s">
        <v>190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1021</v>
      </c>
      <c r="C2518" s="260" t="s">
        <v>1022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295</v>
      </c>
      <c r="H2518" s="264" t="s">
        <v>1070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1021</v>
      </c>
      <c r="C2519" s="260" t="s">
        <v>1022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295</v>
      </c>
      <c r="H2519" s="264" t="s">
        <v>1070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1021</v>
      </c>
      <c r="C2520" s="260" t="s">
        <v>1022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295</v>
      </c>
      <c r="H2520" s="264" t="s">
        <v>1297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1021</v>
      </c>
      <c r="C2521" s="260" t="s">
        <v>1022</v>
      </c>
      <c r="D2521" s="73" t="str">
        <f t="shared" si="78"/>
        <v>nov/2018</v>
      </c>
      <c r="E2521" s="263">
        <v>43430</v>
      </c>
      <c r="F2521" s="259" t="s">
        <v>207</v>
      </c>
      <c r="G2521" s="259" t="s">
        <v>295</v>
      </c>
      <c r="H2521" s="264" t="s">
        <v>208</v>
      </c>
      <c r="I2521" s="264" t="s">
        <v>298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1021</v>
      </c>
      <c r="C2522" s="260" t="s">
        <v>1022</v>
      </c>
      <c r="D2522" s="73" t="str">
        <f t="shared" si="78"/>
        <v>nov/2018</v>
      </c>
      <c r="E2522" s="263">
        <v>43430</v>
      </c>
      <c r="F2522" s="259" t="s">
        <v>214</v>
      </c>
      <c r="G2522" s="259" t="s">
        <v>295</v>
      </c>
      <c r="H2522" s="264" t="s">
        <v>304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1021</v>
      </c>
      <c r="C2523" s="260" t="s">
        <v>1022</v>
      </c>
      <c r="D2523" s="73" t="str">
        <f t="shared" si="78"/>
        <v>nov/2018</v>
      </c>
      <c r="E2523" s="263">
        <v>43430</v>
      </c>
      <c r="F2523" s="259" t="s">
        <v>214</v>
      </c>
      <c r="G2523" s="259" t="s">
        <v>295</v>
      </c>
      <c r="H2523" s="264" t="s">
        <v>304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1021</v>
      </c>
      <c r="C2524" s="260" t="s">
        <v>1022</v>
      </c>
      <c r="D2524" s="73" t="str">
        <f t="shared" si="78"/>
        <v>nov/2018</v>
      </c>
      <c r="E2524" s="263">
        <v>43430</v>
      </c>
      <c r="F2524" s="259" t="s">
        <v>214</v>
      </c>
      <c r="G2524" s="259" t="s">
        <v>295</v>
      </c>
      <c r="H2524" s="264" t="s">
        <v>304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1021</v>
      </c>
      <c r="C2525" s="260" t="s">
        <v>1022</v>
      </c>
      <c r="D2525" s="73" t="str">
        <f t="shared" si="78"/>
        <v>nov/2018</v>
      </c>
      <c r="E2525" s="263">
        <v>43430</v>
      </c>
      <c r="F2525" s="259" t="s">
        <v>214</v>
      </c>
      <c r="G2525" s="259" t="s">
        <v>295</v>
      </c>
      <c r="H2525" s="264" t="s">
        <v>304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1021</v>
      </c>
      <c r="C2526" s="260" t="s">
        <v>1022</v>
      </c>
      <c r="D2526" s="73" t="str">
        <f t="shared" si="78"/>
        <v>nov/2018</v>
      </c>
      <c r="E2526" s="263">
        <v>43430</v>
      </c>
      <c r="F2526" s="259" t="s">
        <v>214</v>
      </c>
      <c r="G2526" s="259" t="s">
        <v>295</v>
      </c>
      <c r="H2526" s="264" t="s">
        <v>304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1021</v>
      </c>
      <c r="C2527" s="260" t="s">
        <v>1022</v>
      </c>
      <c r="D2527" s="73" t="str">
        <f t="shared" si="78"/>
        <v>nov/2018</v>
      </c>
      <c r="E2527" s="263">
        <v>43430</v>
      </c>
      <c r="F2527" s="259" t="s">
        <v>214</v>
      </c>
      <c r="G2527" s="259" t="s">
        <v>295</v>
      </c>
      <c r="H2527" s="264" t="s">
        <v>304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1021</v>
      </c>
      <c r="C2528" s="260" t="s">
        <v>1022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295</v>
      </c>
      <c r="H2528" s="264" t="s">
        <v>1123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1021</v>
      </c>
      <c r="C2529" s="260" t="s">
        <v>1022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295</v>
      </c>
      <c r="H2529" s="264" t="s">
        <v>146</v>
      </c>
      <c r="I2529" s="264" t="s">
        <v>255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1021</v>
      </c>
      <c r="C2530" s="260" t="s">
        <v>1022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295</v>
      </c>
      <c r="H2530" s="264" t="s">
        <v>1084</v>
      </c>
      <c r="I2530" s="264" t="s">
        <v>252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1021</v>
      </c>
      <c r="C2531" s="260" t="s">
        <v>1022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295</v>
      </c>
      <c r="H2531" s="264" t="s">
        <v>1084</v>
      </c>
      <c r="I2531" s="264" t="s">
        <v>252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1021</v>
      </c>
      <c r="C2532" s="260" t="s">
        <v>1022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295</v>
      </c>
      <c r="H2532" s="264" t="s">
        <v>318</v>
      </c>
      <c r="I2532" s="264" t="s">
        <v>255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1021</v>
      </c>
      <c r="C2533" s="260" t="s">
        <v>1022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295</v>
      </c>
      <c r="H2533" s="264" t="s">
        <v>333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1021</v>
      </c>
      <c r="C2534" s="260" t="s">
        <v>1022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295</v>
      </c>
      <c r="H2534" s="264" t="s">
        <v>1102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1021</v>
      </c>
      <c r="C2535" s="260" t="s">
        <v>1022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295</v>
      </c>
      <c r="H2535" s="264" t="s">
        <v>1102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1021</v>
      </c>
      <c r="C2536" s="260" t="s">
        <v>1022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295</v>
      </c>
      <c r="H2536" s="264" t="s">
        <v>1102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1021</v>
      </c>
      <c r="C2537" s="260" t="s">
        <v>1022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295</v>
      </c>
      <c r="H2537" s="264" t="s">
        <v>1102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1021</v>
      </c>
      <c r="C2538" s="260" t="s">
        <v>1022</v>
      </c>
      <c r="D2538" s="73" t="str">
        <f t="shared" si="78"/>
        <v>nov/2018</v>
      </c>
      <c r="E2538" s="263">
        <v>43430</v>
      </c>
      <c r="F2538" s="259" t="s">
        <v>183</v>
      </c>
      <c r="G2538" s="259" t="s">
        <v>295</v>
      </c>
      <c r="H2538" s="264" t="s">
        <v>1190</v>
      </c>
      <c r="I2538" s="264" t="s">
        <v>184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1021</v>
      </c>
      <c r="C2539" s="260" t="s">
        <v>1022</v>
      </c>
      <c r="D2539" s="73" t="str">
        <f t="shared" si="78"/>
        <v>nov/2018</v>
      </c>
      <c r="E2539" s="263">
        <v>43431</v>
      </c>
      <c r="F2539" s="259" t="s">
        <v>207</v>
      </c>
      <c r="G2539" s="259" t="s">
        <v>295</v>
      </c>
      <c r="H2539" s="264" t="s">
        <v>208</v>
      </c>
      <c r="I2539" s="264" t="s">
        <v>298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1021</v>
      </c>
      <c r="C2540" s="260" t="s">
        <v>1022</v>
      </c>
      <c r="D2540" s="73" t="str">
        <f t="shared" si="78"/>
        <v>nov/2018</v>
      </c>
      <c r="E2540" s="263">
        <v>43431</v>
      </c>
      <c r="F2540" s="259" t="s">
        <v>214</v>
      </c>
      <c r="G2540" s="259" t="s">
        <v>295</v>
      </c>
      <c r="H2540" s="264" t="s">
        <v>304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1021</v>
      </c>
      <c r="C2541" s="260" t="s">
        <v>1022</v>
      </c>
      <c r="D2541" s="73" t="str">
        <f t="shared" si="78"/>
        <v>nov/2018</v>
      </c>
      <c r="E2541" s="263">
        <v>43431</v>
      </c>
      <c r="F2541" s="259" t="s">
        <v>214</v>
      </c>
      <c r="G2541" s="259" t="s">
        <v>295</v>
      </c>
      <c r="H2541" s="264" t="s">
        <v>304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1021</v>
      </c>
      <c r="C2542" s="260" t="s">
        <v>1022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295</v>
      </c>
      <c r="H2542" s="264" t="s">
        <v>582</v>
      </c>
      <c r="I2542" s="264" t="s">
        <v>271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1021</v>
      </c>
      <c r="C2543" s="260" t="s">
        <v>1022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295</v>
      </c>
      <c r="H2543" s="264" t="s">
        <v>185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1021</v>
      </c>
      <c r="C2544" s="260" t="s">
        <v>1022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319</v>
      </c>
      <c r="H2544" s="264" t="s">
        <v>1240</v>
      </c>
      <c r="I2544" s="264" t="s">
        <v>249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1021</v>
      </c>
      <c r="C2545" s="260" t="s">
        <v>1022</v>
      </c>
      <c r="D2545" s="73" t="str">
        <f t="shared" si="78"/>
        <v>nov/2018</v>
      </c>
      <c r="E2545" s="263">
        <v>43432</v>
      </c>
      <c r="F2545" s="259" t="s">
        <v>207</v>
      </c>
      <c r="G2545" s="259" t="s">
        <v>295</v>
      </c>
      <c r="H2545" s="264" t="s">
        <v>1338</v>
      </c>
      <c r="I2545" s="264" t="s">
        <v>298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1021</v>
      </c>
      <c r="C2546" s="260" t="s">
        <v>1022</v>
      </c>
      <c r="D2546" s="73" t="str">
        <f t="shared" si="78"/>
        <v>nov/2018</v>
      </c>
      <c r="E2546" s="263">
        <v>43432</v>
      </c>
      <c r="F2546" s="259" t="s">
        <v>214</v>
      </c>
      <c r="G2546" s="259" t="s">
        <v>295</v>
      </c>
      <c r="H2546" s="264" t="s">
        <v>304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1021</v>
      </c>
      <c r="C2547" s="260" t="s">
        <v>1022</v>
      </c>
      <c r="D2547" s="73" t="str">
        <f t="shared" si="78"/>
        <v>nov/2018</v>
      </c>
      <c r="E2547" s="263">
        <v>43432</v>
      </c>
      <c r="F2547" s="259" t="s">
        <v>214</v>
      </c>
      <c r="G2547" s="259" t="s">
        <v>295</v>
      </c>
      <c r="H2547" s="264" t="s">
        <v>304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1021</v>
      </c>
      <c r="C2548" s="260" t="s">
        <v>1022</v>
      </c>
      <c r="D2548" s="73" t="str">
        <f t="shared" si="78"/>
        <v>nov/2018</v>
      </c>
      <c r="E2548" s="263">
        <v>43432</v>
      </c>
      <c r="F2548" s="259" t="s">
        <v>214</v>
      </c>
      <c r="G2548" s="259" t="s">
        <v>295</v>
      </c>
      <c r="H2548" s="264" t="s">
        <v>304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1021</v>
      </c>
      <c r="C2549" s="260" t="s">
        <v>1022</v>
      </c>
      <c r="D2549" s="73" t="str">
        <f t="shared" si="78"/>
        <v>nov/2018</v>
      </c>
      <c r="E2549" s="263">
        <v>43432</v>
      </c>
      <c r="F2549" s="259" t="s">
        <v>214</v>
      </c>
      <c r="G2549" s="259" t="s">
        <v>295</v>
      </c>
      <c r="H2549" s="264" t="s">
        <v>304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1021</v>
      </c>
      <c r="C2550" s="260" t="s">
        <v>1022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295</v>
      </c>
      <c r="H2550" s="264" t="s">
        <v>640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1021</v>
      </c>
      <c r="C2551" s="260" t="s">
        <v>1022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295</v>
      </c>
      <c r="H2551" s="264" t="s">
        <v>1238</v>
      </c>
      <c r="I2551" s="264" t="s">
        <v>284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1021</v>
      </c>
      <c r="C2552" s="260" t="s">
        <v>1022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295</v>
      </c>
      <c r="H2552" s="264" t="s">
        <v>1238</v>
      </c>
      <c r="I2552" s="264" t="s">
        <v>284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1021</v>
      </c>
      <c r="C2553" s="260" t="s">
        <v>1022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295</v>
      </c>
      <c r="H2553" s="264" t="s">
        <v>1238</v>
      </c>
      <c r="I2553" s="264" t="s">
        <v>284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1021</v>
      </c>
      <c r="C2554" s="260" t="s">
        <v>1022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295</v>
      </c>
      <c r="H2554" s="264" t="s">
        <v>1238</v>
      </c>
      <c r="I2554" s="264" t="s">
        <v>284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1021</v>
      </c>
      <c r="C2555" s="260" t="s">
        <v>1022</v>
      </c>
      <c r="D2555" s="73" t="str">
        <f t="shared" si="78"/>
        <v>nov/2018</v>
      </c>
      <c r="E2555" s="263">
        <v>43433</v>
      </c>
      <c r="F2555" s="259" t="s">
        <v>207</v>
      </c>
      <c r="G2555" s="259" t="s">
        <v>295</v>
      </c>
      <c r="H2555" s="264" t="s">
        <v>1338</v>
      </c>
      <c r="I2555" s="264" t="s">
        <v>298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1021</v>
      </c>
      <c r="C2556" s="260" t="s">
        <v>1022</v>
      </c>
      <c r="D2556" s="73" t="str">
        <f t="shared" si="78"/>
        <v>nov/2018</v>
      </c>
      <c r="E2556" s="263">
        <v>43433</v>
      </c>
      <c r="F2556" s="259" t="s">
        <v>214</v>
      </c>
      <c r="G2556" s="259" t="s">
        <v>295</v>
      </c>
      <c r="H2556" s="264" t="s">
        <v>304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1021</v>
      </c>
      <c r="C2557" s="260" t="s">
        <v>1022</v>
      </c>
      <c r="D2557" s="73" t="str">
        <f t="shared" si="78"/>
        <v>nov/2018</v>
      </c>
      <c r="E2557" s="263">
        <v>43433</v>
      </c>
      <c r="F2557" s="259" t="s">
        <v>214</v>
      </c>
      <c r="G2557" s="259" t="s">
        <v>295</v>
      </c>
      <c r="H2557" s="264" t="s">
        <v>304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1021</v>
      </c>
      <c r="C2558" s="260" t="s">
        <v>1022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296</v>
      </c>
      <c r="H2558" s="264" t="s">
        <v>1364</v>
      </c>
      <c r="I2558" s="264" t="s">
        <v>251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1021</v>
      </c>
      <c r="C2559" s="260" t="s">
        <v>1022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295</v>
      </c>
      <c r="H2559" s="264" t="s">
        <v>1084</v>
      </c>
      <c r="I2559" s="264" t="s">
        <v>252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1021</v>
      </c>
      <c r="C2560" s="260" t="s">
        <v>1022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319</v>
      </c>
      <c r="H2560" s="264" t="s">
        <v>1240</v>
      </c>
      <c r="I2560" s="264" t="s">
        <v>248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1021</v>
      </c>
      <c r="C2561" s="260" t="s">
        <v>1022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295</v>
      </c>
      <c r="H2561" s="264" t="s">
        <v>1109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1021</v>
      </c>
      <c r="C2562" s="260" t="s">
        <v>1022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295</v>
      </c>
      <c r="H2562" s="264" t="s">
        <v>1352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1021</v>
      </c>
      <c r="C2563" s="260" t="s">
        <v>1022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295</v>
      </c>
      <c r="H2563" s="264" t="s">
        <v>1358</v>
      </c>
      <c r="I2563" s="264" t="s">
        <v>248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1021</v>
      </c>
      <c r="C2564" s="260" t="s">
        <v>1022</v>
      </c>
      <c r="D2564" s="73" t="str">
        <f t="shared" si="80"/>
        <v>nov/2018</v>
      </c>
      <c r="E2564" s="263">
        <v>43434</v>
      </c>
      <c r="F2564" s="259" t="s">
        <v>214</v>
      </c>
      <c r="G2564" s="259" t="s">
        <v>295</v>
      </c>
      <c r="H2564" s="264" t="s">
        <v>304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1021</v>
      </c>
      <c r="C2565" s="260" t="s">
        <v>1022</v>
      </c>
      <c r="D2565" s="73" t="str">
        <f t="shared" si="80"/>
        <v>nov/2018</v>
      </c>
      <c r="E2565" s="263">
        <v>43434</v>
      </c>
      <c r="F2565" s="259" t="s">
        <v>214</v>
      </c>
      <c r="G2565" s="259" t="s">
        <v>295</v>
      </c>
      <c r="H2565" s="264" t="s">
        <v>304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1023</v>
      </c>
      <c r="C2566" s="260" t="s">
        <v>1022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295</v>
      </c>
      <c r="H2566" s="264" t="s">
        <v>143</v>
      </c>
      <c r="I2566" s="264" t="s">
        <v>235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1023</v>
      </c>
      <c r="C2567" s="260" t="s">
        <v>1022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295</v>
      </c>
      <c r="H2567" s="264" t="s">
        <v>143</v>
      </c>
      <c r="I2567" s="264" t="s">
        <v>235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1023</v>
      </c>
      <c r="C2568" s="260" t="s">
        <v>1022</v>
      </c>
      <c r="D2568" s="73" t="str">
        <f t="shared" si="80"/>
        <v>nov/2018</v>
      </c>
      <c r="E2568" s="263">
        <v>43434</v>
      </c>
      <c r="F2568" s="259" t="s">
        <v>205</v>
      </c>
      <c r="G2568" s="259" t="s">
        <v>295</v>
      </c>
      <c r="H2568" s="264" t="s">
        <v>305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1023</v>
      </c>
      <c r="C2569" s="260" t="s">
        <v>1022</v>
      </c>
      <c r="D2569" s="73" t="str">
        <f t="shared" si="80"/>
        <v>nov/2018</v>
      </c>
      <c r="E2569" s="263">
        <v>43434</v>
      </c>
      <c r="F2569" s="259" t="s">
        <v>214</v>
      </c>
      <c r="G2569" s="259" t="s">
        <v>295</v>
      </c>
      <c r="H2569" s="264" t="s">
        <v>329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1021</v>
      </c>
      <c r="C2570" s="260" t="s">
        <v>1022</v>
      </c>
      <c r="D2570" s="73" t="str">
        <f t="shared" si="80"/>
        <v>nov/2018</v>
      </c>
      <c r="E2570" s="263">
        <v>43434</v>
      </c>
      <c r="F2570" s="259" t="s">
        <v>205</v>
      </c>
      <c r="G2570" s="259" t="s">
        <v>295</v>
      </c>
      <c r="H2570" s="264" t="s">
        <v>305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1021</v>
      </c>
      <c r="C2571" s="260" t="s">
        <v>1022</v>
      </c>
      <c r="D2571" s="73" t="str">
        <f t="shared" si="80"/>
        <v>nov/2018</v>
      </c>
      <c r="E2571" s="263">
        <v>43434</v>
      </c>
      <c r="F2571" s="259" t="s">
        <v>205</v>
      </c>
      <c r="G2571" s="259" t="s">
        <v>295</v>
      </c>
      <c r="H2571" s="264" t="s">
        <v>300</v>
      </c>
      <c r="I2571" s="264" t="s">
        <v>237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1021</v>
      </c>
      <c r="C2572" s="260" t="s">
        <v>1022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295</v>
      </c>
      <c r="H2572" s="264" t="s">
        <v>586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1021</v>
      </c>
      <c r="C2573" s="260" t="s">
        <v>1022</v>
      </c>
      <c r="D2573" s="73" t="str">
        <f t="shared" si="80"/>
        <v>nov/2018</v>
      </c>
      <c r="E2573" s="263">
        <v>43434</v>
      </c>
      <c r="F2573" s="259" t="s">
        <v>1385</v>
      </c>
      <c r="G2573" s="259" t="s">
        <v>295</v>
      </c>
      <c r="H2573" s="264" t="s">
        <v>1109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1021</v>
      </c>
      <c r="C2574" s="260" t="s">
        <v>1022</v>
      </c>
      <c r="D2574" s="73" t="str">
        <f t="shared" si="80"/>
        <v>nov/2018</v>
      </c>
      <c r="E2574" s="263">
        <v>43434</v>
      </c>
      <c r="F2574" s="259" t="s">
        <v>1386</v>
      </c>
      <c r="G2574" s="259" t="s">
        <v>295</v>
      </c>
      <c r="H2574" s="264" t="s">
        <v>1109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1021</v>
      </c>
      <c r="C2575" s="260" t="s">
        <v>1022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295</v>
      </c>
      <c r="H2575" s="266" t="s">
        <v>400</v>
      </c>
      <c r="I2575" s="266" t="s">
        <v>188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1021</v>
      </c>
      <c r="C2576" s="260" t="s">
        <v>1022</v>
      </c>
      <c r="D2576" s="73" t="str">
        <f t="shared" si="80"/>
        <v>nov/2018</v>
      </c>
      <c r="E2576" s="263">
        <v>43434</v>
      </c>
      <c r="F2576" s="259" t="s">
        <v>1387</v>
      </c>
      <c r="G2576" s="259" t="s">
        <v>295</v>
      </c>
      <c r="H2576" s="264" t="s">
        <v>1109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1021</v>
      </c>
      <c r="C2577" s="260" t="s">
        <v>1022</v>
      </c>
      <c r="D2577" s="73" t="str">
        <f t="shared" si="80"/>
        <v>nov/2018</v>
      </c>
      <c r="E2577" s="263">
        <v>43434</v>
      </c>
      <c r="F2577" s="259" t="s">
        <v>1385</v>
      </c>
      <c r="G2577" s="259" t="s">
        <v>295</v>
      </c>
      <c r="H2577" s="264" t="s">
        <v>1109</v>
      </c>
      <c r="I2577" s="264" t="s">
        <v>189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1021</v>
      </c>
      <c r="C2578" s="260" t="s">
        <v>1022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295</v>
      </c>
      <c r="H2578" s="264" t="s">
        <v>1388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1021</v>
      </c>
      <c r="C2579" s="260" t="s">
        <v>1022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295</v>
      </c>
      <c r="H2579" s="264" t="s">
        <v>537</v>
      </c>
      <c r="I2579" s="264" t="s">
        <v>257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1021</v>
      </c>
      <c r="C2580" s="260" t="s">
        <v>1022</v>
      </c>
      <c r="D2580" s="73" t="str">
        <f t="shared" si="80"/>
        <v>nov/2018</v>
      </c>
      <c r="E2580" s="263">
        <v>43434</v>
      </c>
      <c r="F2580" s="259" t="s">
        <v>228</v>
      </c>
      <c r="G2580" s="259" t="s">
        <v>295</v>
      </c>
      <c r="H2580" s="264" t="s">
        <v>1041</v>
      </c>
      <c r="I2580" s="264" t="s">
        <v>229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1021</v>
      </c>
      <c r="C2581" s="260" t="s">
        <v>1022</v>
      </c>
      <c r="D2581" s="73" t="str">
        <f t="shared" si="80"/>
        <v>nov/2018</v>
      </c>
      <c r="E2581" s="263">
        <v>43434</v>
      </c>
      <c r="F2581" s="389" t="s">
        <v>228</v>
      </c>
      <c r="G2581" s="259" t="s">
        <v>295</v>
      </c>
      <c r="H2581" s="264" t="s">
        <v>1389</v>
      </c>
      <c r="I2581" s="264" t="s">
        <v>229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1021</v>
      </c>
      <c r="C2582" s="260" t="s">
        <v>1022</v>
      </c>
      <c r="D2582" s="73" t="str">
        <f t="shared" si="80"/>
        <v>nov/2018</v>
      </c>
      <c r="E2582" s="263">
        <v>43434</v>
      </c>
      <c r="F2582" s="259" t="s">
        <v>228</v>
      </c>
      <c r="G2582" s="259" t="s">
        <v>295</v>
      </c>
      <c r="H2582" s="264" t="s">
        <v>1390</v>
      </c>
      <c r="I2582" s="264" t="s">
        <v>229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1021</v>
      </c>
      <c r="C2583" s="260" t="s">
        <v>1022</v>
      </c>
      <c r="D2583" s="73" t="str">
        <f t="shared" si="80"/>
        <v>nov/2018</v>
      </c>
      <c r="E2583" s="263">
        <v>43434</v>
      </c>
      <c r="F2583" s="323" t="s">
        <v>228</v>
      </c>
      <c r="G2583" s="259" t="s">
        <v>295</v>
      </c>
      <c r="H2583" s="264" t="s">
        <v>1391</v>
      </c>
      <c r="I2583" s="264" t="s">
        <v>229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1021</v>
      </c>
      <c r="C2584" s="260" t="s">
        <v>1022</v>
      </c>
      <c r="D2584" s="73" t="str">
        <f t="shared" si="80"/>
        <v>nov/2018</v>
      </c>
      <c r="E2584" s="263">
        <v>43434</v>
      </c>
      <c r="F2584" s="259" t="s">
        <v>1387</v>
      </c>
      <c r="G2584" s="259" t="s">
        <v>295</v>
      </c>
      <c r="H2584" s="264" t="s">
        <v>1109</v>
      </c>
      <c r="I2584" s="264" t="s">
        <v>189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1021</v>
      </c>
      <c r="C2585" s="260" t="s">
        <v>1022</v>
      </c>
      <c r="D2585" s="73" t="str">
        <f t="shared" si="80"/>
        <v>nov/2018</v>
      </c>
      <c r="E2585" s="263">
        <v>43434</v>
      </c>
      <c r="F2585" s="390" t="s">
        <v>228</v>
      </c>
      <c r="G2585" s="259" t="s">
        <v>295</v>
      </c>
      <c r="H2585" s="391" t="s">
        <v>1392</v>
      </c>
      <c r="I2585" s="264" t="s">
        <v>229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1021</v>
      </c>
      <c r="C2586" s="260" t="s">
        <v>1022</v>
      </c>
      <c r="D2586" s="73" t="str">
        <f t="shared" si="80"/>
        <v>nov/2018</v>
      </c>
      <c r="E2586" s="263">
        <v>43434</v>
      </c>
      <c r="F2586" s="390" t="s">
        <v>171</v>
      </c>
      <c r="G2586" s="259" t="s">
        <v>295</v>
      </c>
      <c r="H2586" s="264" t="s">
        <v>587</v>
      </c>
      <c r="I2586" s="264" t="s">
        <v>238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1023</v>
      </c>
      <c r="C2587" s="260" t="s">
        <v>1022</v>
      </c>
      <c r="D2587" s="73" t="str">
        <f t="shared" si="80"/>
        <v>dez/2018</v>
      </c>
      <c r="E2587" s="263">
        <v>43437</v>
      </c>
      <c r="F2587" s="259" t="s">
        <v>205</v>
      </c>
      <c r="G2587" s="259" t="s">
        <v>295</v>
      </c>
      <c r="H2587" s="264" t="s">
        <v>305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1021</v>
      </c>
      <c r="C2588" s="260" t="s">
        <v>1022</v>
      </c>
      <c r="D2588" s="73" t="str">
        <f t="shared" si="80"/>
        <v>dez/2018</v>
      </c>
      <c r="E2588" s="263">
        <v>43437</v>
      </c>
      <c r="F2588" s="259" t="s">
        <v>217</v>
      </c>
      <c r="G2588" s="259" t="s">
        <v>295</v>
      </c>
      <c r="H2588" s="264" t="s">
        <v>217</v>
      </c>
      <c r="I2588" s="264" t="s">
        <v>206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1021</v>
      </c>
      <c r="C2589" s="260" t="s">
        <v>1022</v>
      </c>
      <c r="D2589" s="73" t="str">
        <f t="shared" si="80"/>
        <v>dez/2018</v>
      </c>
      <c r="E2589" s="263">
        <v>43437</v>
      </c>
      <c r="F2589" s="259" t="s">
        <v>205</v>
      </c>
      <c r="G2589" s="259" t="s">
        <v>295</v>
      </c>
      <c r="H2589" s="264" t="s">
        <v>305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1021</v>
      </c>
      <c r="C2590" s="260" t="s">
        <v>1022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295</v>
      </c>
      <c r="H2590" s="264" t="s">
        <v>514</v>
      </c>
      <c r="I2590" s="264" t="s">
        <v>248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1021</v>
      </c>
      <c r="C2591" s="260" t="s">
        <v>1022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295</v>
      </c>
      <c r="H2591" s="264" t="s">
        <v>514</v>
      </c>
      <c r="I2591" s="264" t="s">
        <v>249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1021</v>
      </c>
      <c r="C2592" s="260" t="s">
        <v>1022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295</v>
      </c>
      <c r="H2592" s="264" t="s">
        <v>1084</v>
      </c>
      <c r="I2592" s="264" t="s">
        <v>252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1021</v>
      </c>
      <c r="C2593" s="260" t="s">
        <v>1022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295</v>
      </c>
      <c r="H2593" s="264" t="s">
        <v>514</v>
      </c>
      <c r="I2593" s="264" t="s">
        <v>249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1021</v>
      </c>
      <c r="C2594" s="260" t="s">
        <v>1022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295</v>
      </c>
      <c r="H2594" s="264" t="s">
        <v>1084</v>
      </c>
      <c r="I2594" s="264" t="s">
        <v>252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1021</v>
      </c>
      <c r="C2595" s="260" t="s">
        <v>1022</v>
      </c>
      <c r="D2595" s="73" t="str">
        <f t="shared" si="80"/>
        <v>dez/2018</v>
      </c>
      <c r="E2595" s="263">
        <v>43437</v>
      </c>
      <c r="F2595" s="259" t="s">
        <v>214</v>
      </c>
      <c r="G2595" s="259" t="s">
        <v>295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1021</v>
      </c>
      <c r="C2596" s="260" t="s">
        <v>1022</v>
      </c>
      <c r="D2596" s="73" t="str">
        <f t="shared" si="80"/>
        <v>dez/2018</v>
      </c>
      <c r="E2596" s="263">
        <v>43437</v>
      </c>
      <c r="F2596" s="259" t="s">
        <v>214</v>
      </c>
      <c r="G2596" s="259" t="s">
        <v>295</v>
      </c>
      <c r="H2596" s="264" t="s">
        <v>191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1021</v>
      </c>
      <c r="C2597" s="260" t="s">
        <v>1022</v>
      </c>
      <c r="D2597" s="73" t="str">
        <f t="shared" si="80"/>
        <v>dez/2018</v>
      </c>
      <c r="E2597" s="263">
        <v>43438</v>
      </c>
      <c r="F2597" s="259" t="s">
        <v>320</v>
      </c>
      <c r="G2597" s="259" t="s">
        <v>295</v>
      </c>
      <c r="H2597" s="264" t="s">
        <v>1381</v>
      </c>
      <c r="I2597" s="264" t="s">
        <v>276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1021</v>
      </c>
      <c r="C2598" s="260" t="s">
        <v>1022</v>
      </c>
      <c r="D2598" s="73" t="str">
        <f t="shared" si="80"/>
        <v>dez/2018</v>
      </c>
      <c r="E2598" s="263">
        <v>43438</v>
      </c>
      <c r="F2598" s="259" t="s">
        <v>320</v>
      </c>
      <c r="G2598" s="259" t="s">
        <v>295</v>
      </c>
      <c r="H2598" s="264" t="s">
        <v>220</v>
      </c>
      <c r="I2598" s="264" t="s">
        <v>276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1021</v>
      </c>
      <c r="C2599" s="260" t="s">
        <v>1022</v>
      </c>
      <c r="D2599" s="73" t="str">
        <f t="shared" si="80"/>
        <v>dez/2018</v>
      </c>
      <c r="E2599" s="263">
        <v>43438</v>
      </c>
      <c r="F2599" s="259" t="s">
        <v>320</v>
      </c>
      <c r="G2599" s="259" t="s">
        <v>295</v>
      </c>
      <c r="H2599" s="264" t="s">
        <v>220</v>
      </c>
      <c r="I2599" s="264" t="s">
        <v>276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1021</v>
      </c>
      <c r="C2600" s="260" t="s">
        <v>1022</v>
      </c>
      <c r="D2600" s="73" t="str">
        <f t="shared" si="80"/>
        <v>dez/2018</v>
      </c>
      <c r="E2600" s="263">
        <v>43438</v>
      </c>
      <c r="F2600" s="259" t="s">
        <v>320</v>
      </c>
      <c r="G2600" s="259" t="s">
        <v>295</v>
      </c>
      <c r="H2600" s="264" t="s">
        <v>220</v>
      </c>
      <c r="I2600" s="264" t="s">
        <v>276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1021</v>
      </c>
      <c r="C2601" s="260" t="s">
        <v>1022</v>
      </c>
      <c r="D2601" s="73" t="str">
        <f t="shared" si="80"/>
        <v>dez/2018</v>
      </c>
      <c r="E2601" s="263">
        <v>43438</v>
      </c>
      <c r="F2601" s="259" t="s">
        <v>320</v>
      </c>
      <c r="G2601" s="259" t="s">
        <v>295</v>
      </c>
      <c r="H2601" s="264" t="s">
        <v>1328</v>
      </c>
      <c r="I2601" s="264" t="s">
        <v>276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1021</v>
      </c>
      <c r="C2602" s="260" t="s">
        <v>1022</v>
      </c>
      <c r="D2602" s="73" t="str">
        <f t="shared" si="80"/>
        <v>dez/2018</v>
      </c>
      <c r="E2602" s="263">
        <v>43438</v>
      </c>
      <c r="F2602" s="259" t="s">
        <v>320</v>
      </c>
      <c r="G2602" s="259" t="s">
        <v>295</v>
      </c>
      <c r="H2602" s="264" t="s">
        <v>331</v>
      </c>
      <c r="I2602" s="264" t="s">
        <v>276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1021</v>
      </c>
      <c r="C2603" s="260" t="s">
        <v>1022</v>
      </c>
      <c r="D2603" s="73" t="str">
        <f t="shared" si="80"/>
        <v>dez/2018</v>
      </c>
      <c r="E2603" s="263">
        <v>43438</v>
      </c>
      <c r="F2603" s="259" t="s">
        <v>320</v>
      </c>
      <c r="G2603" s="259" t="s">
        <v>295</v>
      </c>
      <c r="H2603" s="264" t="s">
        <v>1188</v>
      </c>
      <c r="I2603" s="264" t="s">
        <v>276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1023</v>
      </c>
      <c r="C2604" s="260" t="s">
        <v>1022</v>
      </c>
      <c r="D2604" s="73" t="str">
        <f t="shared" si="80"/>
        <v>dez/2018</v>
      </c>
      <c r="E2604" s="263">
        <v>43438</v>
      </c>
      <c r="F2604" s="259" t="s">
        <v>205</v>
      </c>
      <c r="G2604" s="259" t="s">
        <v>295</v>
      </c>
      <c r="H2604" s="264" t="s">
        <v>305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1021</v>
      </c>
      <c r="C2605" s="260" t="s">
        <v>1022</v>
      </c>
      <c r="D2605" s="73" t="str">
        <f t="shared" si="80"/>
        <v>dez/2018</v>
      </c>
      <c r="E2605" s="263">
        <v>43438</v>
      </c>
      <c r="F2605" s="259" t="s">
        <v>205</v>
      </c>
      <c r="G2605" s="259" t="s">
        <v>295</v>
      </c>
      <c r="H2605" s="264" t="s">
        <v>305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1021</v>
      </c>
      <c r="C2606" s="260" t="s">
        <v>1022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295</v>
      </c>
      <c r="H2606" s="264" t="s">
        <v>1393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1021</v>
      </c>
      <c r="C2607" s="260" t="s">
        <v>1022</v>
      </c>
      <c r="D2607" s="73" t="str">
        <f t="shared" si="80"/>
        <v>dez/2018</v>
      </c>
      <c r="E2607" s="263">
        <v>43438</v>
      </c>
      <c r="F2607" s="259" t="s">
        <v>205</v>
      </c>
      <c r="G2607" s="259" t="s">
        <v>295</v>
      </c>
      <c r="H2607" s="264" t="s">
        <v>300</v>
      </c>
      <c r="I2607" s="264" t="s">
        <v>237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1021</v>
      </c>
      <c r="C2608" s="260" t="s">
        <v>1022</v>
      </c>
      <c r="D2608" s="73" t="str">
        <f t="shared" si="80"/>
        <v>dez/2018</v>
      </c>
      <c r="E2608" s="263">
        <v>43438</v>
      </c>
      <c r="F2608" s="259" t="s">
        <v>214</v>
      </c>
      <c r="G2608" s="259" t="s">
        <v>295</v>
      </c>
      <c r="H2608" s="264" t="s">
        <v>304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1021</v>
      </c>
      <c r="C2609" s="260" t="s">
        <v>1022</v>
      </c>
      <c r="D2609" s="73" t="str">
        <f t="shared" si="80"/>
        <v>dez/2018</v>
      </c>
      <c r="E2609" s="263">
        <v>43438</v>
      </c>
      <c r="F2609" s="259" t="s">
        <v>320</v>
      </c>
      <c r="G2609" s="259" t="s">
        <v>295</v>
      </c>
      <c r="H2609" s="264" t="s">
        <v>1337</v>
      </c>
      <c r="I2609" s="264" t="s">
        <v>276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1021</v>
      </c>
      <c r="C2610" s="260" t="s">
        <v>1022</v>
      </c>
      <c r="D2610" s="73" t="str">
        <f t="shared" si="80"/>
        <v>dez/2018</v>
      </c>
      <c r="E2610" s="263">
        <v>43439</v>
      </c>
      <c r="F2610" s="259" t="s">
        <v>320</v>
      </c>
      <c r="G2610" s="259" t="s">
        <v>295</v>
      </c>
      <c r="H2610" s="264" t="s">
        <v>792</v>
      </c>
      <c r="I2610" s="264" t="s">
        <v>276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1021</v>
      </c>
      <c r="C2611" s="260" t="s">
        <v>1022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295</v>
      </c>
      <c r="H2611" s="264" t="s">
        <v>1084</v>
      </c>
      <c r="I2611" s="264" t="s">
        <v>252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1021</v>
      </c>
      <c r="C2612" s="260" t="s">
        <v>1022</v>
      </c>
      <c r="D2612" s="73" t="str">
        <f t="shared" si="80"/>
        <v>dez/2018</v>
      </c>
      <c r="E2612" s="263">
        <v>43439</v>
      </c>
      <c r="F2612" s="259" t="s">
        <v>214</v>
      </c>
      <c r="G2612" s="259" t="s">
        <v>295</v>
      </c>
      <c r="H2612" s="264" t="s">
        <v>304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1023</v>
      </c>
      <c r="C2613" s="260" t="s">
        <v>1022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295</v>
      </c>
      <c r="H2613" s="264" t="s">
        <v>143</v>
      </c>
      <c r="I2613" s="264" t="s">
        <v>235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1023</v>
      </c>
      <c r="C2614" s="260" t="s">
        <v>1022</v>
      </c>
      <c r="D2614" s="73" t="str">
        <f t="shared" si="80"/>
        <v>dez/2018</v>
      </c>
      <c r="E2614" s="263">
        <v>43440</v>
      </c>
      <c r="F2614" s="259" t="s">
        <v>205</v>
      </c>
      <c r="G2614" s="259" t="s">
        <v>295</v>
      </c>
      <c r="H2614" s="264" t="s">
        <v>305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1021</v>
      </c>
      <c r="C2615" s="260" t="s">
        <v>1022</v>
      </c>
      <c r="D2615" s="73" t="str">
        <f t="shared" si="80"/>
        <v>dez/2018</v>
      </c>
      <c r="E2615" s="263">
        <v>43440</v>
      </c>
      <c r="F2615" s="259" t="s">
        <v>205</v>
      </c>
      <c r="G2615" s="259" t="s">
        <v>295</v>
      </c>
      <c r="H2615" s="264" t="s">
        <v>305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1021</v>
      </c>
      <c r="C2616" s="260" t="s">
        <v>1022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309</v>
      </c>
      <c r="H2616" s="260" t="s">
        <v>1394</v>
      </c>
      <c r="I2616" s="264" t="s">
        <v>249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1021</v>
      </c>
      <c r="C2617" s="260" t="s">
        <v>1022</v>
      </c>
      <c r="D2617" s="73" t="str">
        <f t="shared" si="80"/>
        <v>dez/2018</v>
      </c>
      <c r="E2617" s="263">
        <v>43440</v>
      </c>
      <c r="F2617" s="259" t="s">
        <v>1395</v>
      </c>
      <c r="G2617" s="259" t="s">
        <v>295</v>
      </c>
      <c r="H2617" s="264" t="s">
        <v>1396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1021</v>
      </c>
      <c r="C2618" s="260" t="s">
        <v>1022</v>
      </c>
      <c r="D2618" s="73" t="str">
        <f t="shared" si="80"/>
        <v>dez/2018</v>
      </c>
      <c r="E2618" s="263">
        <v>43440</v>
      </c>
      <c r="F2618" s="259" t="s">
        <v>1395</v>
      </c>
      <c r="G2618" s="259" t="s">
        <v>295</v>
      </c>
      <c r="H2618" s="264" t="s">
        <v>1397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1021</v>
      </c>
      <c r="C2619" s="260" t="s">
        <v>1022</v>
      </c>
      <c r="D2619" s="73" t="str">
        <f t="shared" si="80"/>
        <v>dez/2018</v>
      </c>
      <c r="E2619" s="263">
        <v>43440</v>
      </c>
      <c r="F2619" s="259" t="s">
        <v>1395</v>
      </c>
      <c r="G2619" s="259" t="s">
        <v>295</v>
      </c>
      <c r="H2619" s="264" t="s">
        <v>1204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1021</v>
      </c>
      <c r="C2620" s="260" t="s">
        <v>1022</v>
      </c>
      <c r="D2620" s="73" t="str">
        <f t="shared" si="80"/>
        <v>dez/2018</v>
      </c>
      <c r="E2620" s="263">
        <v>43440</v>
      </c>
      <c r="F2620" s="259" t="s">
        <v>1395</v>
      </c>
      <c r="G2620" s="259" t="s">
        <v>295</v>
      </c>
      <c r="H2620" s="264" t="s">
        <v>1398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1021</v>
      </c>
      <c r="C2621" s="260" t="s">
        <v>1022</v>
      </c>
      <c r="D2621" s="73" t="str">
        <f t="shared" si="80"/>
        <v>dez/2018</v>
      </c>
      <c r="E2621" s="263">
        <v>43440</v>
      </c>
      <c r="F2621" s="259" t="s">
        <v>1395</v>
      </c>
      <c r="G2621" s="259" t="s">
        <v>295</v>
      </c>
      <c r="H2621" s="264" t="s">
        <v>1399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1021</v>
      </c>
      <c r="C2622" s="260" t="s">
        <v>1022</v>
      </c>
      <c r="D2622" s="73" t="str">
        <f t="shared" si="80"/>
        <v>dez/2018</v>
      </c>
      <c r="E2622" s="263">
        <v>43440</v>
      </c>
      <c r="F2622" s="259" t="s">
        <v>1395</v>
      </c>
      <c r="G2622" s="259" t="s">
        <v>295</v>
      </c>
      <c r="H2622" s="264" t="s">
        <v>1400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1021</v>
      </c>
      <c r="C2623" s="260" t="s">
        <v>1022</v>
      </c>
      <c r="D2623" s="73" t="str">
        <f t="shared" si="80"/>
        <v>dez/2018</v>
      </c>
      <c r="E2623" s="263">
        <v>43440</v>
      </c>
      <c r="F2623" s="259" t="s">
        <v>214</v>
      </c>
      <c r="G2623" s="259" t="s">
        <v>295</v>
      </c>
      <c r="H2623" s="264" t="s">
        <v>304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1021</v>
      </c>
      <c r="C2624" s="260" t="s">
        <v>1022</v>
      </c>
      <c r="D2624" s="73" t="str">
        <f t="shared" si="80"/>
        <v>dez/2018</v>
      </c>
      <c r="E2624" s="263">
        <v>43440</v>
      </c>
      <c r="F2624" s="259" t="s">
        <v>214</v>
      </c>
      <c r="G2624" s="259" t="s">
        <v>295</v>
      </c>
      <c r="H2624" s="264" t="s">
        <v>304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1021</v>
      </c>
      <c r="C2625" s="260" t="s">
        <v>1022</v>
      </c>
      <c r="D2625" s="73" t="str">
        <f t="shared" si="80"/>
        <v>dez/2018</v>
      </c>
      <c r="E2625" s="263">
        <v>43440</v>
      </c>
      <c r="F2625" s="259" t="s">
        <v>214</v>
      </c>
      <c r="G2625" s="259" t="s">
        <v>295</v>
      </c>
      <c r="H2625" s="264" t="s">
        <v>304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1021</v>
      </c>
      <c r="C2626" s="260" t="s">
        <v>1022</v>
      </c>
      <c r="D2626" s="73" t="str">
        <f t="shared" si="80"/>
        <v>dez/2018</v>
      </c>
      <c r="E2626" s="263">
        <v>43440</v>
      </c>
      <c r="F2626" s="259" t="s">
        <v>214</v>
      </c>
      <c r="G2626" s="259" t="s">
        <v>295</v>
      </c>
      <c r="H2626" s="264" t="s">
        <v>304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1021</v>
      </c>
      <c r="C2627" s="260" t="s">
        <v>1022</v>
      </c>
      <c r="D2627" s="73" t="str">
        <f t="shared" ref="D2627:D2690" si="82">TEXT(E2627,"mmm/aaaa")</f>
        <v>dez/2018</v>
      </c>
      <c r="E2627" s="263">
        <v>43441</v>
      </c>
      <c r="F2627" s="259" t="s">
        <v>320</v>
      </c>
      <c r="G2627" s="259" t="s">
        <v>295</v>
      </c>
      <c r="H2627" s="264" t="s">
        <v>1325</v>
      </c>
      <c r="I2627" s="264" t="s">
        <v>276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1021</v>
      </c>
      <c r="C2628" s="260" t="s">
        <v>1022</v>
      </c>
      <c r="D2628" s="73" t="str">
        <f t="shared" si="82"/>
        <v>dez/2018</v>
      </c>
      <c r="E2628" s="263">
        <v>43441</v>
      </c>
      <c r="F2628" s="259" t="s">
        <v>606</v>
      </c>
      <c r="G2628" s="259" t="s">
        <v>295</v>
      </c>
      <c r="H2628" s="264" t="s">
        <v>606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1021</v>
      </c>
      <c r="C2629" s="260" t="s">
        <v>1022</v>
      </c>
      <c r="D2629" s="73" t="str">
        <f t="shared" si="82"/>
        <v>dez/2018</v>
      </c>
      <c r="E2629" s="263">
        <v>43441</v>
      </c>
      <c r="F2629" s="259" t="s">
        <v>1395</v>
      </c>
      <c r="G2629" s="259" t="s">
        <v>295</v>
      </c>
      <c r="H2629" s="264" t="s">
        <v>1401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1021</v>
      </c>
      <c r="C2630" s="260" t="s">
        <v>1022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299</v>
      </c>
      <c r="H2630" s="264" t="s">
        <v>1240</v>
      </c>
      <c r="I2630" s="264" t="s">
        <v>251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1021</v>
      </c>
      <c r="C2631" s="260" t="s">
        <v>1022</v>
      </c>
      <c r="D2631" s="73" t="str">
        <f t="shared" si="82"/>
        <v>dez/2018</v>
      </c>
      <c r="E2631" s="263">
        <v>43441</v>
      </c>
      <c r="F2631" s="259" t="s">
        <v>214</v>
      </c>
      <c r="G2631" s="259" t="s">
        <v>295</v>
      </c>
      <c r="H2631" s="264" t="s">
        <v>304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1021</v>
      </c>
      <c r="C2632" s="260" t="s">
        <v>1022</v>
      </c>
      <c r="D2632" s="73" t="str">
        <f t="shared" si="82"/>
        <v>dez/2018</v>
      </c>
      <c r="E2632" s="263">
        <v>43441</v>
      </c>
      <c r="F2632" s="259" t="s">
        <v>214</v>
      </c>
      <c r="G2632" s="259" t="s">
        <v>295</v>
      </c>
      <c r="H2632" s="264" t="s">
        <v>304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1021</v>
      </c>
      <c r="C2633" s="260" t="s">
        <v>1022</v>
      </c>
      <c r="D2633" s="73" t="str">
        <f t="shared" si="82"/>
        <v>dez/2018</v>
      </c>
      <c r="E2633" s="263">
        <v>43441</v>
      </c>
      <c r="F2633" s="259" t="s">
        <v>214</v>
      </c>
      <c r="G2633" s="259" t="s">
        <v>295</v>
      </c>
      <c r="H2633" s="264" t="s">
        <v>304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1021</v>
      </c>
      <c r="C2634" s="260" t="s">
        <v>1022</v>
      </c>
      <c r="D2634" s="73" t="str">
        <f t="shared" si="82"/>
        <v>dez/2018</v>
      </c>
      <c r="E2634" s="263">
        <v>43441</v>
      </c>
      <c r="F2634" s="259" t="s">
        <v>593</v>
      </c>
      <c r="G2634" s="259" t="s">
        <v>295</v>
      </c>
      <c r="H2634" s="260" t="s">
        <v>593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1021</v>
      </c>
      <c r="C2635" s="260" t="s">
        <v>1022</v>
      </c>
      <c r="D2635" s="73" t="str">
        <f t="shared" si="82"/>
        <v>dez/2018</v>
      </c>
      <c r="E2635" s="263">
        <v>43441</v>
      </c>
      <c r="F2635" s="259" t="s">
        <v>207</v>
      </c>
      <c r="G2635" s="259" t="s">
        <v>295</v>
      </c>
      <c r="H2635" s="264" t="s">
        <v>208</v>
      </c>
      <c r="I2635" s="264" t="s">
        <v>298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1021</v>
      </c>
      <c r="C2636" s="260" t="s">
        <v>1022</v>
      </c>
      <c r="D2636" s="73" t="str">
        <f t="shared" si="82"/>
        <v>dez/2018</v>
      </c>
      <c r="E2636" s="263">
        <v>43444</v>
      </c>
      <c r="F2636" s="259" t="s">
        <v>320</v>
      </c>
      <c r="G2636" s="259" t="s">
        <v>295</v>
      </c>
      <c r="H2636" s="264" t="s">
        <v>1402</v>
      </c>
      <c r="I2636" s="264" t="s">
        <v>276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1021</v>
      </c>
      <c r="C2637" s="260" t="s">
        <v>1022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295</v>
      </c>
      <c r="H2637" s="264" t="s">
        <v>333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1021</v>
      </c>
      <c r="C2638" s="260" t="s">
        <v>1022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295</v>
      </c>
      <c r="H2638" s="264" t="s">
        <v>1084</v>
      </c>
      <c r="I2638" s="264" t="s">
        <v>252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1021</v>
      </c>
      <c r="C2639" s="260" t="s">
        <v>1022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295</v>
      </c>
      <c r="H2639" s="264" t="s">
        <v>343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1021</v>
      </c>
      <c r="C2640" s="260" t="s">
        <v>1022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295</v>
      </c>
      <c r="H2640" s="264" t="s">
        <v>327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1021</v>
      </c>
      <c r="C2641" s="260" t="s">
        <v>1022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295</v>
      </c>
      <c r="H2641" s="264" t="s">
        <v>333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1021</v>
      </c>
      <c r="C2642" s="260" t="s">
        <v>1022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295</v>
      </c>
      <c r="H2642" s="264" t="s">
        <v>741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1021</v>
      </c>
      <c r="C2643" s="260" t="s">
        <v>1022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295</v>
      </c>
      <c r="H2643" s="264" t="s">
        <v>332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1021</v>
      </c>
      <c r="C2644" s="260" t="s">
        <v>1022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295</v>
      </c>
      <c r="H2644" s="264" t="s">
        <v>333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1021</v>
      </c>
      <c r="C2645" s="260" t="s">
        <v>1022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295</v>
      </c>
      <c r="H2645" s="264" t="s">
        <v>321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1021</v>
      </c>
      <c r="C2646" s="260" t="s">
        <v>1022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295</v>
      </c>
      <c r="H2646" s="264" t="s">
        <v>211</v>
      </c>
      <c r="I2646" s="264" t="s">
        <v>186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1021</v>
      </c>
      <c r="C2647" s="260" t="s">
        <v>1022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295</v>
      </c>
      <c r="H2647" s="264" t="s">
        <v>1024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1021</v>
      </c>
      <c r="C2648" s="260" t="s">
        <v>1022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295</v>
      </c>
      <c r="H2648" s="264" t="s">
        <v>1070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1021</v>
      </c>
      <c r="C2649" s="260" t="s">
        <v>1022</v>
      </c>
      <c r="D2649" s="73" t="str">
        <f t="shared" si="82"/>
        <v>dez/2018</v>
      </c>
      <c r="E2649" s="263">
        <v>43444</v>
      </c>
      <c r="F2649" s="259" t="s">
        <v>593</v>
      </c>
      <c r="G2649" s="259" t="s">
        <v>295</v>
      </c>
      <c r="H2649" s="264" t="s">
        <v>1041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1021</v>
      </c>
      <c r="C2650" s="260" t="s">
        <v>1022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295</v>
      </c>
      <c r="H2650" s="264" t="s">
        <v>324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1021</v>
      </c>
      <c r="C2651" s="260" t="s">
        <v>1022</v>
      </c>
      <c r="D2651" s="73" t="str">
        <f t="shared" si="82"/>
        <v>dez/2018</v>
      </c>
      <c r="E2651" s="263">
        <v>43444</v>
      </c>
      <c r="F2651" s="259" t="s">
        <v>214</v>
      </c>
      <c r="G2651" s="259" t="s">
        <v>295</v>
      </c>
      <c r="H2651" s="264" t="s">
        <v>304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1021</v>
      </c>
      <c r="C2652" s="260" t="s">
        <v>1022</v>
      </c>
      <c r="D2652" s="73" t="str">
        <f t="shared" si="82"/>
        <v>dez/2018</v>
      </c>
      <c r="E2652" s="263">
        <v>43444</v>
      </c>
      <c r="F2652" s="259" t="s">
        <v>214</v>
      </c>
      <c r="G2652" s="259" t="s">
        <v>295</v>
      </c>
      <c r="H2652" s="264" t="s">
        <v>304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1021</v>
      </c>
      <c r="C2653" s="260" t="s">
        <v>1022</v>
      </c>
      <c r="D2653" s="73" t="str">
        <f t="shared" si="82"/>
        <v>dez/2018</v>
      </c>
      <c r="E2653" s="263">
        <v>43444</v>
      </c>
      <c r="F2653" s="259" t="s">
        <v>214</v>
      </c>
      <c r="G2653" s="259" t="s">
        <v>295</v>
      </c>
      <c r="H2653" s="264" t="s">
        <v>304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1021</v>
      </c>
      <c r="C2654" s="260" t="s">
        <v>1022</v>
      </c>
      <c r="D2654" s="73" t="str">
        <f t="shared" si="82"/>
        <v>dez/2018</v>
      </c>
      <c r="E2654" s="263">
        <v>43444</v>
      </c>
      <c r="F2654" s="259" t="s">
        <v>214</v>
      </c>
      <c r="G2654" s="259" t="s">
        <v>295</v>
      </c>
      <c r="H2654" s="264" t="s">
        <v>304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1021</v>
      </c>
      <c r="C2655" s="260" t="s">
        <v>1022</v>
      </c>
      <c r="D2655" s="73" t="str">
        <f t="shared" si="82"/>
        <v>dez/2018</v>
      </c>
      <c r="E2655" s="263">
        <v>43444</v>
      </c>
      <c r="F2655" s="259" t="s">
        <v>214</v>
      </c>
      <c r="G2655" s="259" t="s">
        <v>295</v>
      </c>
      <c r="H2655" s="264" t="s">
        <v>304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1021</v>
      </c>
      <c r="C2656" s="260" t="s">
        <v>1022</v>
      </c>
      <c r="D2656" s="73" t="str">
        <f t="shared" si="82"/>
        <v>dez/2018</v>
      </c>
      <c r="E2656" s="263">
        <v>43444</v>
      </c>
      <c r="F2656" s="259" t="s">
        <v>214</v>
      </c>
      <c r="G2656" s="259" t="s">
        <v>295</v>
      </c>
      <c r="H2656" s="264" t="s">
        <v>304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1021</v>
      </c>
      <c r="C2657" s="260" t="s">
        <v>1022</v>
      </c>
      <c r="D2657" s="73" t="str">
        <f t="shared" si="82"/>
        <v>dez/2018</v>
      </c>
      <c r="E2657" s="263">
        <v>43444</v>
      </c>
      <c r="F2657" s="259" t="s">
        <v>214</v>
      </c>
      <c r="G2657" s="259" t="s">
        <v>295</v>
      </c>
      <c r="H2657" s="264" t="s">
        <v>304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1021</v>
      </c>
      <c r="C2658" s="260" t="s">
        <v>1022</v>
      </c>
      <c r="D2658" s="73" t="str">
        <f t="shared" si="82"/>
        <v>dez/2018</v>
      </c>
      <c r="E2658" s="263">
        <v>43444</v>
      </c>
      <c r="F2658" s="259" t="s">
        <v>214</v>
      </c>
      <c r="G2658" s="259" t="s">
        <v>295</v>
      </c>
      <c r="H2658" s="264" t="s">
        <v>304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1021</v>
      </c>
      <c r="C2659" s="260" t="s">
        <v>1022</v>
      </c>
      <c r="D2659" s="73" t="str">
        <f t="shared" si="82"/>
        <v>dez/2018</v>
      </c>
      <c r="E2659" s="263">
        <v>43444</v>
      </c>
      <c r="F2659" s="259" t="s">
        <v>214</v>
      </c>
      <c r="G2659" s="259" t="s">
        <v>295</v>
      </c>
      <c r="H2659" s="264" t="s">
        <v>304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1021</v>
      </c>
      <c r="C2660" s="260" t="s">
        <v>1022</v>
      </c>
      <c r="D2660" s="73" t="str">
        <f t="shared" si="82"/>
        <v>dez/2018</v>
      </c>
      <c r="E2660" s="263">
        <v>43444</v>
      </c>
      <c r="F2660" s="259" t="s">
        <v>214</v>
      </c>
      <c r="G2660" s="259" t="s">
        <v>295</v>
      </c>
      <c r="H2660" s="264" t="s">
        <v>304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1021</v>
      </c>
      <c r="C2661" s="260" t="s">
        <v>1022</v>
      </c>
      <c r="D2661" s="73" t="str">
        <f t="shared" si="82"/>
        <v>dez/2018</v>
      </c>
      <c r="E2661" s="263">
        <v>43444</v>
      </c>
      <c r="F2661" s="259" t="s">
        <v>214</v>
      </c>
      <c r="G2661" s="259" t="s">
        <v>295</v>
      </c>
      <c r="H2661" s="264" t="s">
        <v>304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1021</v>
      </c>
      <c r="C2662" s="260" t="s">
        <v>1022</v>
      </c>
      <c r="D2662" s="73" t="str">
        <f t="shared" si="82"/>
        <v>dez/2018</v>
      </c>
      <c r="E2662" s="263">
        <v>43444</v>
      </c>
      <c r="F2662" s="259" t="s">
        <v>214</v>
      </c>
      <c r="G2662" s="259" t="s">
        <v>295</v>
      </c>
      <c r="H2662" s="264" t="s">
        <v>304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1021</v>
      </c>
      <c r="C2663" s="260" t="s">
        <v>1022</v>
      </c>
      <c r="D2663" s="73" t="str">
        <f t="shared" si="82"/>
        <v>dez/2018</v>
      </c>
      <c r="E2663" s="263">
        <v>43444</v>
      </c>
      <c r="F2663" s="259" t="s">
        <v>214</v>
      </c>
      <c r="G2663" s="259" t="s">
        <v>295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1021</v>
      </c>
      <c r="C2664" s="260" t="s">
        <v>1022</v>
      </c>
      <c r="D2664" s="73" t="str">
        <f t="shared" si="82"/>
        <v>dez/2018</v>
      </c>
      <c r="E2664" s="263">
        <v>43444</v>
      </c>
      <c r="F2664" s="259" t="s">
        <v>207</v>
      </c>
      <c r="G2664" s="259" t="s">
        <v>295</v>
      </c>
      <c r="H2664" s="264" t="s">
        <v>208</v>
      </c>
      <c r="I2664" s="264" t="s">
        <v>298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1021</v>
      </c>
      <c r="C2665" s="260" t="s">
        <v>1022</v>
      </c>
      <c r="D2665" s="73" t="str">
        <f t="shared" si="82"/>
        <v>dez/2018</v>
      </c>
      <c r="E2665" s="263">
        <v>43444</v>
      </c>
      <c r="F2665" s="259" t="s">
        <v>320</v>
      </c>
      <c r="G2665" s="259" t="s">
        <v>295</v>
      </c>
      <c r="H2665" s="264" t="s">
        <v>1403</v>
      </c>
      <c r="I2665" s="264" t="s">
        <v>276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1021</v>
      </c>
      <c r="C2666" s="260" t="s">
        <v>1022</v>
      </c>
      <c r="D2666" s="73" t="str">
        <f t="shared" si="82"/>
        <v>dez/2018</v>
      </c>
      <c r="E2666" s="263">
        <v>43445</v>
      </c>
      <c r="F2666" s="259" t="s">
        <v>320</v>
      </c>
      <c r="G2666" s="259" t="s">
        <v>295</v>
      </c>
      <c r="H2666" s="264" t="s">
        <v>742</v>
      </c>
      <c r="I2666" s="264" t="s">
        <v>276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1021</v>
      </c>
      <c r="C2667" s="260" t="s">
        <v>1022</v>
      </c>
      <c r="D2667" s="73" t="str">
        <f t="shared" si="82"/>
        <v>dez/2018</v>
      </c>
      <c r="E2667" s="263">
        <v>43445</v>
      </c>
      <c r="F2667" s="259" t="s">
        <v>320</v>
      </c>
      <c r="G2667" s="259" t="s">
        <v>295</v>
      </c>
      <c r="H2667" s="264" t="s">
        <v>742</v>
      </c>
      <c r="I2667" s="264" t="s">
        <v>276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1021</v>
      </c>
      <c r="C2668" s="260" t="s">
        <v>1022</v>
      </c>
      <c r="D2668" s="73" t="str">
        <f t="shared" si="82"/>
        <v>dez/2018</v>
      </c>
      <c r="E2668" s="263">
        <v>43445</v>
      </c>
      <c r="F2668" s="259" t="s">
        <v>320</v>
      </c>
      <c r="G2668" s="259" t="s">
        <v>295</v>
      </c>
      <c r="H2668" s="264" t="s">
        <v>742</v>
      </c>
      <c r="I2668" s="264" t="s">
        <v>276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1021</v>
      </c>
      <c r="C2669" s="260" t="s">
        <v>1022</v>
      </c>
      <c r="D2669" s="73" t="str">
        <f t="shared" si="82"/>
        <v>dez/2018</v>
      </c>
      <c r="E2669" s="263">
        <v>43445</v>
      </c>
      <c r="F2669" s="259" t="s">
        <v>320</v>
      </c>
      <c r="G2669" s="259" t="s">
        <v>295</v>
      </c>
      <c r="H2669" s="264" t="s">
        <v>742</v>
      </c>
      <c r="I2669" s="264" t="s">
        <v>276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1021</v>
      </c>
      <c r="C2670" s="260" t="s">
        <v>1022</v>
      </c>
      <c r="D2670" s="73" t="str">
        <f t="shared" si="82"/>
        <v>dez/2018</v>
      </c>
      <c r="E2670" s="263">
        <v>43445</v>
      </c>
      <c r="F2670" s="259" t="s">
        <v>320</v>
      </c>
      <c r="G2670" s="259" t="s">
        <v>295</v>
      </c>
      <c r="H2670" s="264" t="s">
        <v>742</v>
      </c>
      <c r="I2670" s="264" t="s">
        <v>276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1021</v>
      </c>
      <c r="C2671" s="260" t="s">
        <v>1022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295</v>
      </c>
      <c r="H2671" s="264" t="s">
        <v>1404</v>
      </c>
      <c r="I2671" s="264" t="s">
        <v>188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1021</v>
      </c>
      <c r="C2672" s="260" t="s">
        <v>1022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323</v>
      </c>
      <c r="H2672" s="264" t="s">
        <v>1240</v>
      </c>
      <c r="I2672" s="264" t="s">
        <v>248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1021</v>
      </c>
      <c r="C2673" s="260" t="s">
        <v>1022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299</v>
      </c>
      <c r="H2673" s="264" t="s">
        <v>1240</v>
      </c>
      <c r="I2673" s="264" t="s">
        <v>249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1021</v>
      </c>
      <c r="C2674" s="260" t="s">
        <v>1022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295</v>
      </c>
      <c r="H2674" s="264" t="s">
        <v>333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1021</v>
      </c>
      <c r="C2675" s="260" t="s">
        <v>1022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295</v>
      </c>
      <c r="H2675" s="264" t="s">
        <v>330</v>
      </c>
      <c r="I2675" s="264" t="s">
        <v>277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1021</v>
      </c>
      <c r="C2676" s="260" t="s">
        <v>1022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295</v>
      </c>
      <c r="H2676" s="264" t="s">
        <v>333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1021</v>
      </c>
      <c r="C2677" s="260" t="s">
        <v>1022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295</v>
      </c>
      <c r="H2677" s="264" t="s">
        <v>1109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1021</v>
      </c>
      <c r="C2678" s="260" t="s">
        <v>1022</v>
      </c>
      <c r="D2678" s="73" t="str">
        <f t="shared" si="82"/>
        <v>dez/2018</v>
      </c>
      <c r="E2678" s="263">
        <v>43445</v>
      </c>
      <c r="F2678" s="259" t="s">
        <v>214</v>
      </c>
      <c r="G2678" s="259" t="s">
        <v>295</v>
      </c>
      <c r="H2678" s="264" t="s">
        <v>304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1021</v>
      </c>
      <c r="C2679" s="260" t="s">
        <v>1022</v>
      </c>
      <c r="D2679" s="73" t="str">
        <f t="shared" si="82"/>
        <v>dez/2018</v>
      </c>
      <c r="E2679" s="263">
        <v>43445</v>
      </c>
      <c r="F2679" s="259" t="s">
        <v>214</v>
      </c>
      <c r="G2679" s="259" t="s">
        <v>295</v>
      </c>
      <c r="H2679" s="264" t="s">
        <v>304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1021</v>
      </c>
      <c r="C2680" s="260" t="s">
        <v>1022</v>
      </c>
      <c r="D2680" s="73" t="str">
        <f t="shared" si="82"/>
        <v>dez/2018</v>
      </c>
      <c r="E2680" s="263">
        <v>43445</v>
      </c>
      <c r="F2680" s="259" t="s">
        <v>214</v>
      </c>
      <c r="G2680" s="259" t="s">
        <v>295</v>
      </c>
      <c r="H2680" s="264" t="s">
        <v>304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1021</v>
      </c>
      <c r="C2681" s="260" t="s">
        <v>1022</v>
      </c>
      <c r="D2681" s="73" t="str">
        <f t="shared" si="82"/>
        <v>dez/2018</v>
      </c>
      <c r="E2681" s="263">
        <v>43445</v>
      </c>
      <c r="F2681" s="259" t="s">
        <v>214</v>
      </c>
      <c r="G2681" s="259" t="s">
        <v>295</v>
      </c>
      <c r="H2681" s="264" t="s">
        <v>304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1021</v>
      </c>
      <c r="C2682" s="260" t="s">
        <v>1022</v>
      </c>
      <c r="D2682" s="73" t="str">
        <f t="shared" si="82"/>
        <v>dez/2018</v>
      </c>
      <c r="E2682" s="263">
        <v>43445</v>
      </c>
      <c r="F2682" s="259" t="s">
        <v>214</v>
      </c>
      <c r="G2682" s="259" t="s">
        <v>295</v>
      </c>
      <c r="H2682" s="264" t="s">
        <v>304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1021</v>
      </c>
      <c r="C2683" s="260" t="s">
        <v>1022</v>
      </c>
      <c r="D2683" s="73" t="str">
        <f t="shared" si="82"/>
        <v>dez/2018</v>
      </c>
      <c r="E2683" s="263">
        <v>43445</v>
      </c>
      <c r="F2683" s="259" t="s">
        <v>214</v>
      </c>
      <c r="G2683" s="259" t="s">
        <v>295</v>
      </c>
      <c r="H2683" s="264" t="s">
        <v>304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1021</v>
      </c>
      <c r="C2684" s="260" t="s">
        <v>1022</v>
      </c>
      <c r="D2684" s="73" t="str">
        <f t="shared" si="82"/>
        <v>dez/2018</v>
      </c>
      <c r="E2684" s="263">
        <v>43445</v>
      </c>
      <c r="F2684" s="259" t="s">
        <v>214</v>
      </c>
      <c r="G2684" s="259" t="s">
        <v>295</v>
      </c>
      <c r="H2684" s="264" t="s">
        <v>304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1021</v>
      </c>
      <c r="C2685" s="260" t="s">
        <v>1022</v>
      </c>
      <c r="D2685" s="73" t="str">
        <f t="shared" si="82"/>
        <v>dez/2018</v>
      </c>
      <c r="E2685" s="263">
        <v>43445</v>
      </c>
      <c r="F2685" s="259" t="s">
        <v>214</v>
      </c>
      <c r="G2685" s="259" t="s">
        <v>295</v>
      </c>
      <c r="H2685" s="264" t="s">
        <v>304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1021</v>
      </c>
      <c r="C2686" s="260" t="s">
        <v>1022</v>
      </c>
      <c r="D2686" s="73" t="str">
        <f t="shared" si="82"/>
        <v>dez/2018</v>
      </c>
      <c r="E2686" s="263">
        <v>43445</v>
      </c>
      <c r="F2686" s="259" t="s">
        <v>214</v>
      </c>
      <c r="G2686" s="259" t="s">
        <v>295</v>
      </c>
      <c r="H2686" s="264" t="s">
        <v>304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1021</v>
      </c>
      <c r="C2687" s="260" t="s">
        <v>1022</v>
      </c>
      <c r="D2687" s="73" t="str">
        <f t="shared" si="82"/>
        <v>dez/2018</v>
      </c>
      <c r="E2687" s="263">
        <v>43445</v>
      </c>
      <c r="F2687" s="259" t="s">
        <v>214</v>
      </c>
      <c r="G2687" s="259" t="s">
        <v>295</v>
      </c>
      <c r="H2687" s="264" t="s">
        <v>304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1021</v>
      </c>
      <c r="C2688" s="260" t="s">
        <v>1022</v>
      </c>
      <c r="D2688" s="73" t="str">
        <f t="shared" si="82"/>
        <v>dez/2018</v>
      </c>
      <c r="E2688" s="263">
        <v>43445</v>
      </c>
      <c r="F2688" s="259" t="s">
        <v>207</v>
      </c>
      <c r="G2688" s="259" t="s">
        <v>295</v>
      </c>
      <c r="H2688" s="264" t="s">
        <v>208</v>
      </c>
      <c r="I2688" s="264" t="s">
        <v>298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1021</v>
      </c>
      <c r="C2689" s="260" t="s">
        <v>1022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295</v>
      </c>
      <c r="H2689" s="264" t="s">
        <v>1358</v>
      </c>
      <c r="I2689" s="264" t="s">
        <v>248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1021</v>
      </c>
      <c r="C2690" s="260" t="s">
        <v>1022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295</v>
      </c>
      <c r="H2690" s="264" t="s">
        <v>181</v>
      </c>
      <c r="I2690" s="264" t="s">
        <v>251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1021</v>
      </c>
      <c r="C2691" s="260" t="s">
        <v>1022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295</v>
      </c>
      <c r="H2691" s="264" t="s">
        <v>181</v>
      </c>
      <c r="I2691" s="264" t="s">
        <v>248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1021</v>
      </c>
      <c r="C2692" s="260" t="s">
        <v>1022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323</v>
      </c>
      <c r="H2692" s="264" t="s">
        <v>1240</v>
      </c>
      <c r="I2692" s="264" t="s">
        <v>251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1021</v>
      </c>
      <c r="C2693" s="260" t="s">
        <v>1022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323</v>
      </c>
      <c r="H2693" s="264" t="s">
        <v>1240</v>
      </c>
      <c r="I2693" s="264" t="s">
        <v>249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1021</v>
      </c>
      <c r="C2694" s="260" t="s">
        <v>1022</v>
      </c>
      <c r="D2694" s="73" t="str">
        <f t="shared" si="84"/>
        <v>dez/2018</v>
      </c>
      <c r="E2694" s="263">
        <v>43446</v>
      </c>
      <c r="F2694" s="259" t="s">
        <v>214</v>
      </c>
      <c r="G2694" s="259" t="s">
        <v>295</v>
      </c>
      <c r="H2694" s="264" t="s">
        <v>304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1021</v>
      </c>
      <c r="C2695" s="260" t="s">
        <v>1022</v>
      </c>
      <c r="D2695" s="73" t="str">
        <f t="shared" si="84"/>
        <v>dez/2018</v>
      </c>
      <c r="E2695" s="263">
        <v>43446</v>
      </c>
      <c r="F2695" s="259" t="s">
        <v>214</v>
      </c>
      <c r="G2695" s="259" t="s">
        <v>295</v>
      </c>
      <c r="H2695" s="264" t="s">
        <v>304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1021</v>
      </c>
      <c r="C2696" s="260" t="s">
        <v>1022</v>
      </c>
      <c r="D2696" s="73" t="str">
        <f t="shared" si="84"/>
        <v>dez/2018</v>
      </c>
      <c r="E2696" s="263">
        <v>43446</v>
      </c>
      <c r="F2696" s="259" t="s">
        <v>207</v>
      </c>
      <c r="G2696" s="259" t="s">
        <v>295</v>
      </c>
      <c r="H2696" s="264" t="s">
        <v>1338</v>
      </c>
      <c r="I2696" s="264" t="s">
        <v>298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1021</v>
      </c>
      <c r="C2697" s="260" t="s">
        <v>1022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295</v>
      </c>
      <c r="H2697" s="264" t="s">
        <v>181</v>
      </c>
      <c r="I2697" s="264" t="s">
        <v>249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1021</v>
      </c>
      <c r="C2698" s="260" t="s">
        <v>1022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295</v>
      </c>
      <c r="H2698" s="264" t="s">
        <v>1289</v>
      </c>
      <c r="I2698" s="264" t="s">
        <v>249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1021</v>
      </c>
      <c r="C2699" s="260" t="s">
        <v>1022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295</v>
      </c>
      <c r="H2699" s="264" t="s">
        <v>1304</v>
      </c>
      <c r="I2699" s="264" t="s">
        <v>248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1021</v>
      </c>
      <c r="C2700" s="260" t="s">
        <v>1022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295</v>
      </c>
      <c r="H2700" s="264" t="s">
        <v>361</v>
      </c>
      <c r="I2700" s="264" t="s">
        <v>248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1021</v>
      </c>
      <c r="C2701" s="260" t="s">
        <v>1022</v>
      </c>
      <c r="D2701" s="73" t="str">
        <f t="shared" si="84"/>
        <v>dez/2018</v>
      </c>
      <c r="E2701" s="263">
        <v>43447</v>
      </c>
      <c r="F2701" s="259" t="s">
        <v>207</v>
      </c>
      <c r="G2701" s="259" t="s">
        <v>295</v>
      </c>
      <c r="H2701" s="264" t="s">
        <v>208</v>
      </c>
      <c r="I2701" s="264" t="s">
        <v>298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1021</v>
      </c>
      <c r="C2702" s="260" t="s">
        <v>1022</v>
      </c>
      <c r="D2702" s="73" t="str">
        <f t="shared" si="84"/>
        <v>dez/2018</v>
      </c>
      <c r="E2702" s="263">
        <v>43448</v>
      </c>
      <c r="F2702" s="259" t="s">
        <v>320</v>
      </c>
      <c r="G2702" s="259" t="s">
        <v>295</v>
      </c>
      <c r="H2702" s="264" t="s">
        <v>792</v>
      </c>
      <c r="I2702" s="264" t="s">
        <v>276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1021</v>
      </c>
      <c r="C2703" s="260" t="s">
        <v>1022</v>
      </c>
      <c r="D2703" s="73" t="str">
        <f t="shared" si="84"/>
        <v>dez/2018</v>
      </c>
      <c r="E2703" s="263">
        <v>43448</v>
      </c>
      <c r="F2703" s="259" t="s">
        <v>320</v>
      </c>
      <c r="G2703" s="259" t="s">
        <v>295</v>
      </c>
      <c r="H2703" s="264" t="s">
        <v>792</v>
      </c>
      <c r="I2703" s="264" t="s">
        <v>276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1021</v>
      </c>
      <c r="C2704" s="260" t="s">
        <v>1022</v>
      </c>
      <c r="D2704" s="73" t="str">
        <f t="shared" si="84"/>
        <v>dez/2018</v>
      </c>
      <c r="E2704" s="263">
        <v>43448</v>
      </c>
      <c r="F2704" s="259" t="s">
        <v>320</v>
      </c>
      <c r="G2704" s="259" t="s">
        <v>295</v>
      </c>
      <c r="H2704" s="264" t="s">
        <v>1200</v>
      </c>
      <c r="I2704" s="264" t="s">
        <v>276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1021</v>
      </c>
      <c r="C2705" s="260" t="s">
        <v>1022</v>
      </c>
      <c r="D2705" s="73" t="str">
        <f t="shared" si="84"/>
        <v>dez/2018</v>
      </c>
      <c r="E2705" s="263">
        <v>43448</v>
      </c>
      <c r="F2705" s="259" t="s">
        <v>320</v>
      </c>
      <c r="G2705" s="259" t="s">
        <v>295</v>
      </c>
      <c r="H2705" s="264" t="s">
        <v>1201</v>
      </c>
      <c r="I2705" s="264" t="s">
        <v>276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1021</v>
      </c>
      <c r="C2706" s="260" t="s">
        <v>1022</v>
      </c>
      <c r="D2706" s="73" t="str">
        <f t="shared" si="84"/>
        <v>dez/2018</v>
      </c>
      <c r="E2706" s="263">
        <v>43448</v>
      </c>
      <c r="F2706" s="259" t="s">
        <v>320</v>
      </c>
      <c r="G2706" s="259" t="s">
        <v>295</v>
      </c>
      <c r="H2706" s="264" t="s">
        <v>1061</v>
      </c>
      <c r="I2706" s="264" t="s">
        <v>276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1021</v>
      </c>
      <c r="C2707" s="260" t="s">
        <v>1022</v>
      </c>
      <c r="D2707" s="73" t="str">
        <f t="shared" si="84"/>
        <v>dez/2018</v>
      </c>
      <c r="E2707" s="263">
        <v>43448</v>
      </c>
      <c r="F2707" s="259" t="s">
        <v>320</v>
      </c>
      <c r="G2707" s="259" t="s">
        <v>295</v>
      </c>
      <c r="H2707" s="264" t="s">
        <v>1202</v>
      </c>
      <c r="I2707" s="264" t="s">
        <v>276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1021</v>
      </c>
      <c r="C2708" s="260" t="s">
        <v>1022</v>
      </c>
      <c r="D2708" s="73" t="str">
        <f t="shared" si="84"/>
        <v>dez/2018</v>
      </c>
      <c r="E2708" s="263">
        <v>43448</v>
      </c>
      <c r="F2708" s="259" t="s">
        <v>320</v>
      </c>
      <c r="G2708" s="259" t="s">
        <v>295</v>
      </c>
      <c r="H2708" s="264" t="s">
        <v>742</v>
      </c>
      <c r="I2708" s="264" t="s">
        <v>276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1021</v>
      </c>
      <c r="C2709" s="260" t="s">
        <v>1022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295</v>
      </c>
      <c r="H2709" s="264" t="s">
        <v>1241</v>
      </c>
      <c r="I2709" s="264" t="s">
        <v>249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1021</v>
      </c>
      <c r="C2710" s="260" t="s">
        <v>1022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295</v>
      </c>
      <c r="H2710" s="264" t="s">
        <v>1226</v>
      </c>
      <c r="I2710" s="264" t="s">
        <v>249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1021</v>
      </c>
      <c r="C2711" s="260" t="s">
        <v>1022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295</v>
      </c>
      <c r="H2711" s="264" t="s">
        <v>1226</v>
      </c>
      <c r="I2711" s="264" t="s">
        <v>248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1021</v>
      </c>
      <c r="C2712" s="260" t="s">
        <v>1022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295</v>
      </c>
      <c r="H2712" s="264" t="s">
        <v>297</v>
      </c>
      <c r="I2712" s="264" t="s">
        <v>249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1021</v>
      </c>
      <c r="C2713" s="260" t="s">
        <v>1022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295</v>
      </c>
      <c r="H2713" s="264" t="s">
        <v>1212</v>
      </c>
      <c r="I2713" s="264" t="s">
        <v>249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1021</v>
      </c>
      <c r="C2714" s="260" t="s">
        <v>1022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295</v>
      </c>
      <c r="H2714" s="264" t="s">
        <v>1405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1021</v>
      </c>
      <c r="C2715" s="260" t="s">
        <v>1022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299</v>
      </c>
      <c r="H2715" s="264" t="s">
        <v>1240</v>
      </c>
      <c r="I2715" s="264" t="s">
        <v>248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1021</v>
      </c>
      <c r="C2716" s="260" t="s">
        <v>1022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295</v>
      </c>
      <c r="H2716" s="264" t="s">
        <v>1203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1021</v>
      </c>
      <c r="C2717" s="260" t="s">
        <v>1022</v>
      </c>
      <c r="D2717" s="73" t="str">
        <f t="shared" si="84"/>
        <v>dez/2018</v>
      </c>
      <c r="E2717" s="263">
        <v>43448</v>
      </c>
      <c r="F2717" s="259" t="s">
        <v>214</v>
      </c>
      <c r="G2717" s="259" t="s">
        <v>295</v>
      </c>
      <c r="H2717" s="264" t="s">
        <v>304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1021</v>
      </c>
      <c r="C2718" s="260" t="s">
        <v>1022</v>
      </c>
      <c r="D2718" s="73" t="str">
        <f t="shared" si="84"/>
        <v>dez/2018</v>
      </c>
      <c r="E2718" s="263">
        <v>43448</v>
      </c>
      <c r="F2718" s="259" t="s">
        <v>214</v>
      </c>
      <c r="G2718" s="259" t="s">
        <v>295</v>
      </c>
      <c r="H2718" s="264" t="s">
        <v>304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1021</v>
      </c>
      <c r="C2719" s="260" t="s">
        <v>1022</v>
      </c>
      <c r="D2719" s="73" t="str">
        <f t="shared" si="84"/>
        <v>dez/2018</v>
      </c>
      <c r="E2719" s="263">
        <v>43448</v>
      </c>
      <c r="F2719" s="259" t="s">
        <v>214</v>
      </c>
      <c r="G2719" s="259" t="s">
        <v>295</v>
      </c>
      <c r="H2719" s="264" t="s">
        <v>304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1021</v>
      </c>
      <c r="C2720" s="260" t="s">
        <v>1022</v>
      </c>
      <c r="D2720" s="73" t="str">
        <f t="shared" si="84"/>
        <v>dez/2018</v>
      </c>
      <c r="E2720" s="263">
        <v>43448</v>
      </c>
      <c r="F2720" s="259" t="s">
        <v>214</v>
      </c>
      <c r="G2720" s="259" t="s">
        <v>295</v>
      </c>
      <c r="H2720" s="264" t="s">
        <v>304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1021</v>
      </c>
      <c r="C2721" s="260" t="s">
        <v>1022</v>
      </c>
      <c r="D2721" s="73" t="str">
        <f t="shared" si="84"/>
        <v>dez/2018</v>
      </c>
      <c r="E2721" s="263">
        <v>43448</v>
      </c>
      <c r="F2721" s="259" t="s">
        <v>214</v>
      </c>
      <c r="G2721" s="259" t="s">
        <v>295</v>
      </c>
      <c r="H2721" s="264" t="s">
        <v>304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1021</v>
      </c>
      <c r="C2722" s="260" t="s">
        <v>1022</v>
      </c>
      <c r="D2722" s="73" t="str">
        <f t="shared" si="84"/>
        <v>dez/2018</v>
      </c>
      <c r="E2722" s="263">
        <v>43448</v>
      </c>
      <c r="F2722" s="259" t="s">
        <v>214</v>
      </c>
      <c r="G2722" s="259" t="s">
        <v>295</v>
      </c>
      <c r="H2722" s="264" t="s">
        <v>304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1021</v>
      </c>
      <c r="C2723" s="260" t="s">
        <v>1022</v>
      </c>
      <c r="D2723" s="73" t="str">
        <f t="shared" si="84"/>
        <v>dez/2018</v>
      </c>
      <c r="E2723" s="263">
        <v>43448</v>
      </c>
      <c r="F2723" s="259" t="s">
        <v>207</v>
      </c>
      <c r="G2723" s="259" t="s">
        <v>295</v>
      </c>
      <c r="H2723" s="264" t="s">
        <v>208</v>
      </c>
      <c r="I2723" s="264" t="s">
        <v>298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1021</v>
      </c>
      <c r="C2724" s="260" t="s">
        <v>1022</v>
      </c>
      <c r="D2724" s="73" t="str">
        <f t="shared" si="84"/>
        <v>dez/2018</v>
      </c>
      <c r="E2724" s="263">
        <v>43451</v>
      </c>
      <c r="F2724" s="259" t="s">
        <v>320</v>
      </c>
      <c r="G2724" s="259" t="s">
        <v>295</v>
      </c>
      <c r="H2724" s="264" t="s">
        <v>1402</v>
      </c>
      <c r="I2724" s="264" t="s">
        <v>276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1021</v>
      </c>
      <c r="C2725" s="260" t="s">
        <v>1022</v>
      </c>
      <c r="D2725" s="73" t="str">
        <f t="shared" si="84"/>
        <v>dez/2018</v>
      </c>
      <c r="E2725" s="263">
        <v>43451</v>
      </c>
      <c r="F2725" s="259" t="s">
        <v>320</v>
      </c>
      <c r="G2725" s="259" t="s">
        <v>295</v>
      </c>
      <c r="H2725" s="264" t="s">
        <v>1198</v>
      </c>
      <c r="I2725" s="264" t="s">
        <v>276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1021</v>
      </c>
      <c r="C2726" s="260" t="s">
        <v>1022</v>
      </c>
      <c r="D2726" s="73" t="str">
        <f t="shared" si="84"/>
        <v>dez/2018</v>
      </c>
      <c r="E2726" s="263">
        <v>43451</v>
      </c>
      <c r="F2726" s="259" t="s">
        <v>320</v>
      </c>
      <c r="G2726" s="259" t="s">
        <v>295</v>
      </c>
      <c r="H2726" s="264" t="s">
        <v>909</v>
      </c>
      <c r="I2726" s="264" t="s">
        <v>276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1021</v>
      </c>
      <c r="C2727" s="260" t="s">
        <v>1022</v>
      </c>
      <c r="D2727" s="73" t="str">
        <f t="shared" si="84"/>
        <v>dez/2018</v>
      </c>
      <c r="E2727" s="263">
        <v>43451</v>
      </c>
      <c r="F2727" s="259" t="s">
        <v>320</v>
      </c>
      <c r="G2727" s="259" t="s">
        <v>295</v>
      </c>
      <c r="H2727" s="264" t="s">
        <v>909</v>
      </c>
      <c r="I2727" s="264" t="s">
        <v>276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1021</v>
      </c>
      <c r="C2728" s="260" t="s">
        <v>1022</v>
      </c>
      <c r="D2728" s="73" t="str">
        <f t="shared" si="84"/>
        <v>dez/2018</v>
      </c>
      <c r="E2728" s="263">
        <v>43451</v>
      </c>
      <c r="F2728" s="259" t="s">
        <v>1406</v>
      </c>
      <c r="G2728" s="259" t="s">
        <v>295</v>
      </c>
      <c r="H2728" s="264" t="s">
        <v>582</v>
      </c>
      <c r="I2728" s="264" t="s">
        <v>271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1021</v>
      </c>
      <c r="C2729" s="260" t="s">
        <v>1022</v>
      </c>
      <c r="D2729" s="73" t="str">
        <f t="shared" si="84"/>
        <v>dez/2018</v>
      </c>
      <c r="E2729" s="263">
        <v>43451</v>
      </c>
      <c r="F2729" s="259" t="s">
        <v>1407</v>
      </c>
      <c r="G2729" s="259" t="s">
        <v>295</v>
      </c>
      <c r="H2729" s="264" t="s">
        <v>333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1021</v>
      </c>
      <c r="C2730" s="260" t="s">
        <v>1022</v>
      </c>
      <c r="D2730" s="73" t="str">
        <f t="shared" si="84"/>
        <v>dez/2018</v>
      </c>
      <c r="E2730" s="263">
        <v>43451</v>
      </c>
      <c r="F2730" s="259" t="s">
        <v>1408</v>
      </c>
      <c r="G2730" s="259" t="s">
        <v>295</v>
      </c>
      <c r="H2730" s="264" t="s">
        <v>1109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1021</v>
      </c>
      <c r="C2731" s="260" t="s">
        <v>1022</v>
      </c>
      <c r="D2731" s="73" t="str">
        <f t="shared" si="84"/>
        <v>dez/2018</v>
      </c>
      <c r="E2731" s="263">
        <v>43451</v>
      </c>
      <c r="F2731" s="259" t="s">
        <v>1216</v>
      </c>
      <c r="G2731" s="259" t="s">
        <v>295</v>
      </c>
      <c r="H2731" s="264" t="s">
        <v>324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1021</v>
      </c>
      <c r="C2732" s="260" t="s">
        <v>1022</v>
      </c>
      <c r="D2732" s="73" t="str">
        <f t="shared" si="84"/>
        <v>dez/2018</v>
      </c>
      <c r="E2732" s="263">
        <v>43451</v>
      </c>
      <c r="F2732" s="259" t="s">
        <v>575</v>
      </c>
      <c r="G2732" s="259" t="s">
        <v>295</v>
      </c>
      <c r="H2732" s="264" t="s">
        <v>1396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1021</v>
      </c>
      <c r="C2733" s="260" t="s">
        <v>1022</v>
      </c>
      <c r="D2733" s="73" t="str">
        <f t="shared" si="84"/>
        <v>dez/2018</v>
      </c>
      <c r="E2733" s="263">
        <v>43451</v>
      </c>
      <c r="F2733" s="259" t="s">
        <v>575</v>
      </c>
      <c r="G2733" s="259" t="s">
        <v>295</v>
      </c>
      <c r="H2733" s="264" t="s">
        <v>1397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1021</v>
      </c>
      <c r="C2734" s="260" t="s">
        <v>1022</v>
      </c>
      <c r="D2734" s="73" t="str">
        <f t="shared" si="84"/>
        <v>dez/2018</v>
      </c>
      <c r="E2734" s="263">
        <v>43451</v>
      </c>
      <c r="F2734" s="259" t="s">
        <v>575</v>
      </c>
      <c r="G2734" s="259" t="s">
        <v>295</v>
      </c>
      <c r="H2734" s="264" t="s">
        <v>1399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1021</v>
      </c>
      <c r="C2735" s="260" t="s">
        <v>1022</v>
      </c>
      <c r="D2735" s="73" t="str">
        <f t="shared" si="84"/>
        <v>dez/2018</v>
      </c>
      <c r="E2735" s="263">
        <v>43451</v>
      </c>
      <c r="F2735" s="259" t="s">
        <v>575</v>
      </c>
      <c r="G2735" s="259" t="s">
        <v>295</v>
      </c>
      <c r="H2735" s="264" t="s">
        <v>1398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1021</v>
      </c>
      <c r="C2736" s="260" t="s">
        <v>1022</v>
      </c>
      <c r="D2736" s="73" t="str">
        <f t="shared" si="84"/>
        <v>dez/2018</v>
      </c>
      <c r="E2736" s="263">
        <v>43451</v>
      </c>
      <c r="F2736" s="259" t="s">
        <v>575</v>
      </c>
      <c r="G2736" s="259" t="s">
        <v>295</v>
      </c>
      <c r="H2736" s="264" t="s">
        <v>1204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1021</v>
      </c>
      <c r="C2737" s="260" t="s">
        <v>1022</v>
      </c>
      <c r="D2737" s="73" t="str">
        <f t="shared" si="84"/>
        <v>dez/2018</v>
      </c>
      <c r="E2737" s="263">
        <v>43451</v>
      </c>
      <c r="F2737" s="259" t="s">
        <v>575</v>
      </c>
      <c r="G2737" s="259" t="s">
        <v>295</v>
      </c>
      <c r="H2737" s="264" t="s">
        <v>1400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1021</v>
      </c>
      <c r="C2738" s="260" t="s">
        <v>1022</v>
      </c>
      <c r="D2738" s="73" t="str">
        <f t="shared" si="84"/>
        <v>dez/2018</v>
      </c>
      <c r="E2738" s="263">
        <v>43451</v>
      </c>
      <c r="F2738" s="259" t="s">
        <v>575</v>
      </c>
      <c r="G2738" s="259" t="s">
        <v>295</v>
      </c>
      <c r="H2738" s="264" t="s">
        <v>1401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1021</v>
      </c>
      <c r="C2739" s="260" t="s">
        <v>1022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295</v>
      </c>
      <c r="H2739" s="264" t="s">
        <v>328</v>
      </c>
      <c r="I2739" s="264" t="s">
        <v>259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1021</v>
      </c>
      <c r="C2740" s="260" t="s">
        <v>1022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295</v>
      </c>
      <c r="H2740" s="264" t="s">
        <v>328</v>
      </c>
      <c r="I2740" s="264" t="s">
        <v>259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1021</v>
      </c>
      <c r="C2741" s="260" t="s">
        <v>1022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295</v>
      </c>
      <c r="H2741" s="264" t="s">
        <v>1084</v>
      </c>
      <c r="I2741" s="264" t="s">
        <v>252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1021</v>
      </c>
      <c r="C2742" s="260" t="s">
        <v>1022</v>
      </c>
      <c r="D2742" s="73" t="str">
        <f t="shared" si="84"/>
        <v>dez/2018</v>
      </c>
      <c r="E2742" s="263">
        <v>43451</v>
      </c>
      <c r="F2742" s="259" t="s">
        <v>320</v>
      </c>
      <c r="G2742" s="259" t="s">
        <v>295</v>
      </c>
      <c r="H2742" s="264" t="s">
        <v>1403</v>
      </c>
      <c r="I2742" s="264" t="s">
        <v>276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1021</v>
      </c>
      <c r="C2743" s="260" t="s">
        <v>1022</v>
      </c>
      <c r="D2743" s="73" t="str">
        <f t="shared" si="84"/>
        <v>dez/2018</v>
      </c>
      <c r="E2743" s="263">
        <v>43451</v>
      </c>
      <c r="F2743" s="259" t="s">
        <v>320</v>
      </c>
      <c r="G2743" s="259" t="s">
        <v>295</v>
      </c>
      <c r="H2743" s="264" t="s">
        <v>385</v>
      </c>
      <c r="I2743" s="264" t="s">
        <v>276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1021</v>
      </c>
      <c r="C2744" s="260" t="s">
        <v>1022</v>
      </c>
      <c r="D2744" s="73" t="str">
        <f t="shared" si="84"/>
        <v>dez/2018</v>
      </c>
      <c r="E2744" s="263">
        <v>43451</v>
      </c>
      <c r="F2744" s="259" t="s">
        <v>214</v>
      </c>
      <c r="G2744" s="259" t="s">
        <v>295</v>
      </c>
      <c r="H2744" s="264" t="s">
        <v>304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1021</v>
      </c>
      <c r="C2745" s="260" t="s">
        <v>1022</v>
      </c>
      <c r="D2745" s="73" t="str">
        <f t="shared" si="84"/>
        <v>dez/2018</v>
      </c>
      <c r="E2745" s="263">
        <v>43451</v>
      </c>
      <c r="F2745" s="259" t="s">
        <v>214</v>
      </c>
      <c r="G2745" s="259" t="s">
        <v>295</v>
      </c>
      <c r="H2745" s="264" t="s">
        <v>304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1021</v>
      </c>
      <c r="C2746" s="260" t="s">
        <v>1022</v>
      </c>
      <c r="D2746" s="73" t="str">
        <f t="shared" si="84"/>
        <v>dez/2018</v>
      </c>
      <c r="E2746" s="263">
        <v>43451</v>
      </c>
      <c r="F2746" s="259" t="s">
        <v>207</v>
      </c>
      <c r="G2746" s="259" t="s">
        <v>295</v>
      </c>
      <c r="H2746" s="264" t="s">
        <v>208</v>
      </c>
      <c r="I2746" s="264" t="s">
        <v>298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1021</v>
      </c>
      <c r="C2747" s="260" t="s">
        <v>1022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295</v>
      </c>
      <c r="H2747" s="264" t="s">
        <v>1409</v>
      </c>
      <c r="I2747" s="264" t="s">
        <v>283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1021</v>
      </c>
      <c r="C2748" s="260" t="s">
        <v>1022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295</v>
      </c>
      <c r="H2748" s="264" t="s">
        <v>1410</v>
      </c>
      <c r="I2748" s="264" t="s">
        <v>284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1021</v>
      </c>
      <c r="C2749" s="260" t="s">
        <v>1022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295</v>
      </c>
      <c r="H2749" s="264" t="s">
        <v>1410</v>
      </c>
      <c r="I2749" s="264" t="s">
        <v>284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1021</v>
      </c>
      <c r="C2750" s="260" t="s">
        <v>1022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295</v>
      </c>
      <c r="H2750" s="264" t="s">
        <v>1410</v>
      </c>
      <c r="I2750" s="264" t="s">
        <v>284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1021</v>
      </c>
      <c r="C2751" s="260" t="s">
        <v>1022</v>
      </c>
      <c r="D2751" s="73" t="str">
        <f t="shared" si="84"/>
        <v>dez/2018</v>
      </c>
      <c r="E2751" s="263">
        <v>43452</v>
      </c>
      <c r="F2751" s="259" t="s">
        <v>207</v>
      </c>
      <c r="G2751" s="259" t="s">
        <v>295</v>
      </c>
      <c r="H2751" s="264" t="s">
        <v>1338</v>
      </c>
      <c r="I2751" s="264" t="s">
        <v>298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1021</v>
      </c>
      <c r="C2752" s="260" t="s">
        <v>1022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295</v>
      </c>
      <c r="H2752" s="264" t="s">
        <v>1084</v>
      </c>
      <c r="I2752" s="264" t="s">
        <v>252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1021</v>
      </c>
      <c r="C2753" s="260" t="s">
        <v>1022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323</v>
      </c>
      <c r="H2753" s="264" t="s">
        <v>1304</v>
      </c>
      <c r="I2753" s="264" t="s">
        <v>248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1021</v>
      </c>
      <c r="C2754" s="260" t="s">
        <v>1022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295</v>
      </c>
      <c r="H2754" s="264" t="s">
        <v>364</v>
      </c>
      <c r="I2754" s="264" t="s">
        <v>243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1021</v>
      </c>
      <c r="C2755" s="260" t="s">
        <v>1022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295</v>
      </c>
      <c r="H2755" s="264" t="s">
        <v>364</v>
      </c>
      <c r="I2755" s="264" t="s">
        <v>243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1021</v>
      </c>
      <c r="C2756" s="260" t="s">
        <v>1022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323</v>
      </c>
      <c r="H2756" s="264" t="s">
        <v>1240</v>
      </c>
      <c r="I2756" s="264" t="s">
        <v>251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1021</v>
      </c>
      <c r="C2757" s="260" t="s">
        <v>1022</v>
      </c>
      <c r="D2757" s="73" t="str">
        <f t="shared" si="86"/>
        <v>dez/2018</v>
      </c>
      <c r="E2757" s="263">
        <v>43453</v>
      </c>
      <c r="F2757" s="259" t="s">
        <v>214</v>
      </c>
      <c r="G2757" s="259" t="s">
        <v>295</v>
      </c>
      <c r="H2757" s="264" t="s">
        <v>304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1021</v>
      </c>
      <c r="C2758" s="260" t="s">
        <v>1022</v>
      </c>
      <c r="D2758" s="73" t="str">
        <f t="shared" si="86"/>
        <v>dez/2018</v>
      </c>
      <c r="E2758" s="263">
        <v>43453</v>
      </c>
      <c r="F2758" s="259" t="s">
        <v>214</v>
      </c>
      <c r="G2758" s="259" t="s">
        <v>295</v>
      </c>
      <c r="H2758" s="264" t="s">
        <v>304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1021</v>
      </c>
      <c r="C2759" s="260" t="s">
        <v>1022</v>
      </c>
      <c r="D2759" s="73" t="str">
        <f t="shared" si="86"/>
        <v>dez/2018</v>
      </c>
      <c r="E2759" s="263">
        <v>43453</v>
      </c>
      <c r="F2759" s="259" t="s">
        <v>214</v>
      </c>
      <c r="G2759" s="259" t="s">
        <v>295</v>
      </c>
      <c r="H2759" s="264" t="s">
        <v>304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1021</v>
      </c>
      <c r="C2760" s="260" t="s">
        <v>1022</v>
      </c>
      <c r="D2760" s="73" t="str">
        <f t="shared" si="86"/>
        <v>dez/2018</v>
      </c>
      <c r="E2760" s="263">
        <v>43453</v>
      </c>
      <c r="F2760" s="259" t="s">
        <v>207</v>
      </c>
      <c r="G2760" s="259" t="s">
        <v>295</v>
      </c>
      <c r="H2760" s="264" t="s">
        <v>208</v>
      </c>
      <c r="I2760" s="264" t="s">
        <v>298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1023</v>
      </c>
      <c r="C2761" s="260" t="s">
        <v>1022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295</v>
      </c>
      <c r="H2761" s="264" t="s">
        <v>143</v>
      </c>
      <c r="I2761" s="264" t="s">
        <v>235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1023</v>
      </c>
      <c r="C2762" s="260" t="s">
        <v>1022</v>
      </c>
      <c r="D2762" s="73" t="str">
        <f t="shared" si="86"/>
        <v>dez/2018</v>
      </c>
      <c r="E2762" s="263">
        <v>43454</v>
      </c>
      <c r="F2762" s="259" t="s">
        <v>205</v>
      </c>
      <c r="G2762" s="259" t="s">
        <v>295</v>
      </c>
      <c r="H2762" s="264" t="s">
        <v>329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1021</v>
      </c>
      <c r="C2763" s="260" t="s">
        <v>1022</v>
      </c>
      <c r="D2763" s="73" t="str">
        <f t="shared" si="86"/>
        <v>dez/2018</v>
      </c>
      <c r="E2763" s="263">
        <v>43454</v>
      </c>
      <c r="F2763" s="259" t="s">
        <v>1411</v>
      </c>
      <c r="G2763" s="259" t="s">
        <v>295</v>
      </c>
      <c r="H2763" s="264" t="s">
        <v>1109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1021</v>
      </c>
      <c r="C2764" s="260" t="s">
        <v>1022</v>
      </c>
      <c r="D2764" s="73" t="str">
        <f t="shared" si="86"/>
        <v>dez/2018</v>
      </c>
      <c r="E2764" s="263">
        <v>43454</v>
      </c>
      <c r="F2764" s="259" t="s">
        <v>412</v>
      </c>
      <c r="G2764" s="259" t="s">
        <v>295</v>
      </c>
      <c r="H2764" s="264" t="s">
        <v>364</v>
      </c>
      <c r="I2764" s="264" t="s">
        <v>243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1021</v>
      </c>
      <c r="C2765" s="260" t="s">
        <v>1022</v>
      </c>
      <c r="D2765" s="73" t="str">
        <f t="shared" si="86"/>
        <v>dez/2018</v>
      </c>
      <c r="E2765" s="263">
        <v>43454</v>
      </c>
      <c r="F2765" s="259" t="s">
        <v>441</v>
      </c>
      <c r="G2765" s="259" t="s">
        <v>295</v>
      </c>
      <c r="H2765" s="264" t="s">
        <v>364</v>
      </c>
      <c r="I2765" s="264" t="s">
        <v>243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1021</v>
      </c>
      <c r="C2766" s="260" t="s">
        <v>1022</v>
      </c>
      <c r="D2766" s="73" t="str">
        <f t="shared" si="86"/>
        <v>dez/2018</v>
      </c>
      <c r="E2766" s="263">
        <v>43454</v>
      </c>
      <c r="F2766" s="259" t="s">
        <v>458</v>
      </c>
      <c r="G2766" s="259" t="s">
        <v>295</v>
      </c>
      <c r="H2766" s="264" t="s">
        <v>364</v>
      </c>
      <c r="I2766" s="264" t="s">
        <v>243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1021</v>
      </c>
      <c r="C2767" s="260" t="s">
        <v>1022</v>
      </c>
      <c r="D2767" s="73" t="str">
        <f t="shared" si="86"/>
        <v>dez/2018</v>
      </c>
      <c r="E2767" s="263">
        <v>43454</v>
      </c>
      <c r="F2767" s="259" t="s">
        <v>1312</v>
      </c>
      <c r="G2767" s="259" t="s">
        <v>295</v>
      </c>
      <c r="H2767" s="264" t="s">
        <v>333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1021</v>
      </c>
      <c r="C2768" s="260" t="s">
        <v>1022</v>
      </c>
      <c r="D2768" s="73" t="str">
        <f t="shared" si="86"/>
        <v>dez/2018</v>
      </c>
      <c r="E2768" s="263">
        <v>43454</v>
      </c>
      <c r="F2768" s="259" t="s">
        <v>831</v>
      </c>
      <c r="G2768" s="259" t="s">
        <v>295</v>
      </c>
      <c r="H2768" s="264" t="s">
        <v>333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1021</v>
      </c>
      <c r="C2769" s="260" t="s">
        <v>1022</v>
      </c>
      <c r="D2769" s="73" t="str">
        <f t="shared" si="86"/>
        <v>dez/2018</v>
      </c>
      <c r="E2769" s="263">
        <v>43454</v>
      </c>
      <c r="F2769" s="259" t="s">
        <v>1273</v>
      </c>
      <c r="G2769" s="259" t="s">
        <v>295</v>
      </c>
      <c r="H2769" s="264" t="s">
        <v>333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1021</v>
      </c>
      <c r="C2770" s="260" t="s">
        <v>1022</v>
      </c>
      <c r="D2770" s="73" t="str">
        <f t="shared" si="86"/>
        <v>dez/2018</v>
      </c>
      <c r="E2770" s="263">
        <v>43454</v>
      </c>
      <c r="F2770" s="259" t="s">
        <v>1412</v>
      </c>
      <c r="G2770" s="259" t="s">
        <v>295</v>
      </c>
      <c r="H2770" s="264" t="s">
        <v>333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1021</v>
      </c>
      <c r="C2771" s="260" t="s">
        <v>1022</v>
      </c>
      <c r="D2771" s="73" t="str">
        <f t="shared" si="86"/>
        <v>dez/2018</v>
      </c>
      <c r="E2771" s="263">
        <v>43454</v>
      </c>
      <c r="F2771" s="259" t="s">
        <v>1018</v>
      </c>
      <c r="G2771" s="259" t="s">
        <v>295</v>
      </c>
      <c r="H2771" s="264" t="s">
        <v>324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1021</v>
      </c>
      <c r="C2772" s="260" t="s">
        <v>1022</v>
      </c>
      <c r="D2772" s="73" t="str">
        <f t="shared" si="86"/>
        <v>dez/2018</v>
      </c>
      <c r="E2772" s="263">
        <v>43454</v>
      </c>
      <c r="F2772" s="259" t="s">
        <v>731</v>
      </c>
      <c r="G2772" s="259" t="s">
        <v>295</v>
      </c>
      <c r="H2772" s="264" t="s">
        <v>332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1021</v>
      </c>
      <c r="C2773" s="260" t="s">
        <v>1022</v>
      </c>
      <c r="D2773" s="73" t="str">
        <f t="shared" si="86"/>
        <v>dez/2018</v>
      </c>
      <c r="E2773" s="263">
        <v>43454</v>
      </c>
      <c r="F2773" s="259" t="s">
        <v>1413</v>
      </c>
      <c r="G2773" s="259" t="s">
        <v>295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1021</v>
      </c>
      <c r="C2774" s="260" t="s">
        <v>1022</v>
      </c>
      <c r="D2774" s="73" t="str">
        <f t="shared" si="86"/>
        <v>dez/2018</v>
      </c>
      <c r="E2774" s="263">
        <v>43454</v>
      </c>
      <c r="F2774" s="259" t="s">
        <v>972</v>
      </c>
      <c r="G2774" s="259" t="s">
        <v>295</v>
      </c>
      <c r="H2774" s="264" t="s">
        <v>333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1021</v>
      </c>
      <c r="C2775" s="260" t="s">
        <v>1022</v>
      </c>
      <c r="D2775" s="73" t="str">
        <f t="shared" si="86"/>
        <v>dez/2018</v>
      </c>
      <c r="E2775" s="263">
        <v>43454</v>
      </c>
      <c r="F2775" s="259" t="s">
        <v>857</v>
      </c>
      <c r="G2775" s="259" t="s">
        <v>295</v>
      </c>
      <c r="H2775" s="264" t="s">
        <v>333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1021</v>
      </c>
      <c r="C2776" s="260" t="s">
        <v>1022</v>
      </c>
      <c r="D2776" s="73" t="str">
        <f t="shared" si="86"/>
        <v>dez/2018</v>
      </c>
      <c r="E2776" s="263">
        <v>43454</v>
      </c>
      <c r="F2776" s="259" t="s">
        <v>1377</v>
      </c>
      <c r="G2776" s="259" t="s">
        <v>295</v>
      </c>
      <c r="H2776" s="264" t="s">
        <v>333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1021</v>
      </c>
      <c r="C2777" s="260" t="s">
        <v>1022</v>
      </c>
      <c r="D2777" s="73" t="str">
        <f t="shared" si="86"/>
        <v>dez/2018</v>
      </c>
      <c r="E2777" s="263">
        <v>43454</v>
      </c>
      <c r="F2777" s="259" t="s">
        <v>1414</v>
      </c>
      <c r="G2777" s="259" t="s">
        <v>295</v>
      </c>
      <c r="H2777" s="264" t="s">
        <v>1109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1021</v>
      </c>
      <c r="C2778" s="260" t="s">
        <v>1022</v>
      </c>
      <c r="D2778" s="73" t="str">
        <f t="shared" si="86"/>
        <v>dez/2018</v>
      </c>
      <c r="E2778" s="263">
        <v>43454</v>
      </c>
      <c r="F2778" s="259" t="s">
        <v>1415</v>
      </c>
      <c r="G2778" s="259" t="s">
        <v>295</v>
      </c>
      <c r="H2778" s="264" t="s">
        <v>1109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1021</v>
      </c>
      <c r="C2779" s="260" t="s">
        <v>1022</v>
      </c>
      <c r="D2779" s="73" t="str">
        <f t="shared" si="86"/>
        <v>dez/2018</v>
      </c>
      <c r="E2779" s="263">
        <v>43454</v>
      </c>
      <c r="F2779" s="259" t="s">
        <v>983</v>
      </c>
      <c r="G2779" s="259" t="s">
        <v>295</v>
      </c>
      <c r="H2779" s="264" t="s">
        <v>324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1021</v>
      </c>
      <c r="C2780" s="260" t="s">
        <v>1022</v>
      </c>
      <c r="D2780" s="73" t="str">
        <f t="shared" si="86"/>
        <v>dez/2018</v>
      </c>
      <c r="E2780" s="263">
        <v>43454</v>
      </c>
      <c r="F2780" s="259" t="s">
        <v>1416</v>
      </c>
      <c r="G2780" s="259" t="s">
        <v>295</v>
      </c>
      <c r="H2780" s="264" t="s">
        <v>1210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1021</v>
      </c>
      <c r="C2781" s="260" t="s">
        <v>1022</v>
      </c>
      <c r="D2781" s="73" t="str">
        <f t="shared" si="86"/>
        <v>dez/2018</v>
      </c>
      <c r="E2781" s="263">
        <v>43454</v>
      </c>
      <c r="F2781" s="259" t="s">
        <v>1417</v>
      </c>
      <c r="G2781" s="259" t="s">
        <v>295</v>
      </c>
      <c r="H2781" s="264" t="s">
        <v>338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1021</v>
      </c>
      <c r="C2782" s="260" t="s">
        <v>1022</v>
      </c>
      <c r="D2782" s="73" t="str">
        <f t="shared" si="86"/>
        <v>dez/2018</v>
      </c>
      <c r="E2782" s="263">
        <v>43454</v>
      </c>
      <c r="F2782" s="259" t="s">
        <v>503</v>
      </c>
      <c r="G2782" s="259" t="s">
        <v>295</v>
      </c>
      <c r="H2782" s="264" t="s">
        <v>332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1021</v>
      </c>
      <c r="C2783" s="260" t="s">
        <v>1022</v>
      </c>
      <c r="D2783" s="73" t="str">
        <f t="shared" si="86"/>
        <v>dez/2018</v>
      </c>
      <c r="E2783" s="263">
        <v>43454</v>
      </c>
      <c r="F2783" s="259" t="s">
        <v>604</v>
      </c>
      <c r="G2783" s="259" t="s">
        <v>295</v>
      </c>
      <c r="H2783" s="264" t="s">
        <v>364</v>
      </c>
      <c r="I2783" s="264" t="s">
        <v>243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1021</v>
      </c>
      <c r="C2784" s="260" t="s">
        <v>1022</v>
      </c>
      <c r="D2784" s="73" t="str">
        <f t="shared" si="86"/>
        <v>dez/2018</v>
      </c>
      <c r="E2784" s="263">
        <v>43454</v>
      </c>
      <c r="F2784" s="259" t="s">
        <v>413</v>
      </c>
      <c r="G2784" s="259" t="s">
        <v>295</v>
      </c>
      <c r="H2784" s="264" t="s">
        <v>364</v>
      </c>
      <c r="I2784" s="264" t="s">
        <v>243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1021</v>
      </c>
      <c r="C2785" s="260" t="s">
        <v>1022</v>
      </c>
      <c r="D2785" s="73" t="str">
        <f t="shared" si="86"/>
        <v>dez/2018</v>
      </c>
      <c r="E2785" s="263">
        <v>43454</v>
      </c>
      <c r="F2785" s="259" t="s">
        <v>477</v>
      </c>
      <c r="G2785" s="259" t="s">
        <v>295</v>
      </c>
      <c r="H2785" s="264" t="s">
        <v>364</v>
      </c>
      <c r="I2785" s="264" t="s">
        <v>243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1021</v>
      </c>
      <c r="C2786" s="260" t="s">
        <v>1022</v>
      </c>
      <c r="D2786" s="73" t="str">
        <f t="shared" si="86"/>
        <v>dez/2018</v>
      </c>
      <c r="E2786" s="263">
        <v>43454</v>
      </c>
      <c r="F2786" s="259" t="s">
        <v>1418</v>
      </c>
      <c r="G2786" s="259" t="s">
        <v>295</v>
      </c>
      <c r="H2786" s="264" t="s">
        <v>338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1021</v>
      </c>
      <c r="C2787" s="260" t="s">
        <v>1022</v>
      </c>
      <c r="D2787" s="73" t="str">
        <f t="shared" si="86"/>
        <v>dez/2018</v>
      </c>
      <c r="E2787" s="263">
        <v>43454</v>
      </c>
      <c r="F2787" s="259" t="s">
        <v>751</v>
      </c>
      <c r="G2787" s="259" t="s">
        <v>295</v>
      </c>
      <c r="H2787" s="264" t="s">
        <v>751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1021</v>
      </c>
      <c r="C2788" s="260" t="s">
        <v>1022</v>
      </c>
      <c r="D2788" s="73" t="str">
        <f t="shared" si="86"/>
        <v>dez/2018</v>
      </c>
      <c r="E2788" s="263">
        <v>43454</v>
      </c>
      <c r="F2788" s="259" t="s">
        <v>483</v>
      </c>
      <c r="G2788" s="259" t="s">
        <v>295</v>
      </c>
      <c r="H2788" s="264" t="s">
        <v>364</v>
      </c>
      <c r="I2788" s="264" t="s">
        <v>243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1021</v>
      </c>
      <c r="C2789" s="260" t="s">
        <v>1022</v>
      </c>
      <c r="D2789" s="73" t="str">
        <f t="shared" si="86"/>
        <v>dez/2018</v>
      </c>
      <c r="E2789" s="263">
        <v>43454</v>
      </c>
      <c r="F2789" s="259" t="s">
        <v>1016</v>
      </c>
      <c r="G2789" s="259" t="s">
        <v>295</v>
      </c>
      <c r="H2789" s="264" t="s">
        <v>333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1021</v>
      </c>
      <c r="C2790" s="260" t="s">
        <v>1022</v>
      </c>
      <c r="D2790" s="73" t="str">
        <f t="shared" si="86"/>
        <v>dez/2018</v>
      </c>
      <c r="E2790" s="263">
        <v>43454</v>
      </c>
      <c r="F2790" s="259" t="s">
        <v>1419</v>
      </c>
      <c r="G2790" s="259" t="s">
        <v>295</v>
      </c>
      <c r="H2790" s="264" t="s">
        <v>1109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1021</v>
      </c>
      <c r="C2791" s="260" t="s">
        <v>1022</v>
      </c>
      <c r="D2791" s="73" t="str">
        <f t="shared" si="86"/>
        <v>dez/2018</v>
      </c>
      <c r="E2791" s="263">
        <v>43454</v>
      </c>
      <c r="F2791" s="259" t="s">
        <v>1019</v>
      </c>
      <c r="G2791" s="259" t="s">
        <v>295</v>
      </c>
      <c r="H2791" s="264" t="s">
        <v>324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1021</v>
      </c>
      <c r="C2792" s="260" t="s">
        <v>1022</v>
      </c>
      <c r="D2792" s="73" t="str">
        <f t="shared" si="86"/>
        <v>dez/2018</v>
      </c>
      <c r="E2792" s="263">
        <v>43454</v>
      </c>
      <c r="F2792" s="259" t="s">
        <v>1420</v>
      </c>
      <c r="G2792" s="259" t="s">
        <v>295</v>
      </c>
      <c r="H2792" s="264" t="s">
        <v>1421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1021</v>
      </c>
      <c r="C2793" s="260" t="s">
        <v>1022</v>
      </c>
      <c r="D2793" s="73" t="str">
        <f t="shared" si="86"/>
        <v>dez/2018</v>
      </c>
      <c r="E2793" s="263">
        <v>43454</v>
      </c>
      <c r="F2793" s="259" t="s">
        <v>1422</v>
      </c>
      <c r="G2793" s="259" t="s">
        <v>295</v>
      </c>
      <c r="H2793" s="264" t="s">
        <v>754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1021</v>
      </c>
      <c r="C2794" s="260" t="s">
        <v>1022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295</v>
      </c>
      <c r="H2794" s="264" t="s">
        <v>364</v>
      </c>
      <c r="I2794" s="264" t="s">
        <v>243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1021</v>
      </c>
      <c r="C2795" s="260" t="s">
        <v>1022</v>
      </c>
      <c r="D2795" s="73" t="str">
        <f t="shared" si="86"/>
        <v>dez/2018</v>
      </c>
      <c r="E2795" s="263">
        <v>43454</v>
      </c>
      <c r="F2795" s="259" t="s">
        <v>214</v>
      </c>
      <c r="G2795" s="259" t="s">
        <v>295</v>
      </c>
      <c r="H2795" s="264" t="s">
        <v>304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1021</v>
      </c>
      <c r="C2796" s="260" t="s">
        <v>1022</v>
      </c>
      <c r="D2796" s="73" t="str">
        <f t="shared" si="86"/>
        <v>dez/2018</v>
      </c>
      <c r="E2796" s="263">
        <v>43454</v>
      </c>
      <c r="F2796" s="259" t="s">
        <v>214</v>
      </c>
      <c r="G2796" s="259" t="s">
        <v>295</v>
      </c>
      <c r="H2796" s="264" t="s">
        <v>329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1021</v>
      </c>
      <c r="C2797" s="260" t="s">
        <v>1022</v>
      </c>
      <c r="D2797" s="73" t="str">
        <f t="shared" si="86"/>
        <v>dez/2018</v>
      </c>
      <c r="E2797" s="263">
        <v>43454</v>
      </c>
      <c r="F2797" s="259" t="s">
        <v>207</v>
      </c>
      <c r="G2797" s="259" t="s">
        <v>295</v>
      </c>
      <c r="H2797" s="264" t="s">
        <v>208</v>
      </c>
      <c r="I2797" s="264" t="s">
        <v>298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1023</v>
      </c>
      <c r="C2798" s="260" t="s">
        <v>1022</v>
      </c>
      <c r="D2798" s="73" t="str">
        <f t="shared" si="86"/>
        <v>dez/2018</v>
      </c>
      <c r="E2798" s="263">
        <v>43455</v>
      </c>
      <c r="F2798" s="259" t="s">
        <v>205</v>
      </c>
      <c r="G2798" s="259" t="s">
        <v>295</v>
      </c>
      <c r="H2798" s="264" t="s">
        <v>305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1021</v>
      </c>
      <c r="C2799" s="260" t="s">
        <v>1022</v>
      </c>
      <c r="D2799" s="73" t="str">
        <f t="shared" si="86"/>
        <v>dez/2018</v>
      </c>
      <c r="E2799" s="263">
        <v>43455</v>
      </c>
      <c r="F2799" s="259" t="s">
        <v>205</v>
      </c>
      <c r="G2799" s="259" t="s">
        <v>295</v>
      </c>
      <c r="H2799" s="264" t="s">
        <v>305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1021</v>
      </c>
      <c r="C2800" s="260" t="s">
        <v>1022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295</v>
      </c>
      <c r="H2800" s="264" t="s">
        <v>1238</v>
      </c>
      <c r="I2800" s="264" t="s">
        <v>284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1021</v>
      </c>
      <c r="C2801" s="260" t="s">
        <v>1022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295</v>
      </c>
      <c r="H2801" s="264" t="s">
        <v>1238</v>
      </c>
      <c r="I2801" s="264" t="s">
        <v>284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1021</v>
      </c>
      <c r="C2802" s="260" t="s">
        <v>1022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295</v>
      </c>
      <c r="H2802" s="264" t="s">
        <v>1238</v>
      </c>
      <c r="I2802" s="264" t="s">
        <v>284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1021</v>
      </c>
      <c r="C2803" s="260" t="s">
        <v>1022</v>
      </c>
      <c r="D2803" s="73" t="str">
        <f t="shared" si="86"/>
        <v>dez/2018</v>
      </c>
      <c r="E2803" s="263">
        <v>43455</v>
      </c>
      <c r="F2803" s="259" t="s">
        <v>228</v>
      </c>
      <c r="G2803" s="259" t="s">
        <v>295</v>
      </c>
      <c r="H2803" s="264" t="s">
        <v>1041</v>
      </c>
      <c r="I2803" s="264" t="s">
        <v>229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1021</v>
      </c>
      <c r="C2804" s="260" t="s">
        <v>1022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295</v>
      </c>
      <c r="H2804" s="264" t="s">
        <v>1410</v>
      </c>
      <c r="I2804" s="264" t="s">
        <v>283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1021</v>
      </c>
      <c r="C2805" s="260" t="s">
        <v>1022</v>
      </c>
      <c r="D2805" s="73" t="str">
        <f t="shared" si="86"/>
        <v>dez/2018</v>
      </c>
      <c r="E2805" s="263">
        <v>43455</v>
      </c>
      <c r="F2805" s="259" t="s">
        <v>214</v>
      </c>
      <c r="G2805" s="259" t="s">
        <v>295</v>
      </c>
      <c r="H2805" s="264" t="s">
        <v>304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1021</v>
      </c>
      <c r="C2806" s="260" t="s">
        <v>1022</v>
      </c>
      <c r="D2806" s="73" t="str">
        <f t="shared" si="86"/>
        <v>dez/2018</v>
      </c>
      <c r="E2806" s="263">
        <v>43455</v>
      </c>
      <c r="F2806" s="259" t="s">
        <v>214</v>
      </c>
      <c r="G2806" s="259" t="s">
        <v>295</v>
      </c>
      <c r="H2806" s="264" t="s">
        <v>304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1021</v>
      </c>
      <c r="C2807" s="260" t="s">
        <v>1022</v>
      </c>
      <c r="D2807" s="73" t="str">
        <f t="shared" si="86"/>
        <v>dez/2018</v>
      </c>
      <c r="E2807" s="263">
        <v>43455</v>
      </c>
      <c r="F2807" s="259" t="s">
        <v>214</v>
      </c>
      <c r="G2807" s="259" t="s">
        <v>295</v>
      </c>
      <c r="H2807" s="264" t="s">
        <v>304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1021</v>
      </c>
      <c r="C2808" s="260" t="s">
        <v>1022</v>
      </c>
      <c r="D2808" s="73" t="str">
        <f t="shared" si="86"/>
        <v>dez/2018</v>
      </c>
      <c r="E2808" s="263">
        <v>43455</v>
      </c>
      <c r="F2808" s="259" t="s">
        <v>228</v>
      </c>
      <c r="G2808" s="259" t="s">
        <v>295</v>
      </c>
      <c r="H2808" s="269" t="s">
        <v>1423</v>
      </c>
      <c r="I2808" s="264" t="s">
        <v>229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1021</v>
      </c>
      <c r="C2809" s="260" t="s">
        <v>1022</v>
      </c>
      <c r="D2809" s="73" t="str">
        <f t="shared" si="86"/>
        <v>dez/2018</v>
      </c>
      <c r="E2809" s="263">
        <v>43455</v>
      </c>
      <c r="F2809" s="259" t="s">
        <v>207</v>
      </c>
      <c r="G2809" s="259" t="s">
        <v>295</v>
      </c>
      <c r="H2809" s="264" t="s">
        <v>208</v>
      </c>
      <c r="I2809" s="264" t="s">
        <v>298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1021</v>
      </c>
      <c r="C2810" s="260" t="s">
        <v>1022</v>
      </c>
      <c r="D2810" s="73" t="str">
        <f t="shared" si="86"/>
        <v>dez/2018</v>
      </c>
      <c r="E2810" s="263">
        <v>43458</v>
      </c>
      <c r="F2810" s="259" t="s">
        <v>214</v>
      </c>
      <c r="G2810" s="259" t="s">
        <v>295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1021</v>
      </c>
      <c r="C2811" s="260" t="s">
        <v>1022</v>
      </c>
      <c r="D2811" s="73" t="str">
        <f t="shared" si="86"/>
        <v>dez/2018</v>
      </c>
      <c r="E2811" s="263">
        <v>43458</v>
      </c>
      <c r="F2811" s="259" t="s">
        <v>207</v>
      </c>
      <c r="G2811" s="259" t="s">
        <v>295</v>
      </c>
      <c r="H2811" s="264" t="s">
        <v>208</v>
      </c>
      <c r="I2811" s="264" t="s">
        <v>298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1021</v>
      </c>
      <c r="C2812" s="260" t="s">
        <v>1022</v>
      </c>
      <c r="D2812" s="73" t="str">
        <f t="shared" si="86"/>
        <v>dez/2018</v>
      </c>
      <c r="E2812" s="263">
        <v>43460</v>
      </c>
      <c r="F2812" s="259" t="s">
        <v>205</v>
      </c>
      <c r="G2812" s="259" t="s">
        <v>295</v>
      </c>
      <c r="H2812" s="264" t="s">
        <v>300</v>
      </c>
      <c r="I2812" s="264" t="s">
        <v>237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1021</v>
      </c>
      <c r="C2813" s="260" t="s">
        <v>1022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309</v>
      </c>
      <c r="H2813" s="270" t="s">
        <v>1424</v>
      </c>
      <c r="I2813" s="270" t="s">
        <v>249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1021</v>
      </c>
      <c r="C2814" s="260" t="s">
        <v>1022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295</v>
      </c>
      <c r="H2814" s="264" t="s">
        <v>1425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1021</v>
      </c>
      <c r="C2815" s="260" t="s">
        <v>1022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295</v>
      </c>
      <c r="H2815" s="264" t="s">
        <v>610</v>
      </c>
      <c r="I2815" s="264" t="s">
        <v>238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5" t="s">
        <v>1021</v>
      </c>
      <c r="C2816" s="260" t="s">
        <v>1022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295</v>
      </c>
      <c r="H2816" s="264" t="s">
        <v>1428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1881</v>
      </c>
    </row>
    <row r="2817" spans="1:12" ht="15" customHeight="1" x14ac:dyDescent="0.25">
      <c r="A2817" s="81" t="str">
        <f t="shared" si="87"/>
        <v>2019</v>
      </c>
      <c r="B2817" s="259" t="s">
        <v>1021</v>
      </c>
      <c r="C2817" s="260" t="s">
        <v>1022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295</v>
      </c>
      <c r="H2817" s="264" t="s">
        <v>1123</v>
      </c>
      <c r="I2817" s="264" t="s">
        <v>189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1021</v>
      </c>
      <c r="C2818" s="260" t="s">
        <v>1022</v>
      </c>
      <c r="D2818" s="73" t="str">
        <f t="shared" si="86"/>
        <v>jan/2019</v>
      </c>
      <c r="E2818" s="263">
        <v>43475</v>
      </c>
      <c r="F2818" s="259" t="s">
        <v>207</v>
      </c>
      <c r="G2818" s="259" t="s">
        <v>295</v>
      </c>
      <c r="H2818" s="264" t="s">
        <v>208</v>
      </c>
      <c r="I2818" s="264" t="s">
        <v>298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1021</v>
      </c>
      <c r="C2819" s="260" t="s">
        <v>1022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295</v>
      </c>
      <c r="H2819" s="264" t="s">
        <v>1123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1023</v>
      </c>
      <c r="C2820" s="260" t="s">
        <v>1022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295</v>
      </c>
      <c r="H2820" s="264" t="s">
        <v>143</v>
      </c>
      <c r="I2820" s="264" t="s">
        <v>235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1023</v>
      </c>
      <c r="C2821" s="260" t="s">
        <v>1022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295</v>
      </c>
      <c r="H2821" s="264" t="s">
        <v>143</v>
      </c>
      <c r="I2821" s="264" t="s">
        <v>235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1021</v>
      </c>
      <c r="C2822" s="260" t="s">
        <v>1022</v>
      </c>
      <c r="D2822" s="73" t="str">
        <f t="shared" si="88"/>
        <v>jan/2019</v>
      </c>
      <c r="E2822" s="263">
        <v>43480</v>
      </c>
      <c r="F2822" s="259" t="s">
        <v>320</v>
      </c>
      <c r="G2822" s="259" t="s">
        <v>295</v>
      </c>
      <c r="H2822" s="264" t="s">
        <v>1429</v>
      </c>
      <c r="I2822" s="264" t="s">
        <v>276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1023</v>
      </c>
      <c r="C2823" s="260" t="s">
        <v>1022</v>
      </c>
      <c r="D2823" s="73" t="str">
        <f t="shared" si="88"/>
        <v>jan/2019</v>
      </c>
      <c r="E2823" s="263">
        <v>43480</v>
      </c>
      <c r="F2823" s="259" t="s">
        <v>214</v>
      </c>
      <c r="G2823" s="259" t="s">
        <v>295</v>
      </c>
      <c r="H2823" s="264" t="s">
        <v>329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1021</v>
      </c>
      <c r="C2824" s="260" t="s">
        <v>1022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295</v>
      </c>
      <c r="H2824" s="264" t="s">
        <v>192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1021</v>
      </c>
      <c r="C2825" s="260" t="s">
        <v>1022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295</v>
      </c>
      <c r="H2825" s="264" t="s">
        <v>653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1023</v>
      </c>
      <c r="C2826" s="260" t="s">
        <v>1022</v>
      </c>
      <c r="D2826" s="73" t="str">
        <f t="shared" si="88"/>
        <v>jan/2019</v>
      </c>
      <c r="E2826" s="263">
        <v>43480</v>
      </c>
      <c r="F2826" s="259" t="s">
        <v>205</v>
      </c>
      <c r="G2826" s="259" t="s">
        <v>295</v>
      </c>
      <c r="H2826" s="264" t="s">
        <v>736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1021</v>
      </c>
      <c r="C2827" s="260" t="s">
        <v>1022</v>
      </c>
      <c r="D2827" s="73" t="str">
        <f t="shared" si="88"/>
        <v>jan/2019</v>
      </c>
      <c r="E2827" s="263">
        <v>43480</v>
      </c>
      <c r="F2827" s="259" t="s">
        <v>205</v>
      </c>
      <c r="G2827" s="259" t="s">
        <v>295</v>
      </c>
      <c r="H2827" s="264" t="s">
        <v>736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1021</v>
      </c>
      <c r="C2828" s="260" t="s">
        <v>1022</v>
      </c>
      <c r="D2828" s="73" t="str">
        <f t="shared" si="88"/>
        <v>jan/2019</v>
      </c>
      <c r="E2828" s="263">
        <v>43481</v>
      </c>
      <c r="F2828" s="259" t="s">
        <v>320</v>
      </c>
      <c r="G2828" s="259" t="s">
        <v>295</v>
      </c>
      <c r="H2828" s="264" t="s">
        <v>1402</v>
      </c>
      <c r="I2828" s="264" t="s">
        <v>276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1021</v>
      </c>
      <c r="C2829" s="260" t="s">
        <v>1022</v>
      </c>
      <c r="D2829" s="73" t="str">
        <f t="shared" si="88"/>
        <v>jan/2019</v>
      </c>
      <c r="E2829" s="263">
        <v>43481</v>
      </c>
      <c r="F2829" s="259" t="s">
        <v>320</v>
      </c>
      <c r="G2829" s="259" t="s">
        <v>295</v>
      </c>
      <c r="H2829" s="264" t="s">
        <v>1430</v>
      </c>
      <c r="I2829" s="264" t="s">
        <v>276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1021</v>
      </c>
      <c r="C2830" s="260" t="s">
        <v>1022</v>
      </c>
      <c r="D2830" s="73" t="str">
        <f t="shared" si="88"/>
        <v>jan/2019</v>
      </c>
      <c r="E2830" s="263">
        <v>43481</v>
      </c>
      <c r="F2830" s="259" t="s">
        <v>320</v>
      </c>
      <c r="G2830" s="259" t="s">
        <v>295</v>
      </c>
      <c r="H2830" s="264" t="s">
        <v>210</v>
      </c>
      <c r="I2830" s="264" t="s">
        <v>276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1021</v>
      </c>
      <c r="C2831" s="260" t="s">
        <v>1022</v>
      </c>
      <c r="D2831" s="73" t="str">
        <f t="shared" si="88"/>
        <v>jan/2019</v>
      </c>
      <c r="E2831" s="263">
        <v>43481</v>
      </c>
      <c r="F2831" s="259" t="s">
        <v>320</v>
      </c>
      <c r="G2831" s="259" t="s">
        <v>295</v>
      </c>
      <c r="H2831" s="264" t="s">
        <v>192</v>
      </c>
      <c r="I2831" s="264" t="s">
        <v>276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1021</v>
      </c>
      <c r="C2832" s="260" t="s">
        <v>1022</v>
      </c>
      <c r="D2832" s="73" t="str">
        <f t="shared" si="88"/>
        <v>jan/2019</v>
      </c>
      <c r="E2832" s="263">
        <v>43481</v>
      </c>
      <c r="F2832" s="259" t="s">
        <v>320</v>
      </c>
      <c r="G2832" s="259" t="s">
        <v>295</v>
      </c>
      <c r="H2832" s="264" t="s">
        <v>1431</v>
      </c>
      <c r="I2832" s="264" t="s">
        <v>276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1021</v>
      </c>
      <c r="C2833" s="260" t="s">
        <v>1022</v>
      </c>
      <c r="D2833" s="73" t="str">
        <f t="shared" si="88"/>
        <v>jan/2019</v>
      </c>
      <c r="E2833" s="263">
        <v>43481</v>
      </c>
      <c r="F2833" s="259" t="s">
        <v>320</v>
      </c>
      <c r="G2833" s="259" t="s">
        <v>295</v>
      </c>
      <c r="H2833" s="264" t="s">
        <v>334</v>
      </c>
      <c r="I2833" s="264" t="s">
        <v>276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1021</v>
      </c>
      <c r="C2834" s="260" t="s">
        <v>1022</v>
      </c>
      <c r="D2834" s="73" t="str">
        <f t="shared" si="88"/>
        <v>jan/2019</v>
      </c>
      <c r="E2834" s="263">
        <v>43481</v>
      </c>
      <c r="F2834" s="259" t="s">
        <v>320</v>
      </c>
      <c r="G2834" s="259" t="s">
        <v>295</v>
      </c>
      <c r="H2834" s="264" t="s">
        <v>1432</v>
      </c>
      <c r="I2834" s="264" t="s">
        <v>276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1021</v>
      </c>
      <c r="C2835" s="260" t="s">
        <v>1022</v>
      </c>
      <c r="D2835" s="73" t="str">
        <f t="shared" si="88"/>
        <v>jan/2019</v>
      </c>
      <c r="E2835" s="263">
        <v>43481</v>
      </c>
      <c r="F2835" s="259" t="s">
        <v>320</v>
      </c>
      <c r="G2835" s="259" t="s">
        <v>295</v>
      </c>
      <c r="H2835" s="264" t="s">
        <v>331</v>
      </c>
      <c r="I2835" s="264" t="s">
        <v>276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1021</v>
      </c>
      <c r="C2836" s="260" t="s">
        <v>1022</v>
      </c>
      <c r="D2836" s="73" t="str">
        <f t="shared" si="88"/>
        <v>jan/2019</v>
      </c>
      <c r="E2836" s="263">
        <v>43481</v>
      </c>
      <c r="F2836" s="259" t="s">
        <v>320</v>
      </c>
      <c r="G2836" s="259" t="s">
        <v>295</v>
      </c>
      <c r="H2836" s="264" t="s">
        <v>331</v>
      </c>
      <c r="I2836" s="264" t="s">
        <v>276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1021</v>
      </c>
      <c r="C2837" s="260" t="s">
        <v>1022</v>
      </c>
      <c r="D2837" s="73" t="str">
        <f t="shared" si="88"/>
        <v>jan/2019</v>
      </c>
      <c r="E2837" s="263">
        <v>43481</v>
      </c>
      <c r="F2837" s="259" t="s">
        <v>320</v>
      </c>
      <c r="G2837" s="259" t="s">
        <v>295</v>
      </c>
      <c r="H2837" s="264" t="s">
        <v>331</v>
      </c>
      <c r="I2837" s="264" t="s">
        <v>276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1021</v>
      </c>
      <c r="C2838" s="260" t="s">
        <v>1022</v>
      </c>
      <c r="D2838" s="73" t="str">
        <f t="shared" si="88"/>
        <v>jan/2019</v>
      </c>
      <c r="E2838" s="263">
        <v>43481</v>
      </c>
      <c r="F2838" s="259" t="s">
        <v>320</v>
      </c>
      <c r="G2838" s="259" t="s">
        <v>295</v>
      </c>
      <c r="H2838" s="264" t="s">
        <v>331</v>
      </c>
      <c r="I2838" s="264" t="s">
        <v>276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1021</v>
      </c>
      <c r="C2839" s="260" t="s">
        <v>1022</v>
      </c>
      <c r="D2839" s="73" t="str">
        <f t="shared" si="88"/>
        <v>jan/2019</v>
      </c>
      <c r="E2839" s="263">
        <v>43481</v>
      </c>
      <c r="F2839" s="259" t="s">
        <v>320</v>
      </c>
      <c r="G2839" s="259" t="s">
        <v>295</v>
      </c>
      <c r="H2839" s="264" t="s">
        <v>1188</v>
      </c>
      <c r="I2839" s="264" t="s">
        <v>276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1021</v>
      </c>
      <c r="C2840" s="260" t="s">
        <v>1022</v>
      </c>
      <c r="D2840" s="73" t="str">
        <f t="shared" si="88"/>
        <v>jan/2019</v>
      </c>
      <c r="E2840" s="263">
        <v>43481</v>
      </c>
      <c r="F2840" s="259" t="s">
        <v>320</v>
      </c>
      <c r="G2840" s="259" t="s">
        <v>295</v>
      </c>
      <c r="H2840" s="264" t="s">
        <v>1433</v>
      </c>
      <c r="I2840" s="264" t="s">
        <v>276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1021</v>
      </c>
      <c r="C2841" s="260" t="s">
        <v>1022</v>
      </c>
      <c r="D2841" s="73" t="str">
        <f t="shared" si="88"/>
        <v>jan/2019</v>
      </c>
      <c r="E2841" s="263">
        <v>43481</v>
      </c>
      <c r="F2841" s="259" t="s">
        <v>320</v>
      </c>
      <c r="G2841" s="259" t="s">
        <v>295</v>
      </c>
      <c r="H2841" s="264" t="s">
        <v>1434</v>
      </c>
      <c r="I2841" s="264" t="s">
        <v>276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1021</v>
      </c>
      <c r="C2842" s="260" t="s">
        <v>1022</v>
      </c>
      <c r="D2842" s="73" t="str">
        <f t="shared" si="88"/>
        <v>jan/2019</v>
      </c>
      <c r="E2842" s="263">
        <v>43481</v>
      </c>
      <c r="F2842" s="259" t="s">
        <v>320</v>
      </c>
      <c r="G2842" s="259" t="s">
        <v>295</v>
      </c>
      <c r="H2842" s="264" t="s">
        <v>198</v>
      </c>
      <c r="I2842" s="264" t="s">
        <v>276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1021</v>
      </c>
      <c r="C2843" s="260" t="s">
        <v>1022</v>
      </c>
      <c r="D2843" s="73" t="str">
        <f t="shared" si="88"/>
        <v>jan/2019</v>
      </c>
      <c r="E2843" s="263">
        <v>43481</v>
      </c>
      <c r="F2843" s="259" t="s">
        <v>320</v>
      </c>
      <c r="G2843" s="259" t="s">
        <v>295</v>
      </c>
      <c r="H2843" s="264" t="s">
        <v>1435</v>
      </c>
      <c r="I2843" s="264" t="s">
        <v>276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1021</v>
      </c>
      <c r="C2844" s="260" t="s">
        <v>1022</v>
      </c>
      <c r="D2844" s="73" t="str">
        <f t="shared" si="88"/>
        <v>jan/2019</v>
      </c>
      <c r="E2844" s="263">
        <v>43481</v>
      </c>
      <c r="F2844" s="259" t="s">
        <v>320</v>
      </c>
      <c r="G2844" s="259" t="s">
        <v>295</v>
      </c>
      <c r="H2844" s="264" t="s">
        <v>1403</v>
      </c>
      <c r="I2844" s="264" t="s">
        <v>276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1021</v>
      </c>
      <c r="C2845" s="260" t="s">
        <v>1022</v>
      </c>
      <c r="D2845" s="73" t="str">
        <f t="shared" si="88"/>
        <v>jan/2019</v>
      </c>
      <c r="E2845" s="263">
        <v>43481</v>
      </c>
      <c r="F2845" s="259" t="s">
        <v>1436</v>
      </c>
      <c r="G2845" s="259" t="s">
        <v>295</v>
      </c>
      <c r="H2845" s="264" t="s">
        <v>640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1021</v>
      </c>
      <c r="C2846" s="260" t="s">
        <v>1022</v>
      </c>
      <c r="D2846" s="73" t="str">
        <f t="shared" si="88"/>
        <v>jan/2019</v>
      </c>
      <c r="E2846" s="263">
        <v>43481</v>
      </c>
      <c r="F2846" s="259" t="s">
        <v>183</v>
      </c>
      <c r="G2846" s="259" t="s">
        <v>295</v>
      </c>
      <c r="H2846" s="264" t="s">
        <v>1190</v>
      </c>
      <c r="I2846" s="264" t="s">
        <v>184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1021</v>
      </c>
      <c r="C2847" s="260" t="s">
        <v>1022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295</v>
      </c>
      <c r="H2847" s="264" t="s">
        <v>211</v>
      </c>
      <c r="I2847" s="264" t="s">
        <v>186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1021</v>
      </c>
      <c r="C2848" s="260" t="s">
        <v>1022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295</v>
      </c>
      <c r="H2848" s="264" t="s">
        <v>343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1021</v>
      </c>
      <c r="C2849" s="260" t="s">
        <v>1022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295</v>
      </c>
      <c r="H2849" s="264" t="s">
        <v>741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1021</v>
      </c>
      <c r="C2850" s="260" t="s">
        <v>1022</v>
      </c>
      <c r="D2850" s="73" t="str">
        <f t="shared" si="88"/>
        <v>jan/2019</v>
      </c>
      <c r="E2850" s="263">
        <v>43481</v>
      </c>
      <c r="F2850" s="259" t="s">
        <v>175</v>
      </c>
      <c r="G2850" s="259" t="s">
        <v>295</v>
      </c>
      <c r="H2850" s="264" t="s">
        <v>1437</v>
      </c>
      <c r="I2850" s="264" t="s">
        <v>148</v>
      </c>
      <c r="J2850" s="264">
        <v>-629.09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1021</v>
      </c>
      <c r="C2851" s="260" t="s">
        <v>1022</v>
      </c>
      <c r="D2851" s="73" t="str">
        <f t="shared" si="88"/>
        <v>jan/2019</v>
      </c>
      <c r="E2851" s="263">
        <v>43481</v>
      </c>
      <c r="F2851" s="259" t="s">
        <v>175</v>
      </c>
      <c r="G2851" s="259" t="s">
        <v>295</v>
      </c>
      <c r="H2851" s="264" t="s">
        <v>1399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1021</v>
      </c>
      <c r="C2852" s="260" t="s">
        <v>1022</v>
      </c>
      <c r="D2852" s="73" t="str">
        <f t="shared" si="88"/>
        <v>jan/2019</v>
      </c>
      <c r="E2852" s="263">
        <v>43481</v>
      </c>
      <c r="F2852" s="259" t="s">
        <v>175</v>
      </c>
      <c r="G2852" s="259" t="s">
        <v>295</v>
      </c>
      <c r="H2852" s="264" t="s">
        <v>1438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1021</v>
      </c>
      <c r="C2853" s="260" t="s">
        <v>1022</v>
      </c>
      <c r="D2853" s="73" t="str">
        <f t="shared" si="88"/>
        <v>jan/2019</v>
      </c>
      <c r="E2853" s="263">
        <v>43481</v>
      </c>
      <c r="F2853" s="259" t="s">
        <v>175</v>
      </c>
      <c r="G2853" s="259" t="s">
        <v>295</v>
      </c>
      <c r="H2853" s="264" t="s">
        <v>1439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1021</v>
      </c>
      <c r="C2854" s="260" t="s">
        <v>1022</v>
      </c>
      <c r="D2854" s="73" t="str">
        <f t="shared" si="88"/>
        <v>jan/2019</v>
      </c>
      <c r="E2854" s="263">
        <v>43481</v>
      </c>
      <c r="F2854" s="259" t="s">
        <v>175</v>
      </c>
      <c r="G2854" s="259" t="s">
        <v>295</v>
      </c>
      <c r="H2854" s="264" t="s">
        <v>1440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1021</v>
      </c>
      <c r="C2855" s="260" t="s">
        <v>1022</v>
      </c>
      <c r="D2855" s="73" t="str">
        <f t="shared" si="88"/>
        <v>jan/2019</v>
      </c>
      <c r="E2855" s="263">
        <v>43481</v>
      </c>
      <c r="F2855" s="259" t="s">
        <v>175</v>
      </c>
      <c r="G2855" s="259" t="s">
        <v>295</v>
      </c>
      <c r="H2855" s="264" t="s">
        <v>1204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1021</v>
      </c>
      <c r="C2856" s="260" t="s">
        <v>1022</v>
      </c>
      <c r="D2856" s="73" t="str">
        <f t="shared" si="88"/>
        <v>jan/2019</v>
      </c>
      <c r="E2856" s="263">
        <v>43481</v>
      </c>
      <c r="F2856" s="259" t="s">
        <v>175</v>
      </c>
      <c r="G2856" s="259" t="s">
        <v>295</v>
      </c>
      <c r="H2856" s="264" t="s">
        <v>1398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1021</v>
      </c>
      <c r="C2857" s="260" t="s">
        <v>1022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295</v>
      </c>
      <c r="H2857" s="264" t="s">
        <v>1405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1021</v>
      </c>
      <c r="C2858" s="260" t="s">
        <v>1022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295</v>
      </c>
      <c r="H2858" s="264" t="s">
        <v>1199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1021</v>
      </c>
      <c r="C2859" s="260" t="s">
        <v>1022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295</v>
      </c>
      <c r="H2859" s="264" t="s">
        <v>333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1021</v>
      </c>
      <c r="C2860" s="260" t="s">
        <v>1022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295</v>
      </c>
      <c r="H2860" s="264" t="s">
        <v>333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1021</v>
      </c>
      <c r="C2861" s="260" t="s">
        <v>1022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295</v>
      </c>
      <c r="H2861" s="264" t="s">
        <v>1441</v>
      </c>
      <c r="I2861" s="264" t="s">
        <v>255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1021</v>
      </c>
      <c r="C2862" s="260" t="s">
        <v>1022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295</v>
      </c>
      <c r="H2862" s="264" t="s">
        <v>1024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1021</v>
      </c>
      <c r="C2863" s="260" t="s">
        <v>1022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295</v>
      </c>
      <c r="H2863" s="264" t="s">
        <v>364</v>
      </c>
      <c r="I2863" s="264" t="s">
        <v>243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1021</v>
      </c>
      <c r="C2864" s="260" t="s">
        <v>1022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295</v>
      </c>
      <c r="H2864" s="264" t="s">
        <v>330</v>
      </c>
      <c r="I2864" s="264" t="s">
        <v>277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1021</v>
      </c>
      <c r="C2865" s="260" t="s">
        <v>1022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295</v>
      </c>
      <c r="H2865" s="264" t="s">
        <v>1442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1021</v>
      </c>
      <c r="C2866" s="260" t="s">
        <v>1022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295</v>
      </c>
      <c r="H2866" s="264" t="s">
        <v>338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1021</v>
      </c>
      <c r="C2867" s="260" t="s">
        <v>1022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295</v>
      </c>
      <c r="H2867" s="264" t="s">
        <v>222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1023</v>
      </c>
      <c r="C2868" s="260" t="s">
        <v>1022</v>
      </c>
      <c r="D2868" s="73" t="str">
        <f t="shared" si="88"/>
        <v>jan/2019</v>
      </c>
      <c r="E2868" s="263">
        <v>43481</v>
      </c>
      <c r="F2868" s="259" t="s">
        <v>205</v>
      </c>
      <c r="G2868" s="259" t="s">
        <v>295</v>
      </c>
      <c r="H2868" s="264" t="s">
        <v>736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1021</v>
      </c>
      <c r="C2869" s="260" t="s">
        <v>1022</v>
      </c>
      <c r="D2869" s="73" t="str">
        <f t="shared" si="88"/>
        <v>jan/2019</v>
      </c>
      <c r="E2869" s="263">
        <v>43481</v>
      </c>
      <c r="F2869" s="259" t="s">
        <v>205</v>
      </c>
      <c r="G2869" s="259" t="s">
        <v>295</v>
      </c>
      <c r="H2869" s="264" t="s">
        <v>736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1021</v>
      </c>
      <c r="C2870" s="260" t="s">
        <v>1022</v>
      </c>
      <c r="D2870" s="73" t="str">
        <f t="shared" si="88"/>
        <v>jan/2019</v>
      </c>
      <c r="E2870" s="263">
        <v>43481</v>
      </c>
      <c r="F2870" s="259" t="s">
        <v>737</v>
      </c>
      <c r="G2870" s="259" t="s">
        <v>295</v>
      </c>
      <c r="H2870" s="264" t="s">
        <v>1443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1021</v>
      </c>
      <c r="C2871" s="260" t="s">
        <v>1022</v>
      </c>
      <c r="D2871" s="73" t="str">
        <f t="shared" si="88"/>
        <v>jan/2019</v>
      </c>
      <c r="E2871" s="263">
        <v>43481</v>
      </c>
      <c r="F2871" s="259" t="s">
        <v>737</v>
      </c>
      <c r="G2871" s="259" t="s">
        <v>295</v>
      </c>
      <c r="H2871" s="264" t="s">
        <v>737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1021</v>
      </c>
      <c r="C2872" s="260" t="s">
        <v>1022</v>
      </c>
      <c r="D2872" s="73" t="str">
        <f t="shared" si="88"/>
        <v>jan/2019</v>
      </c>
      <c r="E2872" s="263">
        <v>43482</v>
      </c>
      <c r="F2872" s="259" t="s">
        <v>205</v>
      </c>
      <c r="G2872" s="259" t="s">
        <v>295</v>
      </c>
      <c r="H2872" s="264" t="s">
        <v>300</v>
      </c>
      <c r="I2872" s="264" t="s">
        <v>237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1021</v>
      </c>
      <c r="C2873" s="260" t="s">
        <v>1022</v>
      </c>
      <c r="D2873" s="73" t="str">
        <f t="shared" si="88"/>
        <v>jan/2019</v>
      </c>
      <c r="E2873" s="263">
        <v>43482</v>
      </c>
      <c r="F2873" s="259" t="s">
        <v>738</v>
      </c>
      <c r="G2873" s="259" t="s">
        <v>295</v>
      </c>
      <c r="H2873" s="264" t="s">
        <v>738</v>
      </c>
      <c r="I2873" s="264" t="s">
        <v>206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1021</v>
      </c>
      <c r="C2874" s="260" t="s">
        <v>1022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295</v>
      </c>
      <c r="H2874" s="264" t="s">
        <v>328</v>
      </c>
      <c r="I2874" s="264" t="s">
        <v>259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1021</v>
      </c>
      <c r="C2875" s="260" t="s">
        <v>1022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295</v>
      </c>
      <c r="H2875" s="264" t="s">
        <v>328</v>
      </c>
      <c r="I2875" s="264" t="s">
        <v>259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1021</v>
      </c>
      <c r="C2876" s="260" t="s">
        <v>1022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295</v>
      </c>
      <c r="H2876" s="264" t="s">
        <v>327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1021</v>
      </c>
      <c r="C2877" s="260" t="s">
        <v>1022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295</v>
      </c>
      <c r="H2877" s="264" t="s">
        <v>340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1021</v>
      </c>
      <c r="C2878" s="260" t="s">
        <v>1022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296</v>
      </c>
      <c r="H2878" s="264" t="s">
        <v>1444</v>
      </c>
      <c r="I2878" s="264" t="s">
        <v>249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1021</v>
      </c>
      <c r="C2879" s="260" t="s">
        <v>1022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319</v>
      </c>
      <c r="H2879" s="264" t="s">
        <v>1445</v>
      </c>
      <c r="I2879" s="264" t="s">
        <v>249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1021</v>
      </c>
      <c r="C2880" s="260" t="s">
        <v>1022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295</v>
      </c>
      <c r="H2880" s="264" t="s">
        <v>1445</v>
      </c>
      <c r="I2880" s="264" t="s">
        <v>249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1021</v>
      </c>
      <c r="C2881" s="260" t="s">
        <v>1022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299</v>
      </c>
      <c r="H2881" s="264" t="s">
        <v>1445</v>
      </c>
      <c r="I2881" s="264" t="s">
        <v>249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1021</v>
      </c>
      <c r="C2882" s="260" t="s">
        <v>1022</v>
      </c>
      <c r="D2882" s="73" t="str">
        <f t="shared" si="88"/>
        <v>jan/2019</v>
      </c>
      <c r="E2882" s="263">
        <v>43482</v>
      </c>
      <c r="F2882" s="259" t="s">
        <v>214</v>
      </c>
      <c r="G2882" s="259" t="s">
        <v>295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1021</v>
      </c>
      <c r="C2883" s="260" t="s">
        <v>1022</v>
      </c>
      <c r="D2883" s="73" t="str">
        <f t="shared" ref="D2883:D2946" si="90">TEXT(E2883,"mmm/aaaa")</f>
        <v>jan/2019</v>
      </c>
      <c r="E2883" s="263">
        <v>43482</v>
      </c>
      <c r="F2883" s="259" t="s">
        <v>214</v>
      </c>
      <c r="G2883" s="259" t="s">
        <v>295</v>
      </c>
      <c r="H2883" s="264" t="s">
        <v>304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1021</v>
      </c>
      <c r="C2884" s="260" t="s">
        <v>1022</v>
      </c>
      <c r="D2884" s="73" t="str">
        <f t="shared" si="90"/>
        <v>jan/2019</v>
      </c>
      <c r="E2884" s="263">
        <v>43482</v>
      </c>
      <c r="F2884" s="259" t="s">
        <v>178</v>
      </c>
      <c r="G2884" s="259" t="s">
        <v>295</v>
      </c>
      <c r="H2884" s="264" t="s">
        <v>752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1021</v>
      </c>
      <c r="C2885" s="260" t="s">
        <v>1022</v>
      </c>
      <c r="D2885" s="73" t="str">
        <f t="shared" si="90"/>
        <v>jan/2019</v>
      </c>
      <c r="E2885" s="263">
        <v>43482</v>
      </c>
      <c r="F2885" s="259" t="s">
        <v>739</v>
      </c>
      <c r="G2885" s="259" t="s">
        <v>295</v>
      </c>
      <c r="H2885" s="264" t="s">
        <v>1446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1021</v>
      </c>
      <c r="C2886" s="260" t="s">
        <v>1022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299</v>
      </c>
      <c r="H2886" s="264" t="s">
        <v>1445</v>
      </c>
      <c r="I2886" s="264" t="s">
        <v>251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1021</v>
      </c>
      <c r="C2887" s="260" t="s">
        <v>1022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319</v>
      </c>
      <c r="H2887" s="264" t="s">
        <v>1445</v>
      </c>
      <c r="I2887" s="264" t="s">
        <v>251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1021</v>
      </c>
      <c r="C2888" s="260" t="s">
        <v>1022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319</v>
      </c>
      <c r="H2888" s="264" t="s">
        <v>1445</v>
      </c>
      <c r="I2888" s="264" t="s">
        <v>251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1021</v>
      </c>
      <c r="C2889" s="260" t="s">
        <v>1022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299</v>
      </c>
      <c r="H2889" s="264" t="s">
        <v>1445</v>
      </c>
      <c r="I2889" s="264" t="s">
        <v>251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1021</v>
      </c>
      <c r="C2890" s="260" t="s">
        <v>1022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295</v>
      </c>
      <c r="H2890" s="264" t="s">
        <v>1207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1021</v>
      </c>
      <c r="C2891" s="260" t="s">
        <v>1022</v>
      </c>
      <c r="D2891" s="73" t="str">
        <f t="shared" si="90"/>
        <v>jan/2019</v>
      </c>
      <c r="E2891" s="263">
        <v>43482</v>
      </c>
      <c r="F2891" s="259" t="s">
        <v>739</v>
      </c>
      <c r="G2891" s="259" t="s">
        <v>295</v>
      </c>
      <c r="H2891" s="264" t="s">
        <v>1446</v>
      </c>
      <c r="I2891" s="264" t="s">
        <v>189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1021</v>
      </c>
      <c r="C2892" s="260" t="s">
        <v>1022</v>
      </c>
      <c r="D2892" s="73" t="str">
        <f t="shared" si="90"/>
        <v>jan/2019</v>
      </c>
      <c r="E2892" s="263">
        <v>43482</v>
      </c>
      <c r="F2892" s="259" t="s">
        <v>178</v>
      </c>
      <c r="G2892" s="259" t="s">
        <v>295</v>
      </c>
      <c r="H2892" s="264" t="s">
        <v>752</v>
      </c>
      <c r="I2892" s="264" t="s">
        <v>189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1021</v>
      </c>
      <c r="C2893" s="260" t="s">
        <v>1022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295</v>
      </c>
      <c r="H2893" s="264" t="s">
        <v>324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1021</v>
      </c>
      <c r="C2894" s="260" t="s">
        <v>1022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295</v>
      </c>
      <c r="H2894" s="264" t="s">
        <v>1175</v>
      </c>
      <c r="I2894" s="264" t="s">
        <v>190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1021</v>
      </c>
      <c r="C2895" s="260" t="s">
        <v>1022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295</v>
      </c>
      <c r="H2895" s="264" t="s">
        <v>1447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1021</v>
      </c>
      <c r="C2896" s="260" t="s">
        <v>1022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295</v>
      </c>
      <c r="H2896" s="264" t="s">
        <v>1447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1021</v>
      </c>
      <c r="C2897" s="260" t="s">
        <v>1022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295</v>
      </c>
      <c r="H2897" s="264" t="s">
        <v>1447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1021</v>
      </c>
      <c r="C2898" s="260" t="s">
        <v>1022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295</v>
      </c>
      <c r="H2898" s="264" t="s">
        <v>1447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1021</v>
      </c>
      <c r="C2899" s="260" t="s">
        <v>1022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319</v>
      </c>
      <c r="H2899" s="264" t="s">
        <v>1445</v>
      </c>
      <c r="I2899" s="264" t="s">
        <v>248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1021</v>
      </c>
      <c r="C2900" s="260" t="s">
        <v>1022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299</v>
      </c>
      <c r="H2900" s="264" t="s">
        <v>1445</v>
      </c>
      <c r="I2900" s="264" t="s">
        <v>248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1021</v>
      </c>
      <c r="C2901" s="260" t="s">
        <v>1022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295</v>
      </c>
      <c r="H2901" s="264" t="s">
        <v>1448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1021</v>
      </c>
      <c r="C2902" s="260" t="s">
        <v>1022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295</v>
      </c>
      <c r="H2902" s="264" t="s">
        <v>331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1021</v>
      </c>
      <c r="C2903" s="260" t="s">
        <v>1022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295</v>
      </c>
      <c r="H2903" s="264" t="s">
        <v>331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1021</v>
      </c>
      <c r="C2904" s="260" t="s">
        <v>1022</v>
      </c>
      <c r="D2904" s="73" t="str">
        <f t="shared" si="90"/>
        <v>jan/2019</v>
      </c>
      <c r="E2904" s="263">
        <v>43482</v>
      </c>
      <c r="F2904" s="259" t="s">
        <v>749</v>
      </c>
      <c r="G2904" s="259" t="s">
        <v>295</v>
      </c>
      <c r="H2904" s="264" t="s">
        <v>1443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1021</v>
      </c>
      <c r="C2905" s="260" t="s">
        <v>1022</v>
      </c>
      <c r="D2905" s="73" t="str">
        <f t="shared" si="90"/>
        <v>jan/2019</v>
      </c>
      <c r="E2905" s="263">
        <v>43482</v>
      </c>
      <c r="F2905" s="259" t="s">
        <v>174</v>
      </c>
      <c r="G2905" s="259" t="s">
        <v>295</v>
      </c>
      <c r="H2905" s="264" t="s">
        <v>1443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1021</v>
      </c>
      <c r="C2906" s="260" t="s">
        <v>1022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295</v>
      </c>
      <c r="H2906" s="264" t="s">
        <v>1109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1021</v>
      </c>
      <c r="C2907" s="260" t="s">
        <v>1022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295</v>
      </c>
      <c r="H2907" s="264" t="s">
        <v>1449</v>
      </c>
      <c r="I2907" s="264" t="s">
        <v>271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1021</v>
      </c>
      <c r="C2908" s="260" t="s">
        <v>1022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295</v>
      </c>
      <c r="H2908" s="264" t="s">
        <v>338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1023</v>
      </c>
      <c r="C2909" s="260" t="s">
        <v>1022</v>
      </c>
      <c r="D2909" s="73" t="str">
        <f t="shared" si="90"/>
        <v>jan/2019</v>
      </c>
      <c r="E2909" s="263">
        <v>43482</v>
      </c>
      <c r="F2909" s="259" t="s">
        <v>205</v>
      </c>
      <c r="G2909" s="259" t="s">
        <v>295</v>
      </c>
      <c r="H2909" s="264" t="s">
        <v>305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1021</v>
      </c>
      <c r="C2910" s="260" t="s">
        <v>1022</v>
      </c>
      <c r="D2910" s="73" t="str">
        <f t="shared" si="90"/>
        <v>jan/2019</v>
      </c>
      <c r="E2910" s="263">
        <v>43482</v>
      </c>
      <c r="F2910" s="259" t="s">
        <v>205</v>
      </c>
      <c r="G2910" s="259" t="s">
        <v>295</v>
      </c>
      <c r="H2910" s="264" t="s">
        <v>305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1021</v>
      </c>
      <c r="C2911" s="260" t="s">
        <v>1022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295</v>
      </c>
      <c r="H2911" s="264" t="s">
        <v>653</v>
      </c>
      <c r="I2911" s="264" t="s">
        <v>276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1021</v>
      </c>
      <c r="C2912" s="260" t="s">
        <v>1022</v>
      </c>
      <c r="D2912" s="73" t="str">
        <f t="shared" si="90"/>
        <v>jan/2019</v>
      </c>
      <c r="E2912" s="263">
        <v>43483</v>
      </c>
      <c r="F2912" s="259" t="s">
        <v>738</v>
      </c>
      <c r="G2912" s="259" t="s">
        <v>295</v>
      </c>
      <c r="H2912" s="264" t="s">
        <v>738</v>
      </c>
      <c r="I2912" s="264" t="s">
        <v>206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1021</v>
      </c>
      <c r="C2913" s="260" t="s">
        <v>1022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295</v>
      </c>
      <c r="H2913" s="264" t="s">
        <v>181</v>
      </c>
      <c r="I2913" s="264" t="s">
        <v>249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1021</v>
      </c>
      <c r="C2914" s="260" t="s">
        <v>1022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295</v>
      </c>
      <c r="H2914" s="264" t="s">
        <v>181</v>
      </c>
      <c r="I2914" s="264" t="s">
        <v>249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1021</v>
      </c>
      <c r="C2915" s="260" t="s">
        <v>1022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295</v>
      </c>
      <c r="H2915" s="264" t="s">
        <v>390</v>
      </c>
      <c r="I2915" s="264" t="s">
        <v>249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1021</v>
      </c>
      <c r="C2916" s="260" t="s">
        <v>1022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295</v>
      </c>
      <c r="H2916" s="264" t="s">
        <v>1450</v>
      </c>
      <c r="I2916" s="264" t="s">
        <v>249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1021</v>
      </c>
      <c r="C2917" s="260" t="s">
        <v>1022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295</v>
      </c>
      <c r="H2917" s="264" t="s">
        <v>345</v>
      </c>
      <c r="I2917" s="264" t="s">
        <v>249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1021</v>
      </c>
      <c r="C2918" s="260" t="s">
        <v>1022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295</v>
      </c>
      <c r="H2918" s="264" t="s">
        <v>345</v>
      </c>
      <c r="I2918" s="264" t="s">
        <v>249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1021</v>
      </c>
      <c r="C2919" s="260" t="s">
        <v>1022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295</v>
      </c>
      <c r="H2919" s="264" t="s">
        <v>345</v>
      </c>
      <c r="I2919" s="264" t="s">
        <v>249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1021</v>
      </c>
      <c r="C2920" s="260" t="s">
        <v>1022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295</v>
      </c>
      <c r="H2920" s="264" t="s">
        <v>1451</v>
      </c>
      <c r="I2920" s="264" t="s">
        <v>249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1021</v>
      </c>
      <c r="C2921" s="260" t="s">
        <v>1022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295</v>
      </c>
      <c r="H2921" s="264" t="s">
        <v>1451</v>
      </c>
      <c r="I2921" s="264" t="s">
        <v>249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1021</v>
      </c>
      <c r="C2922" s="260" t="s">
        <v>1022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295</v>
      </c>
      <c r="H2922" s="264" t="s">
        <v>1451</v>
      </c>
      <c r="I2922" s="264" t="s">
        <v>249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1021</v>
      </c>
      <c r="C2923" s="260" t="s">
        <v>1022</v>
      </c>
      <c r="D2923" s="73" t="str">
        <f t="shared" si="90"/>
        <v>jan/2019</v>
      </c>
      <c r="E2923" s="263">
        <v>43483</v>
      </c>
      <c r="F2923" s="259" t="s">
        <v>214</v>
      </c>
      <c r="G2923" s="259" t="s">
        <v>295</v>
      </c>
      <c r="H2923" s="264" t="s">
        <v>304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1021</v>
      </c>
      <c r="C2924" s="260" t="s">
        <v>1022</v>
      </c>
      <c r="D2924" s="73" t="str">
        <f t="shared" si="90"/>
        <v>jan/2019</v>
      </c>
      <c r="E2924" s="263">
        <v>43483</v>
      </c>
      <c r="F2924" s="259" t="s">
        <v>214</v>
      </c>
      <c r="G2924" s="259" t="s">
        <v>295</v>
      </c>
      <c r="H2924" s="268" t="s">
        <v>304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1021</v>
      </c>
      <c r="C2925" s="260" t="s">
        <v>1022</v>
      </c>
      <c r="D2925" s="73" t="str">
        <f t="shared" si="90"/>
        <v>jan/2019</v>
      </c>
      <c r="E2925" s="263">
        <v>43483</v>
      </c>
      <c r="F2925" s="259" t="s">
        <v>214</v>
      </c>
      <c r="G2925" s="259" t="s">
        <v>295</v>
      </c>
      <c r="H2925" s="264" t="s">
        <v>304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1021</v>
      </c>
      <c r="C2926" s="260" t="s">
        <v>1022</v>
      </c>
      <c r="D2926" s="73" t="str">
        <f t="shared" si="90"/>
        <v>jan/2019</v>
      </c>
      <c r="E2926" s="263">
        <v>43483</v>
      </c>
      <c r="F2926" s="259" t="s">
        <v>214</v>
      </c>
      <c r="G2926" s="259" t="s">
        <v>295</v>
      </c>
      <c r="H2926" s="264" t="s">
        <v>304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1021</v>
      </c>
      <c r="C2927" s="260" t="s">
        <v>1022</v>
      </c>
      <c r="D2927" s="73" t="str">
        <f t="shared" si="90"/>
        <v>jan/2019</v>
      </c>
      <c r="E2927" s="263">
        <v>43483</v>
      </c>
      <c r="F2927" s="259" t="s">
        <v>214</v>
      </c>
      <c r="G2927" s="259" t="s">
        <v>295</v>
      </c>
      <c r="H2927" s="264" t="s">
        <v>304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1021</v>
      </c>
      <c r="C2928" s="260" t="s">
        <v>1022</v>
      </c>
      <c r="D2928" s="73" t="str">
        <f t="shared" si="90"/>
        <v>jan/2019</v>
      </c>
      <c r="E2928" s="263">
        <v>43483</v>
      </c>
      <c r="F2928" s="259" t="s">
        <v>214</v>
      </c>
      <c r="G2928" s="259" t="s">
        <v>295</v>
      </c>
      <c r="H2928" s="264" t="s">
        <v>304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1021</v>
      </c>
      <c r="C2929" s="260" t="s">
        <v>1022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295</v>
      </c>
      <c r="H2929" s="264" t="s">
        <v>181</v>
      </c>
      <c r="I2929" s="264" t="s">
        <v>260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1021</v>
      </c>
      <c r="C2930" s="260" t="s">
        <v>1022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295</v>
      </c>
      <c r="H2930" s="264" t="s">
        <v>313</v>
      </c>
      <c r="I2930" s="264" t="s">
        <v>189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1021</v>
      </c>
      <c r="C2931" s="260" t="s">
        <v>1022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295</v>
      </c>
      <c r="H2931" s="264" t="s">
        <v>313</v>
      </c>
      <c r="I2931" s="264" t="s">
        <v>257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1021</v>
      </c>
      <c r="C2932" s="260" t="s">
        <v>1022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295</v>
      </c>
      <c r="H2932" s="264" t="s">
        <v>1452</v>
      </c>
      <c r="I2932" s="264" t="s">
        <v>248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1021</v>
      </c>
      <c r="C2933" s="260" t="s">
        <v>1022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295</v>
      </c>
      <c r="H2933" s="264" t="s">
        <v>1452</v>
      </c>
      <c r="I2933" s="264" t="s">
        <v>248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1021</v>
      </c>
      <c r="C2934" s="260" t="s">
        <v>1022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295</v>
      </c>
      <c r="H2934" s="264" t="s">
        <v>1450</v>
      </c>
      <c r="I2934" s="264" t="s">
        <v>248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1021</v>
      </c>
      <c r="C2935" s="260" t="s">
        <v>1022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295</v>
      </c>
      <c r="H2935" s="269" t="s">
        <v>1369</v>
      </c>
      <c r="I2935" s="264" t="s">
        <v>248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1021</v>
      </c>
      <c r="C2936" s="260" t="s">
        <v>1022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299</v>
      </c>
      <c r="H2936" s="264" t="s">
        <v>310</v>
      </c>
      <c r="I2936" s="264" t="s">
        <v>248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1021</v>
      </c>
      <c r="C2937" s="260" t="s">
        <v>1022</v>
      </c>
      <c r="D2937" s="73" t="str">
        <f t="shared" si="90"/>
        <v>jan/2019</v>
      </c>
      <c r="E2937" s="263">
        <v>43483</v>
      </c>
      <c r="F2937" s="259" t="s">
        <v>207</v>
      </c>
      <c r="G2937" s="259" t="s">
        <v>295</v>
      </c>
      <c r="H2937" s="264" t="s">
        <v>208</v>
      </c>
      <c r="I2937" s="264" t="s">
        <v>298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1021</v>
      </c>
      <c r="C2938" s="260" t="s">
        <v>1022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295</v>
      </c>
      <c r="H2938" s="264" t="s">
        <v>1453</v>
      </c>
      <c r="I2938" s="264" t="s">
        <v>243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1021</v>
      </c>
      <c r="C2939" s="260" t="s">
        <v>1022</v>
      </c>
      <c r="D2939" s="73" t="str">
        <f t="shared" si="90"/>
        <v>jan/2019</v>
      </c>
      <c r="E2939" s="263">
        <v>43486</v>
      </c>
      <c r="F2939" s="259" t="s">
        <v>214</v>
      </c>
      <c r="G2939" s="259" t="s">
        <v>295</v>
      </c>
      <c r="H2939" s="264" t="s">
        <v>329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1021</v>
      </c>
      <c r="C2940" s="260" t="s">
        <v>1022</v>
      </c>
      <c r="D2940" s="73" t="str">
        <f t="shared" si="90"/>
        <v>jan/2019</v>
      </c>
      <c r="E2940" s="263">
        <v>43486</v>
      </c>
      <c r="F2940" s="259" t="s">
        <v>214</v>
      </c>
      <c r="G2940" s="259" t="s">
        <v>295</v>
      </c>
      <c r="H2940" s="264" t="s">
        <v>304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1021</v>
      </c>
      <c r="C2941" s="260" t="s">
        <v>1022</v>
      </c>
      <c r="D2941" s="73" t="str">
        <f t="shared" si="90"/>
        <v>jan/2019</v>
      </c>
      <c r="E2941" s="263">
        <v>43486</v>
      </c>
      <c r="F2941" s="259" t="s">
        <v>214</v>
      </c>
      <c r="G2941" s="259" t="s">
        <v>295</v>
      </c>
      <c r="H2941" s="264" t="s">
        <v>304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1021</v>
      </c>
      <c r="C2942" s="260" t="s">
        <v>1022</v>
      </c>
      <c r="D2942" s="73" t="str">
        <f t="shared" si="90"/>
        <v>jan/2019</v>
      </c>
      <c r="E2942" s="263">
        <v>43486</v>
      </c>
      <c r="F2942" s="259" t="s">
        <v>214</v>
      </c>
      <c r="G2942" s="259" t="s">
        <v>295</v>
      </c>
      <c r="H2942" s="264" t="s">
        <v>304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1021</v>
      </c>
      <c r="C2943" s="260" t="s">
        <v>1022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295</v>
      </c>
      <c r="H2943" s="264" t="s">
        <v>1454</v>
      </c>
      <c r="I2943" s="264" t="s">
        <v>256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1021</v>
      </c>
      <c r="C2944" s="260" t="s">
        <v>1022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295</v>
      </c>
      <c r="H2944" s="264" t="s">
        <v>1454</v>
      </c>
      <c r="I2944" s="264" t="s">
        <v>256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1021</v>
      </c>
      <c r="C2945" s="260" t="s">
        <v>1022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295</v>
      </c>
      <c r="H2945" s="264" t="s">
        <v>1454</v>
      </c>
      <c r="I2945" s="264" t="s">
        <v>256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1021</v>
      </c>
      <c r="C2946" s="260" t="s">
        <v>1022</v>
      </c>
      <c r="D2946" s="73" t="str">
        <f t="shared" si="90"/>
        <v>jan/2019</v>
      </c>
      <c r="E2946" s="263">
        <v>43486</v>
      </c>
      <c r="F2946" s="259" t="s">
        <v>744</v>
      </c>
      <c r="G2946" s="259" t="s">
        <v>295</v>
      </c>
      <c r="H2946" s="264" t="s">
        <v>1455</v>
      </c>
      <c r="I2946" s="264" t="s">
        <v>195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1021</v>
      </c>
      <c r="C2947" s="260" t="s">
        <v>1022</v>
      </c>
      <c r="D2947" s="73" t="str">
        <f t="shared" ref="D2947:D3010" si="92">TEXT(E2947,"mmm/aaaa")</f>
        <v>jan/2019</v>
      </c>
      <c r="E2947" s="263">
        <v>43486</v>
      </c>
      <c r="F2947" s="259" t="s">
        <v>207</v>
      </c>
      <c r="G2947" s="259" t="s">
        <v>295</v>
      </c>
      <c r="H2947" s="264" t="s">
        <v>208</v>
      </c>
      <c r="I2947" s="264" t="s">
        <v>298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1021</v>
      </c>
      <c r="C2948" s="260" t="s">
        <v>1022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295</v>
      </c>
      <c r="H2948" s="264" t="s">
        <v>364</v>
      </c>
      <c r="I2948" s="264" t="s">
        <v>243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1021</v>
      </c>
      <c r="C2949" s="260" t="s">
        <v>1022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295</v>
      </c>
      <c r="H2949" s="264" t="s">
        <v>364</v>
      </c>
      <c r="I2949" s="264" t="s">
        <v>243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1021</v>
      </c>
      <c r="C2950" s="260" t="s">
        <v>1022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295</v>
      </c>
      <c r="H2950" s="264" t="s">
        <v>1410</v>
      </c>
      <c r="I2950" s="264" t="s">
        <v>283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1021</v>
      </c>
      <c r="C2951" s="260" t="s">
        <v>1022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296</v>
      </c>
      <c r="H2951" s="264" t="s">
        <v>1456</v>
      </c>
      <c r="I2951" s="264" t="s">
        <v>249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1021</v>
      </c>
      <c r="C2952" s="260" t="s">
        <v>1022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295</v>
      </c>
      <c r="H2952" s="264" t="s">
        <v>1457</v>
      </c>
      <c r="I2952" s="264" t="s">
        <v>249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1021</v>
      </c>
      <c r="C2953" s="260" t="s">
        <v>1022</v>
      </c>
      <c r="D2953" s="73" t="str">
        <f t="shared" si="92"/>
        <v>jan/2019</v>
      </c>
      <c r="E2953" s="263">
        <v>43487</v>
      </c>
      <c r="F2953" s="259" t="s">
        <v>214</v>
      </c>
      <c r="G2953" s="259" t="s">
        <v>295</v>
      </c>
      <c r="H2953" s="264" t="s">
        <v>740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1021</v>
      </c>
      <c r="C2954" s="260" t="s">
        <v>1022</v>
      </c>
      <c r="D2954" s="73" t="str">
        <f t="shared" si="92"/>
        <v>jan/2019</v>
      </c>
      <c r="E2954" s="263">
        <v>43487</v>
      </c>
      <c r="F2954" s="259" t="s">
        <v>214</v>
      </c>
      <c r="G2954" s="259" t="s">
        <v>295</v>
      </c>
      <c r="H2954" s="264" t="s">
        <v>304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1021</v>
      </c>
      <c r="C2955" s="260" t="s">
        <v>1022</v>
      </c>
      <c r="D2955" s="73" t="str">
        <f t="shared" si="92"/>
        <v>jan/2019</v>
      </c>
      <c r="E2955" s="263">
        <v>43487</v>
      </c>
      <c r="F2955" s="259" t="s">
        <v>214</v>
      </c>
      <c r="G2955" s="259" t="s">
        <v>295</v>
      </c>
      <c r="H2955" s="264" t="s">
        <v>304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1021</v>
      </c>
      <c r="C2956" s="260" t="s">
        <v>1022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295</v>
      </c>
      <c r="H2956" s="264" t="s">
        <v>1084</v>
      </c>
      <c r="I2956" s="264" t="s">
        <v>252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1021</v>
      </c>
      <c r="C2957" s="260" t="s">
        <v>1022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295</v>
      </c>
      <c r="H2957" s="264" t="s">
        <v>1084</v>
      </c>
      <c r="I2957" s="264" t="s">
        <v>252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1021</v>
      </c>
      <c r="C2958" s="260" t="s">
        <v>1022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295</v>
      </c>
      <c r="H2958" s="264" t="s">
        <v>1084</v>
      </c>
      <c r="I2958" s="264" t="s">
        <v>252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1021</v>
      </c>
      <c r="C2959" s="260" t="s">
        <v>1022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295</v>
      </c>
      <c r="H2959" s="264" t="s">
        <v>1084</v>
      </c>
      <c r="I2959" s="264" t="s">
        <v>252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1021</v>
      </c>
      <c r="C2960" s="260" t="s">
        <v>1022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295</v>
      </c>
      <c r="H2960" s="264" t="s">
        <v>1084</v>
      </c>
      <c r="I2960" s="264" t="s">
        <v>252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1021</v>
      </c>
      <c r="C2961" s="260" t="s">
        <v>1022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295</v>
      </c>
      <c r="H2961" s="264" t="s">
        <v>1084</v>
      </c>
      <c r="I2961" s="264" t="s">
        <v>252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1021</v>
      </c>
      <c r="C2962" s="260" t="s">
        <v>1022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295</v>
      </c>
      <c r="H2962" s="264" t="s">
        <v>1084</v>
      </c>
      <c r="I2962" s="264" t="s">
        <v>252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1021</v>
      </c>
      <c r="C2963" s="260" t="s">
        <v>1022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319</v>
      </c>
      <c r="H2963" s="264" t="s">
        <v>310</v>
      </c>
      <c r="I2963" s="264" t="s">
        <v>189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1021</v>
      </c>
      <c r="C2964" s="260" t="s">
        <v>1022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295</v>
      </c>
      <c r="H2964" s="264" t="s">
        <v>310</v>
      </c>
      <c r="I2964" s="264" t="s">
        <v>189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1021</v>
      </c>
      <c r="C2965" s="260" t="s">
        <v>1022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295</v>
      </c>
      <c r="H2965" s="264" t="s">
        <v>1084</v>
      </c>
      <c r="I2965" s="264" t="s">
        <v>189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1021</v>
      </c>
      <c r="C2966" s="260" t="s">
        <v>1022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295</v>
      </c>
      <c r="H2966" s="264" t="s">
        <v>1084</v>
      </c>
      <c r="I2966" s="264" t="s">
        <v>189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1021</v>
      </c>
      <c r="C2967" s="260" t="s">
        <v>1022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295</v>
      </c>
      <c r="H2967" s="264" t="s">
        <v>1084</v>
      </c>
      <c r="I2967" s="264" t="s">
        <v>189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1021</v>
      </c>
      <c r="C2968" s="260" t="s">
        <v>1022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295</v>
      </c>
      <c r="H2968" s="264" t="s">
        <v>1084</v>
      </c>
      <c r="I2968" s="264" t="s">
        <v>189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1021</v>
      </c>
      <c r="C2969" s="260" t="s">
        <v>1022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295</v>
      </c>
      <c r="H2969" s="264" t="s">
        <v>1084</v>
      </c>
      <c r="I2969" s="264" t="s">
        <v>189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1021</v>
      </c>
      <c r="C2970" s="260" t="s">
        <v>1022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295</v>
      </c>
      <c r="H2970" s="264" t="s">
        <v>1084</v>
      </c>
      <c r="I2970" s="264" t="s">
        <v>189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1021</v>
      </c>
      <c r="C2971" s="260" t="s">
        <v>1022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295</v>
      </c>
      <c r="H2971" s="264" t="s">
        <v>1084</v>
      </c>
      <c r="I2971" s="264" t="s">
        <v>189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1021</v>
      </c>
      <c r="C2972" s="260" t="s">
        <v>1022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295</v>
      </c>
      <c r="H2972" s="264" t="s">
        <v>1458</v>
      </c>
      <c r="I2972" s="264" t="s">
        <v>255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1021</v>
      </c>
      <c r="C2973" s="260" t="s">
        <v>1022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295</v>
      </c>
      <c r="H2973" s="264" t="s">
        <v>1291</v>
      </c>
      <c r="I2973" s="264" t="s">
        <v>255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1021</v>
      </c>
      <c r="C2974" s="260" t="s">
        <v>1022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319</v>
      </c>
      <c r="H2974" s="264" t="s">
        <v>310</v>
      </c>
      <c r="I2974" s="264" t="s">
        <v>248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1021</v>
      </c>
      <c r="C2975" s="260" t="s">
        <v>1022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295</v>
      </c>
      <c r="H2975" s="264" t="s">
        <v>310</v>
      </c>
      <c r="I2975" s="264" t="s">
        <v>248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1021</v>
      </c>
      <c r="C2976" s="260" t="s">
        <v>1022</v>
      </c>
      <c r="D2976" s="73" t="str">
        <f t="shared" si="92"/>
        <v>jan/2019</v>
      </c>
      <c r="E2976" s="263">
        <v>43487</v>
      </c>
      <c r="F2976" s="259" t="s">
        <v>207</v>
      </c>
      <c r="G2976" s="259" t="s">
        <v>295</v>
      </c>
      <c r="H2976" s="264" t="s">
        <v>208</v>
      </c>
      <c r="I2976" s="264" t="s">
        <v>298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1021</v>
      </c>
      <c r="C2977" s="260" t="s">
        <v>1022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295</v>
      </c>
      <c r="H2977" s="264" t="s">
        <v>364</v>
      </c>
      <c r="I2977" s="264" t="s">
        <v>243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1021</v>
      </c>
      <c r="C2978" s="260" t="s">
        <v>1022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295</v>
      </c>
      <c r="H2978" s="264" t="s">
        <v>1459</v>
      </c>
      <c r="I2978" s="264" t="s">
        <v>249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1021</v>
      </c>
      <c r="C2979" s="260" t="s">
        <v>1022</v>
      </c>
      <c r="D2979" s="73" t="str">
        <f t="shared" si="92"/>
        <v>jan/2019</v>
      </c>
      <c r="E2979" s="263">
        <v>43488</v>
      </c>
      <c r="F2979" s="259" t="s">
        <v>214</v>
      </c>
      <c r="G2979" s="259" t="s">
        <v>295</v>
      </c>
      <c r="H2979" s="264" t="s">
        <v>304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1021</v>
      </c>
      <c r="C2980" s="260" t="s">
        <v>1022</v>
      </c>
      <c r="D2980" s="73" t="str">
        <f t="shared" si="92"/>
        <v>jan/2019</v>
      </c>
      <c r="E2980" s="263">
        <v>43488</v>
      </c>
      <c r="F2980" s="259" t="s">
        <v>214</v>
      </c>
      <c r="G2980" s="259" t="s">
        <v>295</v>
      </c>
      <c r="H2980" s="264" t="s">
        <v>304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1021</v>
      </c>
      <c r="C2981" s="260" t="s">
        <v>1022</v>
      </c>
      <c r="D2981" s="73" t="str">
        <f t="shared" si="92"/>
        <v>jan/2019</v>
      </c>
      <c r="E2981" s="263">
        <v>43488</v>
      </c>
      <c r="F2981" s="259" t="s">
        <v>214</v>
      </c>
      <c r="G2981" s="259" t="s">
        <v>295</v>
      </c>
      <c r="H2981" s="264" t="s">
        <v>304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1021</v>
      </c>
      <c r="C2982" s="260" t="s">
        <v>1022</v>
      </c>
      <c r="D2982" s="73" t="str">
        <f t="shared" si="92"/>
        <v>jan/2019</v>
      </c>
      <c r="E2982" s="263">
        <v>43488</v>
      </c>
      <c r="F2982" s="259" t="s">
        <v>207</v>
      </c>
      <c r="G2982" s="259" t="s">
        <v>295</v>
      </c>
      <c r="H2982" s="264" t="s">
        <v>208</v>
      </c>
      <c r="I2982" s="264" t="s">
        <v>298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1021</v>
      </c>
      <c r="C2983" s="260" t="s">
        <v>1022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295</v>
      </c>
      <c r="H2983" s="264" t="s">
        <v>1352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1021</v>
      </c>
      <c r="C2984" s="260" t="s">
        <v>1022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295</v>
      </c>
      <c r="H2984" s="264" t="s">
        <v>332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1021</v>
      </c>
      <c r="C2985" s="260" t="s">
        <v>1022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295</v>
      </c>
      <c r="H2985" s="394" t="s">
        <v>1460</v>
      </c>
      <c r="I2985" s="266" t="s">
        <v>249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1021</v>
      </c>
      <c r="C2986" s="260" t="s">
        <v>1022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295</v>
      </c>
      <c r="H2986" s="391" t="s">
        <v>1461</v>
      </c>
      <c r="I2986" s="264" t="s">
        <v>249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1021</v>
      </c>
      <c r="C2987" s="260" t="s">
        <v>1022</v>
      </c>
      <c r="D2987" s="73" t="str">
        <f t="shared" si="92"/>
        <v>jan/2019</v>
      </c>
      <c r="E2987" s="263">
        <v>43489</v>
      </c>
      <c r="F2987" s="259" t="s">
        <v>214</v>
      </c>
      <c r="G2987" s="259" t="s">
        <v>295</v>
      </c>
      <c r="H2987" s="264" t="s">
        <v>740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1021</v>
      </c>
      <c r="C2988" s="260" t="s">
        <v>1022</v>
      </c>
      <c r="D2988" s="73" t="str">
        <f t="shared" si="92"/>
        <v>jan/2019</v>
      </c>
      <c r="E2988" s="263">
        <v>43489</v>
      </c>
      <c r="F2988" s="259" t="s">
        <v>214</v>
      </c>
      <c r="G2988" s="259" t="s">
        <v>295</v>
      </c>
      <c r="H2988" s="264" t="s">
        <v>304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1021</v>
      </c>
      <c r="C2989" s="260" t="s">
        <v>1022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295</v>
      </c>
      <c r="H2989" s="269" t="s">
        <v>1461</v>
      </c>
      <c r="I2989" s="264" t="s">
        <v>260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1021</v>
      </c>
      <c r="C2990" s="260" t="s">
        <v>1022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295</v>
      </c>
      <c r="H2990" s="264" t="s">
        <v>1462</v>
      </c>
      <c r="I2990" s="264" t="s">
        <v>255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1021</v>
      </c>
      <c r="C2991" s="260" t="s">
        <v>1022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295</v>
      </c>
      <c r="H2991" s="264" t="s">
        <v>1462</v>
      </c>
      <c r="I2991" s="264" t="s">
        <v>255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1021</v>
      </c>
      <c r="C2992" s="260" t="s">
        <v>1022</v>
      </c>
      <c r="D2992" s="73" t="str">
        <f t="shared" si="92"/>
        <v>jan/2019</v>
      </c>
      <c r="E2992" s="263">
        <v>43489</v>
      </c>
      <c r="F2992" s="259" t="s">
        <v>207</v>
      </c>
      <c r="G2992" s="259" t="s">
        <v>295</v>
      </c>
      <c r="H2992" s="264" t="s">
        <v>208</v>
      </c>
      <c r="I2992" s="264" t="s">
        <v>298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1023</v>
      </c>
      <c r="C2993" s="260" t="s">
        <v>1022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295</v>
      </c>
      <c r="H2993" s="264" t="s">
        <v>143</v>
      </c>
      <c r="I2993" s="264" t="s">
        <v>235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1023</v>
      </c>
      <c r="C2994" s="260" t="s">
        <v>1022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295</v>
      </c>
      <c r="H2994" s="264" t="s">
        <v>143</v>
      </c>
      <c r="I2994" s="264" t="s">
        <v>235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1021</v>
      </c>
      <c r="C2995" s="260" t="s">
        <v>1022</v>
      </c>
      <c r="D2995" s="73" t="str">
        <f t="shared" si="92"/>
        <v>jan/2019</v>
      </c>
      <c r="E2995" s="263">
        <v>43490</v>
      </c>
      <c r="F2995" s="259" t="s">
        <v>183</v>
      </c>
      <c r="G2995" s="259" t="s">
        <v>295</v>
      </c>
      <c r="H2995" s="264" t="s">
        <v>1190</v>
      </c>
      <c r="I2995" s="264" t="s">
        <v>184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1021</v>
      </c>
      <c r="C2996" s="260" t="s">
        <v>1022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295</v>
      </c>
      <c r="H2996" s="269" t="s">
        <v>746</v>
      </c>
      <c r="I2996" s="264" t="s">
        <v>249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1021</v>
      </c>
      <c r="C2997" s="260" t="s">
        <v>1022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295</v>
      </c>
      <c r="H2997" s="264" t="s">
        <v>758</v>
      </c>
      <c r="I2997" s="264" t="s">
        <v>249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1021</v>
      </c>
      <c r="C2998" s="260" t="s">
        <v>1022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295</v>
      </c>
      <c r="H2998" s="264" t="s">
        <v>758</v>
      </c>
      <c r="I2998" s="264" t="s">
        <v>249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1021</v>
      </c>
      <c r="C2999" s="260" t="s">
        <v>1022</v>
      </c>
      <c r="D2999" s="73" t="str">
        <f t="shared" si="92"/>
        <v>jan/2019</v>
      </c>
      <c r="E2999" s="263">
        <v>43490</v>
      </c>
      <c r="F2999" s="259" t="s">
        <v>214</v>
      </c>
      <c r="G2999" s="259" t="s">
        <v>295</v>
      </c>
      <c r="H2999" s="264" t="s">
        <v>304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1021</v>
      </c>
      <c r="C3000" s="260" t="s">
        <v>1022</v>
      </c>
      <c r="D3000" s="73" t="str">
        <f t="shared" si="92"/>
        <v>jan/2019</v>
      </c>
      <c r="E3000" s="263">
        <v>43490</v>
      </c>
      <c r="F3000" s="259" t="s">
        <v>214</v>
      </c>
      <c r="G3000" s="259" t="s">
        <v>295</v>
      </c>
      <c r="H3000" s="264" t="s">
        <v>304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1021</v>
      </c>
      <c r="C3001" s="260" t="s">
        <v>1022</v>
      </c>
      <c r="D3001" s="73" t="str">
        <f t="shared" si="92"/>
        <v>jan/2019</v>
      </c>
      <c r="E3001" s="263">
        <v>43490</v>
      </c>
      <c r="F3001" s="259" t="s">
        <v>214</v>
      </c>
      <c r="G3001" s="259" t="s">
        <v>295</v>
      </c>
      <c r="H3001" s="264" t="s">
        <v>304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1021</v>
      </c>
      <c r="C3002" s="260" t="s">
        <v>1022</v>
      </c>
      <c r="D3002" s="73" t="str">
        <f t="shared" si="92"/>
        <v>jan/2019</v>
      </c>
      <c r="E3002" s="263">
        <v>43490</v>
      </c>
      <c r="F3002" s="259" t="s">
        <v>214</v>
      </c>
      <c r="G3002" s="259" t="s">
        <v>295</v>
      </c>
      <c r="H3002" s="264" t="s">
        <v>304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1021</v>
      </c>
      <c r="C3003" s="260" t="s">
        <v>1022</v>
      </c>
      <c r="D3003" s="73" t="str">
        <f t="shared" si="92"/>
        <v>jan/2019</v>
      </c>
      <c r="E3003" s="263">
        <v>43490</v>
      </c>
      <c r="F3003" s="259" t="s">
        <v>178</v>
      </c>
      <c r="G3003" s="259" t="s">
        <v>295</v>
      </c>
      <c r="H3003" s="264" t="s">
        <v>780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1021</v>
      </c>
      <c r="C3004" s="260" t="s">
        <v>1022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295</v>
      </c>
      <c r="H3004" s="269" t="s">
        <v>746</v>
      </c>
      <c r="I3004" s="264" t="s">
        <v>189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1021</v>
      </c>
      <c r="C3005" s="260" t="s">
        <v>1022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295</v>
      </c>
      <c r="H3005" s="264" t="s">
        <v>537</v>
      </c>
      <c r="I3005" s="264" t="s">
        <v>189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1021</v>
      </c>
      <c r="C3006" s="260" t="s">
        <v>1022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295</v>
      </c>
      <c r="H3006" s="264" t="s">
        <v>1463</v>
      </c>
      <c r="I3006" s="264" t="s">
        <v>189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1021</v>
      </c>
      <c r="C3007" s="260" t="s">
        <v>1022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295</v>
      </c>
      <c r="H3007" s="264" t="s">
        <v>537</v>
      </c>
      <c r="I3007" s="264" t="s">
        <v>257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1021</v>
      </c>
      <c r="C3008" s="260" t="s">
        <v>1022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295</v>
      </c>
      <c r="H3008" s="264" t="s">
        <v>1463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1021</v>
      </c>
      <c r="C3009" s="260" t="s">
        <v>1022</v>
      </c>
      <c r="D3009" s="73" t="str">
        <f t="shared" si="92"/>
        <v>jan/2019</v>
      </c>
      <c r="E3009" s="263">
        <v>43490</v>
      </c>
      <c r="F3009" s="259" t="s">
        <v>207</v>
      </c>
      <c r="G3009" s="259" t="s">
        <v>295</v>
      </c>
      <c r="H3009" s="264" t="s">
        <v>208</v>
      </c>
      <c r="I3009" s="264" t="s">
        <v>298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1021</v>
      </c>
      <c r="C3010" s="260" t="s">
        <v>1022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295</v>
      </c>
      <c r="H3010" s="264" t="s">
        <v>1123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1021</v>
      </c>
      <c r="C3011" s="260" t="s">
        <v>1022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295</v>
      </c>
      <c r="H3011" s="264" t="s">
        <v>640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1023</v>
      </c>
      <c r="C3012" s="260" t="s">
        <v>1022</v>
      </c>
      <c r="D3012" s="73" t="str">
        <f t="shared" si="94"/>
        <v>jan/2019</v>
      </c>
      <c r="E3012" s="263">
        <v>43493</v>
      </c>
      <c r="F3012" s="259" t="s">
        <v>738</v>
      </c>
      <c r="G3012" s="259" t="s">
        <v>295</v>
      </c>
      <c r="H3012" s="264" t="s">
        <v>738</v>
      </c>
      <c r="I3012" s="264" t="s">
        <v>206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1021</v>
      </c>
      <c r="C3013" s="260" t="s">
        <v>1022</v>
      </c>
      <c r="D3013" s="73" t="str">
        <f t="shared" si="94"/>
        <v>jan/2019</v>
      </c>
      <c r="E3013" s="263">
        <v>43493</v>
      </c>
      <c r="F3013" s="259" t="s">
        <v>738</v>
      </c>
      <c r="G3013" s="259" t="s">
        <v>295</v>
      </c>
      <c r="H3013" s="264" t="s">
        <v>738</v>
      </c>
      <c r="I3013" s="264" t="s">
        <v>206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1021</v>
      </c>
      <c r="C3014" s="260" t="s">
        <v>1022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295</v>
      </c>
      <c r="H3014" s="264" t="s">
        <v>1459</v>
      </c>
      <c r="I3014" s="264" t="s">
        <v>249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1021</v>
      </c>
      <c r="C3015" s="260" t="s">
        <v>1022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295</v>
      </c>
      <c r="H3015" s="264" t="s">
        <v>758</v>
      </c>
      <c r="I3015" s="264" t="s">
        <v>249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1021</v>
      </c>
      <c r="C3016" s="260" t="s">
        <v>1022</v>
      </c>
      <c r="D3016" s="73" t="str">
        <f t="shared" si="94"/>
        <v>jan/2019</v>
      </c>
      <c r="E3016" s="263">
        <v>43493</v>
      </c>
      <c r="F3016" s="259" t="s">
        <v>214</v>
      </c>
      <c r="G3016" s="259" t="s">
        <v>295</v>
      </c>
      <c r="H3016" s="264" t="s">
        <v>304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1021</v>
      </c>
      <c r="C3017" s="260" t="s">
        <v>1022</v>
      </c>
      <c r="D3017" s="73" t="str">
        <f t="shared" si="94"/>
        <v>jan/2019</v>
      </c>
      <c r="E3017" s="263">
        <v>43493</v>
      </c>
      <c r="F3017" s="259" t="s">
        <v>214</v>
      </c>
      <c r="G3017" s="259" t="s">
        <v>295</v>
      </c>
      <c r="H3017" s="264" t="s">
        <v>304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1021</v>
      </c>
      <c r="C3018" s="260" t="s">
        <v>1022</v>
      </c>
      <c r="D3018" s="73" t="str">
        <f t="shared" si="94"/>
        <v>jan/2019</v>
      </c>
      <c r="E3018" s="263">
        <v>43493</v>
      </c>
      <c r="F3018" s="259" t="s">
        <v>214</v>
      </c>
      <c r="G3018" s="259" t="s">
        <v>295</v>
      </c>
      <c r="H3018" s="264" t="s">
        <v>304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1021</v>
      </c>
      <c r="C3019" s="260" t="s">
        <v>1022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295</v>
      </c>
      <c r="H3019" s="264" t="s">
        <v>1175</v>
      </c>
      <c r="I3019" s="264" t="s">
        <v>190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1021</v>
      </c>
      <c r="C3020" s="260" t="s">
        <v>1022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295</v>
      </c>
      <c r="H3020" s="264" t="s">
        <v>313</v>
      </c>
      <c r="I3020" s="264" t="s">
        <v>257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1021</v>
      </c>
      <c r="C3021" s="260" t="s">
        <v>1022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295</v>
      </c>
      <c r="H3021" s="264" t="s">
        <v>310</v>
      </c>
      <c r="I3021" s="264" t="s">
        <v>248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1021</v>
      </c>
      <c r="C3022" s="260" t="s">
        <v>1022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295</v>
      </c>
      <c r="H3022" s="264" t="s">
        <v>1451</v>
      </c>
      <c r="I3022" s="264" t="s">
        <v>248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1021</v>
      </c>
      <c r="C3023" s="260" t="s">
        <v>1022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295</v>
      </c>
      <c r="H3023" s="264" t="s">
        <v>364</v>
      </c>
      <c r="I3023" s="264" t="s">
        <v>243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1023</v>
      </c>
      <c r="C3024" s="260" t="s">
        <v>1022</v>
      </c>
      <c r="D3024" s="73" t="str">
        <f t="shared" si="94"/>
        <v>jan/2019</v>
      </c>
      <c r="E3024" s="263">
        <v>43493</v>
      </c>
      <c r="F3024" s="259" t="s">
        <v>205</v>
      </c>
      <c r="G3024" s="259" t="s">
        <v>295</v>
      </c>
      <c r="H3024" s="264" t="s">
        <v>736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1021</v>
      </c>
      <c r="C3025" s="260" t="s">
        <v>1022</v>
      </c>
      <c r="D3025" s="73" t="str">
        <f t="shared" si="94"/>
        <v>jan/2019</v>
      </c>
      <c r="E3025" s="263">
        <v>43493</v>
      </c>
      <c r="F3025" s="259" t="s">
        <v>205</v>
      </c>
      <c r="G3025" s="259" t="s">
        <v>295</v>
      </c>
      <c r="H3025" s="264" t="s">
        <v>736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1023</v>
      </c>
      <c r="C3026" s="260" t="s">
        <v>1022</v>
      </c>
      <c r="D3026" s="73" t="str">
        <f t="shared" si="94"/>
        <v>jan/2019</v>
      </c>
      <c r="E3026" s="263">
        <v>43494</v>
      </c>
      <c r="F3026" s="259" t="s">
        <v>207</v>
      </c>
      <c r="G3026" s="259" t="s">
        <v>295</v>
      </c>
      <c r="H3026" s="264" t="s">
        <v>208</v>
      </c>
      <c r="I3026" s="264" t="s">
        <v>298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1023</v>
      </c>
      <c r="C3027" s="260" t="s">
        <v>1022</v>
      </c>
      <c r="D3027" s="73" t="str">
        <f t="shared" si="94"/>
        <v>jan/2019</v>
      </c>
      <c r="E3027" s="263">
        <v>43494</v>
      </c>
      <c r="F3027" s="259" t="s">
        <v>205</v>
      </c>
      <c r="G3027" s="259" t="s">
        <v>295</v>
      </c>
      <c r="H3027" s="264" t="s">
        <v>736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1021</v>
      </c>
      <c r="C3028" s="260" t="s">
        <v>1022</v>
      </c>
      <c r="D3028" s="73" t="str">
        <f t="shared" si="94"/>
        <v>jan/2019</v>
      </c>
      <c r="E3028" s="263">
        <v>43494</v>
      </c>
      <c r="F3028" s="259" t="s">
        <v>205</v>
      </c>
      <c r="G3028" s="259" t="s">
        <v>295</v>
      </c>
      <c r="H3028" s="264" t="s">
        <v>736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1021</v>
      </c>
      <c r="C3029" s="260" t="s">
        <v>1022</v>
      </c>
      <c r="D3029" s="73" t="str">
        <f t="shared" si="94"/>
        <v>jan/2019</v>
      </c>
      <c r="E3029" s="263">
        <v>43495</v>
      </c>
      <c r="F3029" s="259" t="s">
        <v>320</v>
      </c>
      <c r="G3029" s="259" t="s">
        <v>295</v>
      </c>
      <c r="H3029" s="264" t="s">
        <v>210</v>
      </c>
      <c r="I3029" s="264" t="s">
        <v>276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1021</v>
      </c>
      <c r="C3030" s="260" t="s">
        <v>1022</v>
      </c>
      <c r="D3030" s="73" t="str">
        <f t="shared" si="94"/>
        <v>jan/2019</v>
      </c>
      <c r="E3030" s="263">
        <v>43495</v>
      </c>
      <c r="F3030" s="259" t="s">
        <v>738</v>
      </c>
      <c r="G3030" s="259" t="s">
        <v>295</v>
      </c>
      <c r="H3030" s="264" t="s">
        <v>738</v>
      </c>
      <c r="I3030" s="264" t="s">
        <v>206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1021</v>
      </c>
      <c r="C3031" s="260" t="s">
        <v>1022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295</v>
      </c>
      <c r="H3031" s="264" t="s">
        <v>340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1021</v>
      </c>
      <c r="C3032" s="260" t="s">
        <v>1022</v>
      </c>
      <c r="D3032" s="73" t="str">
        <f t="shared" si="94"/>
        <v>jan/2019</v>
      </c>
      <c r="E3032" s="263">
        <v>43495</v>
      </c>
      <c r="F3032" s="259" t="s">
        <v>1464</v>
      </c>
      <c r="G3032" s="259" t="s">
        <v>295</v>
      </c>
      <c r="H3032" s="264" t="s">
        <v>340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1021</v>
      </c>
      <c r="C3033" s="260" t="s">
        <v>1022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295</v>
      </c>
      <c r="H3033" s="264" t="s">
        <v>340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1021</v>
      </c>
      <c r="C3034" s="260" t="s">
        <v>1022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295</v>
      </c>
      <c r="H3034" s="264" t="s">
        <v>340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1021</v>
      </c>
      <c r="C3035" s="260" t="s">
        <v>1022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295</v>
      </c>
      <c r="H3035" s="264" t="s">
        <v>1452</v>
      </c>
      <c r="I3035" s="264" t="s">
        <v>249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1021</v>
      </c>
      <c r="C3036" s="260" t="s">
        <v>1022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295</v>
      </c>
      <c r="H3036" s="264" t="s">
        <v>1450</v>
      </c>
      <c r="I3036" s="264" t="s">
        <v>249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1021</v>
      </c>
      <c r="C3037" s="260" t="s">
        <v>1022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295</v>
      </c>
      <c r="H3037" s="264" t="s">
        <v>746</v>
      </c>
      <c r="I3037" s="264" t="s">
        <v>249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1021</v>
      </c>
      <c r="C3038" s="260" t="s">
        <v>1022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295</v>
      </c>
      <c r="H3038" s="264" t="s">
        <v>345</v>
      </c>
      <c r="I3038" s="264" t="s">
        <v>249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1021</v>
      </c>
      <c r="C3039" s="260" t="s">
        <v>1022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295</v>
      </c>
      <c r="H3039" s="264" t="s">
        <v>1289</v>
      </c>
      <c r="I3039" s="264" t="s">
        <v>249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1021</v>
      </c>
      <c r="C3040" s="260" t="s">
        <v>1022</v>
      </c>
      <c r="D3040" s="73" t="str">
        <f t="shared" si="94"/>
        <v>jan/2019</v>
      </c>
      <c r="E3040" s="263">
        <v>43495</v>
      </c>
      <c r="F3040" s="259" t="s">
        <v>214</v>
      </c>
      <c r="G3040" s="259" t="s">
        <v>295</v>
      </c>
      <c r="H3040" s="264" t="s">
        <v>304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1021</v>
      </c>
      <c r="C3041" s="260" t="s">
        <v>1022</v>
      </c>
      <c r="D3041" s="73" t="str">
        <f t="shared" si="94"/>
        <v>jan/2019</v>
      </c>
      <c r="E3041" s="263">
        <v>43495</v>
      </c>
      <c r="F3041" s="259" t="s">
        <v>214</v>
      </c>
      <c r="G3041" s="259" t="s">
        <v>295</v>
      </c>
      <c r="H3041" s="264" t="s">
        <v>304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1021</v>
      </c>
      <c r="C3042" s="260" t="s">
        <v>1022</v>
      </c>
      <c r="D3042" s="73" t="str">
        <f t="shared" si="94"/>
        <v>jan/2019</v>
      </c>
      <c r="E3042" s="263">
        <v>43495</v>
      </c>
      <c r="F3042" s="259" t="s">
        <v>214</v>
      </c>
      <c r="G3042" s="259" t="s">
        <v>295</v>
      </c>
      <c r="H3042" s="264" t="s">
        <v>304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1021</v>
      </c>
      <c r="C3043" s="260" t="s">
        <v>1022</v>
      </c>
      <c r="D3043" s="73" t="str">
        <f t="shared" si="94"/>
        <v>jan/2019</v>
      </c>
      <c r="E3043" s="263">
        <v>43495</v>
      </c>
      <c r="F3043" s="259" t="s">
        <v>214</v>
      </c>
      <c r="G3043" s="259" t="s">
        <v>295</v>
      </c>
      <c r="H3043" s="264" t="s">
        <v>304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1021</v>
      </c>
      <c r="C3044" s="260" t="s">
        <v>1022</v>
      </c>
      <c r="D3044" s="73" t="str">
        <f t="shared" si="94"/>
        <v>jan/2019</v>
      </c>
      <c r="E3044" s="263">
        <v>43495</v>
      </c>
      <c r="F3044" s="259" t="s">
        <v>214</v>
      </c>
      <c r="G3044" s="259" t="s">
        <v>295</v>
      </c>
      <c r="H3044" s="264" t="s">
        <v>304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1021</v>
      </c>
      <c r="C3045" s="260" t="s">
        <v>1022</v>
      </c>
      <c r="D3045" s="73" t="str">
        <f t="shared" si="94"/>
        <v>jan/2019</v>
      </c>
      <c r="E3045" s="263">
        <v>43495</v>
      </c>
      <c r="F3045" s="259" t="s">
        <v>214</v>
      </c>
      <c r="G3045" s="259" t="s">
        <v>295</v>
      </c>
      <c r="H3045" s="264" t="s">
        <v>304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1021</v>
      </c>
      <c r="C3046" s="260" t="s">
        <v>1022</v>
      </c>
      <c r="D3046" s="73" t="str">
        <f t="shared" si="94"/>
        <v>jan/2019</v>
      </c>
      <c r="E3046" s="263">
        <v>43495</v>
      </c>
      <c r="F3046" s="259" t="s">
        <v>214</v>
      </c>
      <c r="G3046" s="259" t="s">
        <v>295</v>
      </c>
      <c r="H3046" s="264" t="s">
        <v>304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1021</v>
      </c>
      <c r="C3047" s="260" t="s">
        <v>1022</v>
      </c>
      <c r="D3047" s="73" t="str">
        <f t="shared" si="94"/>
        <v>jan/2019</v>
      </c>
      <c r="E3047" s="263">
        <v>43495</v>
      </c>
      <c r="F3047" s="259" t="s">
        <v>214</v>
      </c>
      <c r="G3047" s="259" t="s">
        <v>295</v>
      </c>
      <c r="H3047" s="264" t="s">
        <v>304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1021</v>
      </c>
      <c r="C3048" s="260" t="s">
        <v>1022</v>
      </c>
      <c r="D3048" s="73" t="str">
        <f t="shared" si="94"/>
        <v>jan/2019</v>
      </c>
      <c r="E3048" s="263">
        <v>43495</v>
      </c>
      <c r="F3048" s="259" t="s">
        <v>214</v>
      </c>
      <c r="G3048" s="259" t="s">
        <v>295</v>
      </c>
      <c r="H3048" s="264" t="s">
        <v>304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1021</v>
      </c>
      <c r="C3049" s="260" t="s">
        <v>1022</v>
      </c>
      <c r="D3049" s="73" t="str">
        <f t="shared" si="94"/>
        <v>jan/2019</v>
      </c>
      <c r="E3049" s="263">
        <v>43495</v>
      </c>
      <c r="F3049" s="259" t="s">
        <v>214</v>
      </c>
      <c r="G3049" s="259" t="s">
        <v>295</v>
      </c>
      <c r="H3049" s="264" t="s">
        <v>304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1021</v>
      </c>
      <c r="C3050" s="260" t="s">
        <v>1022</v>
      </c>
      <c r="D3050" s="73" t="str">
        <f t="shared" si="94"/>
        <v>jan/2019</v>
      </c>
      <c r="E3050" s="263">
        <v>43495</v>
      </c>
      <c r="F3050" s="259" t="s">
        <v>214</v>
      </c>
      <c r="G3050" s="259" t="s">
        <v>295</v>
      </c>
      <c r="H3050" s="264" t="s">
        <v>304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1021</v>
      </c>
      <c r="C3051" s="260" t="s">
        <v>1022</v>
      </c>
      <c r="D3051" s="73" t="str">
        <f t="shared" si="94"/>
        <v>jan/2019</v>
      </c>
      <c r="E3051" s="263">
        <v>43495</v>
      </c>
      <c r="F3051" s="259" t="s">
        <v>214</v>
      </c>
      <c r="G3051" s="259" t="s">
        <v>295</v>
      </c>
      <c r="H3051" s="264" t="s">
        <v>304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1021</v>
      </c>
      <c r="C3052" s="260" t="s">
        <v>1022</v>
      </c>
      <c r="D3052" s="73" t="str">
        <f t="shared" si="94"/>
        <v>jan/2019</v>
      </c>
      <c r="E3052" s="263">
        <v>43495</v>
      </c>
      <c r="F3052" s="259" t="s">
        <v>214</v>
      </c>
      <c r="G3052" s="259" t="s">
        <v>295</v>
      </c>
      <c r="H3052" s="264" t="s">
        <v>304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1021</v>
      </c>
      <c r="C3053" s="260" t="s">
        <v>1022</v>
      </c>
      <c r="D3053" s="73" t="str">
        <f t="shared" si="94"/>
        <v>jan/2019</v>
      </c>
      <c r="E3053" s="263">
        <v>43495</v>
      </c>
      <c r="F3053" s="259" t="s">
        <v>779</v>
      </c>
      <c r="G3053" s="259" t="s">
        <v>295</v>
      </c>
      <c r="H3053" s="264" t="s">
        <v>779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1021</v>
      </c>
      <c r="C3054" s="260" t="s">
        <v>1022</v>
      </c>
      <c r="D3054" s="73" t="str">
        <f t="shared" si="94"/>
        <v>jan/2019</v>
      </c>
      <c r="E3054" s="263">
        <v>43495</v>
      </c>
      <c r="F3054" s="259" t="s">
        <v>1465</v>
      </c>
      <c r="G3054" s="259" t="s">
        <v>295</v>
      </c>
      <c r="H3054" s="260" t="s">
        <v>1465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1021</v>
      </c>
      <c r="C3055" s="260" t="s">
        <v>1022</v>
      </c>
      <c r="D3055" s="73" t="str">
        <f t="shared" si="94"/>
        <v>jan/2019</v>
      </c>
      <c r="E3055" s="263">
        <v>43495</v>
      </c>
      <c r="F3055" s="259" t="s">
        <v>175</v>
      </c>
      <c r="G3055" s="259" t="s">
        <v>295</v>
      </c>
      <c r="H3055" s="264" t="s">
        <v>1433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1021</v>
      </c>
      <c r="C3056" s="260" t="s">
        <v>1022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295</v>
      </c>
      <c r="H3056" s="264" t="s">
        <v>192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1021</v>
      </c>
      <c r="C3057" s="260" t="s">
        <v>1022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295</v>
      </c>
      <c r="H3057" s="264" t="s">
        <v>1049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1021</v>
      </c>
      <c r="C3058" s="260" t="s">
        <v>1022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295</v>
      </c>
      <c r="H3058" s="264" t="s">
        <v>1466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1021</v>
      </c>
      <c r="C3059" s="260" t="s">
        <v>1022</v>
      </c>
      <c r="D3059" s="73" t="str">
        <f t="shared" si="94"/>
        <v>jan/2019</v>
      </c>
      <c r="E3059" s="263">
        <v>43495</v>
      </c>
      <c r="F3059" s="259" t="s">
        <v>1467</v>
      </c>
      <c r="G3059" s="259" t="s">
        <v>295</v>
      </c>
      <c r="H3059" s="264" t="s">
        <v>1468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1021</v>
      </c>
      <c r="C3060" s="260" t="s">
        <v>1022</v>
      </c>
      <c r="D3060" s="73" t="str">
        <f t="shared" si="94"/>
        <v>jan/2019</v>
      </c>
      <c r="E3060" s="263">
        <v>43495</v>
      </c>
      <c r="F3060" s="259" t="s">
        <v>1469</v>
      </c>
      <c r="G3060" s="259" t="s">
        <v>295</v>
      </c>
      <c r="H3060" s="264" t="s">
        <v>1109</v>
      </c>
      <c r="I3060" s="264" t="s">
        <v>189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1021</v>
      </c>
      <c r="C3061" s="260" t="s">
        <v>1022</v>
      </c>
      <c r="D3061" s="73" t="str">
        <f t="shared" si="94"/>
        <v>jan/2019</v>
      </c>
      <c r="E3061" s="263">
        <v>43495</v>
      </c>
      <c r="F3061" s="259" t="s">
        <v>1470</v>
      </c>
      <c r="G3061" s="259" t="s">
        <v>295</v>
      </c>
      <c r="H3061" s="264" t="s">
        <v>1109</v>
      </c>
      <c r="I3061" s="264" t="s">
        <v>189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1021</v>
      </c>
      <c r="C3062" s="260" t="s">
        <v>1022</v>
      </c>
      <c r="D3062" s="73" t="str">
        <f t="shared" si="94"/>
        <v>jan/2019</v>
      </c>
      <c r="E3062" s="263">
        <v>43495</v>
      </c>
      <c r="F3062" s="259" t="s">
        <v>1471</v>
      </c>
      <c r="G3062" s="259" t="s">
        <v>295</v>
      </c>
      <c r="H3062" s="264" t="s">
        <v>1109</v>
      </c>
      <c r="I3062" s="264" t="s">
        <v>189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1021</v>
      </c>
      <c r="C3063" s="260" t="s">
        <v>1022</v>
      </c>
      <c r="D3063" s="73" t="str">
        <f t="shared" si="94"/>
        <v>jan/2019</v>
      </c>
      <c r="E3063" s="263">
        <v>43495</v>
      </c>
      <c r="F3063" s="259" t="s">
        <v>565</v>
      </c>
      <c r="G3063" s="259" t="s">
        <v>295</v>
      </c>
      <c r="H3063" s="264" t="s">
        <v>364</v>
      </c>
      <c r="I3063" s="264" t="s">
        <v>189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1021</v>
      </c>
      <c r="C3064" s="260" t="s">
        <v>1022</v>
      </c>
      <c r="D3064" s="73" t="str">
        <f t="shared" si="94"/>
        <v>jan/2019</v>
      </c>
      <c r="E3064" s="263">
        <v>43495</v>
      </c>
      <c r="F3064" s="259" t="s">
        <v>480</v>
      </c>
      <c r="G3064" s="259" t="s">
        <v>295</v>
      </c>
      <c r="H3064" s="264" t="s">
        <v>364</v>
      </c>
      <c r="I3064" s="264" t="s">
        <v>189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1021</v>
      </c>
      <c r="C3065" s="260" t="s">
        <v>1022</v>
      </c>
      <c r="D3065" s="73" t="str">
        <f t="shared" si="94"/>
        <v>jan/2019</v>
      </c>
      <c r="E3065" s="263">
        <v>43495</v>
      </c>
      <c r="F3065" s="259" t="s">
        <v>481</v>
      </c>
      <c r="G3065" s="259" t="s">
        <v>295</v>
      </c>
      <c r="H3065" s="264" t="s">
        <v>364</v>
      </c>
      <c r="I3065" s="264" t="s">
        <v>189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1021</v>
      </c>
      <c r="C3066" s="260" t="s">
        <v>1022</v>
      </c>
      <c r="D3066" s="73" t="str">
        <f t="shared" si="94"/>
        <v>jan/2019</v>
      </c>
      <c r="E3066" s="263">
        <v>43495</v>
      </c>
      <c r="F3066" s="259" t="s">
        <v>717</v>
      </c>
      <c r="G3066" s="259" t="s">
        <v>295</v>
      </c>
      <c r="H3066" s="264" t="s">
        <v>364</v>
      </c>
      <c r="I3066" s="264" t="s">
        <v>189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1021</v>
      </c>
      <c r="C3067" s="260" t="s">
        <v>1022</v>
      </c>
      <c r="D3067" s="73" t="str">
        <f t="shared" si="94"/>
        <v>jan/2019</v>
      </c>
      <c r="E3067" s="263">
        <v>43495</v>
      </c>
      <c r="F3067" s="259" t="s">
        <v>602</v>
      </c>
      <c r="G3067" s="259" t="s">
        <v>295</v>
      </c>
      <c r="H3067" s="264" t="s">
        <v>364</v>
      </c>
      <c r="I3067" s="264" t="s">
        <v>189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1021</v>
      </c>
      <c r="C3068" s="260" t="s">
        <v>1022</v>
      </c>
      <c r="D3068" s="73" t="str">
        <f t="shared" si="94"/>
        <v>jan/2019</v>
      </c>
      <c r="E3068" s="263">
        <v>43495</v>
      </c>
      <c r="F3068" s="259" t="s">
        <v>479</v>
      </c>
      <c r="G3068" s="259" t="s">
        <v>295</v>
      </c>
      <c r="H3068" s="264" t="s">
        <v>364</v>
      </c>
      <c r="I3068" s="264" t="s">
        <v>189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1021</v>
      </c>
      <c r="C3069" s="260" t="s">
        <v>1022</v>
      </c>
      <c r="D3069" s="73" t="str">
        <f t="shared" si="94"/>
        <v>jan/2019</v>
      </c>
      <c r="E3069" s="263">
        <v>43495</v>
      </c>
      <c r="F3069" s="259" t="s">
        <v>721</v>
      </c>
      <c r="G3069" s="259" t="s">
        <v>295</v>
      </c>
      <c r="H3069" s="264" t="s">
        <v>364</v>
      </c>
      <c r="I3069" s="264" t="s">
        <v>189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1021</v>
      </c>
      <c r="C3070" s="260" t="s">
        <v>1022</v>
      </c>
      <c r="D3070" s="73" t="str">
        <f t="shared" si="94"/>
        <v>jan/2019</v>
      </c>
      <c r="E3070" s="263">
        <v>43495</v>
      </c>
      <c r="F3070" s="259" t="s">
        <v>718</v>
      </c>
      <c r="G3070" s="259" t="s">
        <v>295</v>
      </c>
      <c r="H3070" s="264" t="s">
        <v>364</v>
      </c>
      <c r="I3070" s="264" t="s">
        <v>189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1021</v>
      </c>
      <c r="C3071" s="260" t="s">
        <v>1022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295</v>
      </c>
      <c r="H3071" s="264" t="s">
        <v>746</v>
      </c>
      <c r="I3071" s="264" t="s">
        <v>189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1021</v>
      </c>
      <c r="C3072" s="260" t="s">
        <v>1022</v>
      </c>
      <c r="D3072" s="73" t="str">
        <f t="shared" si="94"/>
        <v>jan/2019</v>
      </c>
      <c r="E3072" s="263">
        <v>43495</v>
      </c>
      <c r="F3072" s="259" t="s">
        <v>440</v>
      </c>
      <c r="G3072" s="259" t="s">
        <v>295</v>
      </c>
      <c r="H3072" s="264" t="s">
        <v>333</v>
      </c>
      <c r="I3072" s="264" t="s">
        <v>189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1021</v>
      </c>
      <c r="C3073" s="260" t="s">
        <v>1022</v>
      </c>
      <c r="D3073" s="73" t="str">
        <f t="shared" si="94"/>
        <v>jan/2019</v>
      </c>
      <c r="E3073" s="263">
        <v>43495</v>
      </c>
      <c r="F3073" s="259" t="s">
        <v>544</v>
      </c>
      <c r="G3073" s="259" t="s">
        <v>295</v>
      </c>
      <c r="H3073" s="264" t="s">
        <v>333</v>
      </c>
      <c r="I3073" s="264" t="s">
        <v>189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1021</v>
      </c>
      <c r="C3074" s="260" t="s">
        <v>1022</v>
      </c>
      <c r="D3074" s="73" t="str">
        <f t="shared" si="94"/>
        <v>jan/2019</v>
      </c>
      <c r="E3074" s="263">
        <v>43495</v>
      </c>
      <c r="F3074" s="259" t="s">
        <v>1342</v>
      </c>
      <c r="G3074" s="259" t="s">
        <v>295</v>
      </c>
      <c r="H3074" s="264" t="s">
        <v>333</v>
      </c>
      <c r="I3074" s="264" t="s">
        <v>189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1021</v>
      </c>
      <c r="C3075" s="260" t="s">
        <v>1022</v>
      </c>
      <c r="D3075" s="73" t="str">
        <f t="shared" ref="D3075:D3138" si="96">TEXT(E3075,"mmm/aaaa")</f>
        <v>jan/2019</v>
      </c>
      <c r="E3075" s="263">
        <v>43495</v>
      </c>
      <c r="F3075" s="259" t="s">
        <v>829</v>
      </c>
      <c r="G3075" s="259" t="s">
        <v>295</v>
      </c>
      <c r="H3075" s="264" t="s">
        <v>333</v>
      </c>
      <c r="I3075" s="264" t="s">
        <v>189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1021</v>
      </c>
      <c r="C3076" s="260" t="s">
        <v>1022</v>
      </c>
      <c r="D3076" s="73" t="str">
        <f t="shared" si="96"/>
        <v>jan/2019</v>
      </c>
      <c r="E3076" s="263">
        <v>43495</v>
      </c>
      <c r="F3076" s="259" t="s">
        <v>1472</v>
      </c>
      <c r="G3076" s="259" t="s">
        <v>295</v>
      </c>
      <c r="H3076" s="264" t="s">
        <v>333</v>
      </c>
      <c r="I3076" s="264" t="s">
        <v>189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1021</v>
      </c>
      <c r="C3077" s="260" t="s">
        <v>1022</v>
      </c>
      <c r="D3077" s="73" t="str">
        <f t="shared" si="96"/>
        <v>jan/2019</v>
      </c>
      <c r="E3077" s="263">
        <v>43495</v>
      </c>
      <c r="F3077" s="259" t="s">
        <v>549</v>
      </c>
      <c r="G3077" s="259" t="s">
        <v>295</v>
      </c>
      <c r="H3077" s="264" t="s">
        <v>333</v>
      </c>
      <c r="I3077" s="264" t="s">
        <v>189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1021</v>
      </c>
      <c r="C3078" s="260" t="s">
        <v>1022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295</v>
      </c>
      <c r="H3078" s="264" t="s">
        <v>1289</v>
      </c>
      <c r="I3078" s="264" t="s">
        <v>189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1021</v>
      </c>
      <c r="C3079" s="260" t="s">
        <v>1022</v>
      </c>
      <c r="D3079" s="73" t="str">
        <f t="shared" si="96"/>
        <v>jan/2019</v>
      </c>
      <c r="E3079" s="263">
        <v>43495</v>
      </c>
      <c r="F3079" s="259" t="s">
        <v>1467</v>
      </c>
      <c r="G3079" s="259" t="s">
        <v>295</v>
      </c>
      <c r="H3079" s="264" t="s">
        <v>1468</v>
      </c>
      <c r="I3079" s="264" t="s">
        <v>189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1021</v>
      </c>
      <c r="C3080" s="260" t="s">
        <v>1022</v>
      </c>
      <c r="D3080" s="73" t="str">
        <f t="shared" si="96"/>
        <v>jan/2019</v>
      </c>
      <c r="E3080" s="263">
        <v>43495</v>
      </c>
      <c r="F3080" s="259" t="s">
        <v>779</v>
      </c>
      <c r="G3080" s="259" t="s">
        <v>295</v>
      </c>
      <c r="H3080" s="264" t="s">
        <v>779</v>
      </c>
      <c r="I3080" s="264" t="s">
        <v>189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1021</v>
      </c>
      <c r="C3081" s="260" t="s">
        <v>1022</v>
      </c>
      <c r="D3081" s="73" t="str">
        <f t="shared" si="96"/>
        <v>jan/2019</v>
      </c>
      <c r="E3081" s="263">
        <v>43495</v>
      </c>
      <c r="F3081" s="259" t="s">
        <v>1465</v>
      </c>
      <c r="G3081" s="259" t="s">
        <v>295</v>
      </c>
      <c r="H3081" s="260" t="s">
        <v>1465</v>
      </c>
      <c r="I3081" s="264" t="s">
        <v>189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1021</v>
      </c>
      <c r="C3082" s="260" t="s">
        <v>1022</v>
      </c>
      <c r="D3082" s="73" t="str">
        <f t="shared" si="96"/>
        <v>jan/2019</v>
      </c>
      <c r="E3082" s="263">
        <v>43495</v>
      </c>
      <c r="F3082" s="259" t="s">
        <v>1473</v>
      </c>
      <c r="G3082" s="259" t="s">
        <v>295</v>
      </c>
      <c r="H3082" s="264" t="s">
        <v>324</v>
      </c>
      <c r="I3082" s="264" t="s">
        <v>189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1021</v>
      </c>
      <c r="C3083" s="260" t="s">
        <v>1022</v>
      </c>
      <c r="D3083" s="73" t="str">
        <f t="shared" si="96"/>
        <v>jan/2019</v>
      </c>
      <c r="E3083" s="263">
        <v>43495</v>
      </c>
      <c r="F3083" s="259" t="s">
        <v>1242</v>
      </c>
      <c r="G3083" s="259" t="s">
        <v>295</v>
      </c>
      <c r="H3083" s="264" t="s">
        <v>324</v>
      </c>
      <c r="I3083" s="264" t="s">
        <v>189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1021</v>
      </c>
      <c r="C3084" s="260" t="s">
        <v>1022</v>
      </c>
      <c r="D3084" s="73" t="str">
        <f t="shared" si="96"/>
        <v>jan/2019</v>
      </c>
      <c r="E3084" s="263">
        <v>43495</v>
      </c>
      <c r="F3084" s="259" t="s">
        <v>1474</v>
      </c>
      <c r="G3084" s="259" t="s">
        <v>295</v>
      </c>
      <c r="H3084" s="264" t="s">
        <v>324</v>
      </c>
      <c r="I3084" s="264" t="s">
        <v>189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1021</v>
      </c>
      <c r="C3085" s="260" t="s">
        <v>1022</v>
      </c>
      <c r="D3085" s="73" t="str">
        <f t="shared" si="96"/>
        <v>jan/2019</v>
      </c>
      <c r="E3085" s="263">
        <v>43495</v>
      </c>
      <c r="F3085" s="259" t="s">
        <v>1475</v>
      </c>
      <c r="G3085" s="259" t="s">
        <v>295</v>
      </c>
      <c r="H3085" s="264" t="s">
        <v>338</v>
      </c>
      <c r="I3085" s="264" t="s">
        <v>189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1021</v>
      </c>
      <c r="C3086" s="260" t="s">
        <v>1022</v>
      </c>
      <c r="D3086" s="73" t="str">
        <f t="shared" si="96"/>
        <v>jan/2019</v>
      </c>
      <c r="E3086" s="263">
        <v>43495</v>
      </c>
      <c r="F3086" s="259" t="s">
        <v>732</v>
      </c>
      <c r="G3086" s="259" t="s">
        <v>295</v>
      </c>
      <c r="H3086" s="264" t="s">
        <v>332</v>
      </c>
      <c r="I3086" s="264" t="s">
        <v>189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1021</v>
      </c>
      <c r="C3087" s="260" t="s">
        <v>1022</v>
      </c>
      <c r="D3087" s="73" t="str">
        <f t="shared" si="96"/>
        <v>jan/2019</v>
      </c>
      <c r="E3087" s="263">
        <v>43495</v>
      </c>
      <c r="F3087" s="259" t="s">
        <v>727</v>
      </c>
      <c r="G3087" s="259" t="s">
        <v>295</v>
      </c>
      <c r="H3087" s="264" t="s">
        <v>332</v>
      </c>
      <c r="I3087" s="264" t="s">
        <v>189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1021</v>
      </c>
      <c r="C3088" s="260" t="s">
        <v>1022</v>
      </c>
      <c r="D3088" s="73" t="str">
        <f t="shared" si="96"/>
        <v>jan/2019</v>
      </c>
      <c r="E3088" s="263">
        <v>43495</v>
      </c>
      <c r="F3088" s="259" t="s">
        <v>1464</v>
      </c>
      <c r="G3088" s="259" t="s">
        <v>295</v>
      </c>
      <c r="H3088" s="264" t="s">
        <v>340</v>
      </c>
      <c r="I3088" s="264" t="s">
        <v>189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1021</v>
      </c>
      <c r="C3089" s="260" t="s">
        <v>1022</v>
      </c>
      <c r="D3089" s="73" t="str">
        <f t="shared" si="96"/>
        <v>jan/2019</v>
      </c>
      <c r="E3089" s="263">
        <v>43495</v>
      </c>
      <c r="F3089" s="259" t="s">
        <v>1473</v>
      </c>
      <c r="G3089" s="259" t="s">
        <v>295</v>
      </c>
      <c r="H3089" s="264" t="s">
        <v>324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1021</v>
      </c>
      <c r="C3090" s="260" t="s">
        <v>1022</v>
      </c>
      <c r="D3090" s="73" t="str">
        <f t="shared" si="96"/>
        <v>jan/2019</v>
      </c>
      <c r="E3090" s="263">
        <v>43495</v>
      </c>
      <c r="F3090" s="259" t="s">
        <v>1242</v>
      </c>
      <c r="G3090" s="259" t="s">
        <v>295</v>
      </c>
      <c r="H3090" s="264" t="s">
        <v>324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1021</v>
      </c>
      <c r="C3091" s="260" t="s">
        <v>1022</v>
      </c>
      <c r="D3091" s="73" t="str">
        <f t="shared" si="96"/>
        <v>jan/2019</v>
      </c>
      <c r="E3091" s="263">
        <v>43495</v>
      </c>
      <c r="F3091" s="259" t="s">
        <v>1474</v>
      </c>
      <c r="G3091" s="259" t="s">
        <v>295</v>
      </c>
      <c r="H3091" s="264" t="s">
        <v>324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1021</v>
      </c>
      <c r="C3092" s="260" t="s">
        <v>1022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295</v>
      </c>
      <c r="H3092" s="264" t="s">
        <v>1447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1021</v>
      </c>
      <c r="C3093" s="260" t="s">
        <v>1022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295</v>
      </c>
      <c r="H3093" s="264" t="s">
        <v>1447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1021</v>
      </c>
      <c r="C3094" s="260" t="s">
        <v>1022</v>
      </c>
      <c r="D3094" s="73" t="str">
        <f t="shared" si="96"/>
        <v>jan/2019</v>
      </c>
      <c r="E3094" s="263">
        <v>43495</v>
      </c>
      <c r="F3094" s="259" t="s">
        <v>440</v>
      </c>
      <c r="G3094" s="259" t="s">
        <v>295</v>
      </c>
      <c r="H3094" s="264" t="s">
        <v>333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1021</v>
      </c>
      <c r="C3095" s="260" t="s">
        <v>1022</v>
      </c>
      <c r="D3095" s="73" t="str">
        <f t="shared" si="96"/>
        <v>jan/2019</v>
      </c>
      <c r="E3095" s="263">
        <v>43495</v>
      </c>
      <c r="F3095" s="259" t="s">
        <v>544</v>
      </c>
      <c r="G3095" s="259" t="s">
        <v>295</v>
      </c>
      <c r="H3095" s="264" t="s">
        <v>333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1021</v>
      </c>
      <c r="C3096" s="260" t="s">
        <v>1022</v>
      </c>
      <c r="D3096" s="73" t="str">
        <f t="shared" si="96"/>
        <v>jan/2019</v>
      </c>
      <c r="E3096" s="263">
        <v>43495</v>
      </c>
      <c r="F3096" s="259" t="s">
        <v>1342</v>
      </c>
      <c r="G3096" s="259" t="s">
        <v>295</v>
      </c>
      <c r="H3096" s="264" t="s">
        <v>333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1021</v>
      </c>
      <c r="C3097" s="260" t="s">
        <v>1022</v>
      </c>
      <c r="D3097" s="73" t="str">
        <f t="shared" si="96"/>
        <v>jan/2019</v>
      </c>
      <c r="E3097" s="263">
        <v>43495</v>
      </c>
      <c r="F3097" s="259" t="s">
        <v>829</v>
      </c>
      <c r="G3097" s="259" t="s">
        <v>295</v>
      </c>
      <c r="H3097" s="264" t="s">
        <v>333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1021</v>
      </c>
      <c r="C3098" s="260" t="s">
        <v>1022</v>
      </c>
      <c r="D3098" s="73" t="str">
        <f t="shared" si="96"/>
        <v>jan/2019</v>
      </c>
      <c r="E3098" s="263">
        <v>43495</v>
      </c>
      <c r="F3098" s="259" t="s">
        <v>1472</v>
      </c>
      <c r="G3098" s="259" t="s">
        <v>295</v>
      </c>
      <c r="H3098" s="264" t="s">
        <v>333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1021</v>
      </c>
      <c r="C3099" s="260" t="s">
        <v>1022</v>
      </c>
      <c r="D3099" s="73" t="str">
        <f t="shared" si="96"/>
        <v>jan/2019</v>
      </c>
      <c r="E3099" s="263">
        <v>43495</v>
      </c>
      <c r="F3099" s="259" t="s">
        <v>549</v>
      </c>
      <c r="G3099" s="259" t="s">
        <v>295</v>
      </c>
      <c r="H3099" s="264" t="s">
        <v>333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1021</v>
      </c>
      <c r="C3100" s="260" t="s">
        <v>1022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295</v>
      </c>
      <c r="H3100" s="264" t="s">
        <v>333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1021</v>
      </c>
      <c r="C3101" s="260" t="s">
        <v>1022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295</v>
      </c>
      <c r="H3101" s="264" t="s">
        <v>181</v>
      </c>
      <c r="I3101" s="264" t="s">
        <v>248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1021</v>
      </c>
      <c r="C3102" s="260" t="s">
        <v>1022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295</v>
      </c>
      <c r="H3102" s="264" t="s">
        <v>1369</v>
      </c>
      <c r="I3102" s="264" t="s">
        <v>248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1021</v>
      </c>
      <c r="C3103" s="260" t="s">
        <v>1022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295</v>
      </c>
      <c r="H3103" s="264" t="s">
        <v>1451</v>
      </c>
      <c r="I3103" s="264" t="s">
        <v>248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1021</v>
      </c>
      <c r="C3104" s="260" t="s">
        <v>1022</v>
      </c>
      <c r="D3104" s="73" t="str">
        <f t="shared" si="96"/>
        <v>jan/2019</v>
      </c>
      <c r="E3104" s="263">
        <v>43495</v>
      </c>
      <c r="F3104" s="259" t="s">
        <v>174</v>
      </c>
      <c r="G3104" s="259" t="s">
        <v>295</v>
      </c>
      <c r="H3104" s="264" t="s">
        <v>1476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1021</v>
      </c>
      <c r="C3105" s="260" t="s">
        <v>1022</v>
      </c>
      <c r="D3105" s="73" t="str">
        <f t="shared" si="96"/>
        <v>jan/2019</v>
      </c>
      <c r="E3105" s="263">
        <v>43495</v>
      </c>
      <c r="F3105" s="259" t="s">
        <v>207</v>
      </c>
      <c r="G3105" s="259" t="s">
        <v>295</v>
      </c>
      <c r="H3105" s="264" t="s">
        <v>208</v>
      </c>
      <c r="I3105" s="264" t="s">
        <v>298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1021</v>
      </c>
      <c r="C3106" s="260" t="s">
        <v>1022</v>
      </c>
      <c r="D3106" s="73" t="str">
        <f t="shared" si="96"/>
        <v>jan/2019</v>
      </c>
      <c r="E3106" s="263">
        <v>43495</v>
      </c>
      <c r="F3106" s="259" t="s">
        <v>1469</v>
      </c>
      <c r="G3106" s="259" t="s">
        <v>295</v>
      </c>
      <c r="H3106" s="264" t="s">
        <v>1109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1021</v>
      </c>
      <c r="C3107" s="260" t="s">
        <v>1022</v>
      </c>
      <c r="D3107" s="73" t="str">
        <f t="shared" si="96"/>
        <v>jan/2019</v>
      </c>
      <c r="E3107" s="263">
        <v>43495</v>
      </c>
      <c r="F3107" s="259" t="s">
        <v>1470</v>
      </c>
      <c r="G3107" s="259" t="s">
        <v>295</v>
      </c>
      <c r="H3107" s="264" t="s">
        <v>1109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1021</v>
      </c>
      <c r="C3108" s="260" t="s">
        <v>1022</v>
      </c>
      <c r="D3108" s="73" t="str">
        <f t="shared" si="96"/>
        <v>jan/2019</v>
      </c>
      <c r="E3108" s="263">
        <v>43495</v>
      </c>
      <c r="F3108" s="259" t="s">
        <v>1471</v>
      </c>
      <c r="G3108" s="259" t="s">
        <v>295</v>
      </c>
      <c r="H3108" s="264" t="s">
        <v>1109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1021</v>
      </c>
      <c r="C3109" s="260" t="s">
        <v>1022</v>
      </c>
      <c r="D3109" s="73" t="str">
        <f t="shared" si="96"/>
        <v>jan/2019</v>
      </c>
      <c r="E3109" s="263">
        <v>43495</v>
      </c>
      <c r="F3109" s="259" t="s">
        <v>565</v>
      </c>
      <c r="G3109" s="259" t="s">
        <v>295</v>
      </c>
      <c r="H3109" s="264" t="s">
        <v>364</v>
      </c>
      <c r="I3109" s="264" t="s">
        <v>243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1021</v>
      </c>
      <c r="C3110" s="260" t="s">
        <v>1022</v>
      </c>
      <c r="D3110" s="73" t="str">
        <f t="shared" si="96"/>
        <v>jan/2019</v>
      </c>
      <c r="E3110" s="263">
        <v>43495</v>
      </c>
      <c r="F3110" s="259" t="s">
        <v>480</v>
      </c>
      <c r="G3110" s="259" t="s">
        <v>295</v>
      </c>
      <c r="H3110" s="264" t="s">
        <v>364</v>
      </c>
      <c r="I3110" s="264" t="s">
        <v>243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1021</v>
      </c>
      <c r="C3111" s="260" t="s">
        <v>1022</v>
      </c>
      <c r="D3111" s="73" t="str">
        <f t="shared" si="96"/>
        <v>jan/2019</v>
      </c>
      <c r="E3111" s="263">
        <v>43495</v>
      </c>
      <c r="F3111" s="259" t="s">
        <v>481</v>
      </c>
      <c r="G3111" s="259" t="s">
        <v>295</v>
      </c>
      <c r="H3111" s="264" t="s">
        <v>364</v>
      </c>
      <c r="I3111" s="264" t="s">
        <v>243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1021</v>
      </c>
      <c r="C3112" s="260" t="s">
        <v>1022</v>
      </c>
      <c r="D3112" s="73" t="str">
        <f t="shared" si="96"/>
        <v>jan/2019</v>
      </c>
      <c r="E3112" s="263">
        <v>43495</v>
      </c>
      <c r="F3112" s="259" t="s">
        <v>717</v>
      </c>
      <c r="G3112" s="259" t="s">
        <v>295</v>
      </c>
      <c r="H3112" s="264" t="s">
        <v>364</v>
      </c>
      <c r="I3112" s="264" t="s">
        <v>243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1021</v>
      </c>
      <c r="C3113" s="260" t="s">
        <v>1022</v>
      </c>
      <c r="D3113" s="73" t="str">
        <f t="shared" si="96"/>
        <v>jan/2019</v>
      </c>
      <c r="E3113" s="263">
        <v>43495</v>
      </c>
      <c r="F3113" s="259" t="s">
        <v>602</v>
      </c>
      <c r="G3113" s="259" t="s">
        <v>295</v>
      </c>
      <c r="H3113" s="264" t="s">
        <v>364</v>
      </c>
      <c r="I3113" s="264" t="s">
        <v>243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1021</v>
      </c>
      <c r="C3114" s="260" t="s">
        <v>1022</v>
      </c>
      <c r="D3114" s="73" t="str">
        <f t="shared" si="96"/>
        <v>jan/2019</v>
      </c>
      <c r="E3114" s="263">
        <v>43495</v>
      </c>
      <c r="F3114" s="259" t="s">
        <v>479</v>
      </c>
      <c r="G3114" s="259" t="s">
        <v>295</v>
      </c>
      <c r="H3114" s="264" t="s">
        <v>364</v>
      </c>
      <c r="I3114" s="264" t="s">
        <v>243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1021</v>
      </c>
      <c r="C3115" s="260" t="s">
        <v>1022</v>
      </c>
      <c r="D3115" s="73" t="str">
        <f t="shared" si="96"/>
        <v>jan/2019</v>
      </c>
      <c r="E3115" s="263">
        <v>43495</v>
      </c>
      <c r="F3115" s="259" t="s">
        <v>721</v>
      </c>
      <c r="G3115" s="259" t="s">
        <v>295</v>
      </c>
      <c r="H3115" s="264" t="s">
        <v>364</v>
      </c>
      <c r="I3115" s="264" t="s">
        <v>243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1021</v>
      </c>
      <c r="C3116" s="260" t="s">
        <v>1022</v>
      </c>
      <c r="D3116" s="73" t="str">
        <f t="shared" si="96"/>
        <v>jan/2019</v>
      </c>
      <c r="E3116" s="263">
        <v>43495</v>
      </c>
      <c r="F3116" s="259" t="s">
        <v>718</v>
      </c>
      <c r="G3116" s="259" t="s">
        <v>295</v>
      </c>
      <c r="H3116" s="264" t="s">
        <v>364</v>
      </c>
      <c r="I3116" s="264" t="s">
        <v>243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1021</v>
      </c>
      <c r="C3117" s="260" t="s">
        <v>1022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295</v>
      </c>
      <c r="H3117" s="264" t="s">
        <v>1352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1021</v>
      </c>
      <c r="C3118" s="260" t="s">
        <v>1022</v>
      </c>
      <c r="D3118" s="73" t="str">
        <f t="shared" si="96"/>
        <v>jan/2019</v>
      </c>
      <c r="E3118" s="263">
        <v>43495</v>
      </c>
      <c r="F3118" s="259" t="s">
        <v>1475</v>
      </c>
      <c r="G3118" s="259" t="s">
        <v>295</v>
      </c>
      <c r="H3118" s="264" t="s">
        <v>338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1021</v>
      </c>
      <c r="C3119" s="260" t="s">
        <v>1022</v>
      </c>
      <c r="D3119" s="73" t="str">
        <f t="shared" si="96"/>
        <v>jan/2019</v>
      </c>
      <c r="E3119" s="263">
        <v>43495</v>
      </c>
      <c r="F3119" s="259" t="s">
        <v>732</v>
      </c>
      <c r="G3119" s="259" t="s">
        <v>295</v>
      </c>
      <c r="H3119" s="264" t="s">
        <v>332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1021</v>
      </c>
      <c r="C3120" s="260" t="s">
        <v>1022</v>
      </c>
      <c r="D3120" s="73" t="str">
        <f t="shared" si="96"/>
        <v>jan/2019</v>
      </c>
      <c r="E3120" s="263">
        <v>43495</v>
      </c>
      <c r="F3120" s="259" t="s">
        <v>727</v>
      </c>
      <c r="G3120" s="259" t="s">
        <v>295</v>
      </c>
      <c r="H3120" s="264" t="s">
        <v>332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1021</v>
      </c>
      <c r="C3121" s="260" t="s">
        <v>1022</v>
      </c>
      <c r="D3121" s="73" t="str">
        <f t="shared" si="96"/>
        <v>jan/2019</v>
      </c>
      <c r="E3121" s="263">
        <v>43496</v>
      </c>
      <c r="F3121" s="259" t="s">
        <v>205</v>
      </c>
      <c r="G3121" s="259" t="s">
        <v>295</v>
      </c>
      <c r="H3121" s="264" t="s">
        <v>300</v>
      </c>
      <c r="I3121" s="264" t="s">
        <v>237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1023</v>
      </c>
      <c r="C3122" s="260" t="s">
        <v>1022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295</v>
      </c>
      <c r="H3122" s="264" t="s">
        <v>143</v>
      </c>
      <c r="I3122" s="264" t="s">
        <v>235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1023</v>
      </c>
      <c r="C3123" s="260" t="s">
        <v>1022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295</v>
      </c>
      <c r="H3123" s="264" t="s">
        <v>747</v>
      </c>
      <c r="I3123" s="264" t="s">
        <v>238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1021</v>
      </c>
      <c r="C3124" s="260" t="s">
        <v>1022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295</v>
      </c>
      <c r="H3124" s="264" t="s">
        <v>747</v>
      </c>
      <c r="I3124" s="264" t="s">
        <v>238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1023</v>
      </c>
      <c r="C3125" s="260" t="s">
        <v>1022</v>
      </c>
      <c r="D3125" s="73" t="str">
        <f t="shared" si="96"/>
        <v>jan/2019</v>
      </c>
      <c r="E3125" s="263">
        <v>43496</v>
      </c>
      <c r="F3125" s="259" t="s">
        <v>738</v>
      </c>
      <c r="G3125" s="259" t="s">
        <v>295</v>
      </c>
      <c r="H3125" s="264" t="s">
        <v>738</v>
      </c>
      <c r="I3125" s="264" t="s">
        <v>206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1021</v>
      </c>
      <c r="C3126" s="260" t="s">
        <v>1022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295</v>
      </c>
      <c r="H3126" s="264" t="s">
        <v>181</v>
      </c>
      <c r="I3126" s="264" t="s">
        <v>249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1021</v>
      </c>
      <c r="C3127" s="260" t="s">
        <v>1022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295</v>
      </c>
      <c r="H3127" s="264" t="s">
        <v>390</v>
      </c>
      <c r="I3127" s="264" t="s">
        <v>249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1021</v>
      </c>
      <c r="C3128" s="260" t="s">
        <v>1022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295</v>
      </c>
      <c r="H3128" s="264" t="s">
        <v>1460</v>
      </c>
      <c r="I3128" s="264" t="s">
        <v>249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1021</v>
      </c>
      <c r="C3129" s="260" t="s">
        <v>1022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295</v>
      </c>
      <c r="H3129" s="266" t="s">
        <v>1477</v>
      </c>
      <c r="I3129" s="266" t="s">
        <v>249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1021</v>
      </c>
      <c r="C3130" s="260" t="s">
        <v>1022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295</v>
      </c>
      <c r="H3130" s="264" t="s">
        <v>1451</v>
      </c>
      <c r="I3130" s="264" t="s">
        <v>249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1021</v>
      </c>
      <c r="C3131" s="260" t="s">
        <v>1022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295</v>
      </c>
      <c r="H3131" s="264" t="s">
        <v>1461</v>
      </c>
      <c r="I3131" s="264" t="s">
        <v>249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1021</v>
      </c>
      <c r="C3132" s="260" t="s">
        <v>1022</v>
      </c>
      <c r="D3132" s="73" t="str">
        <f t="shared" si="96"/>
        <v>jan/2019</v>
      </c>
      <c r="E3132" s="263">
        <v>43496</v>
      </c>
      <c r="F3132" s="259" t="s">
        <v>214</v>
      </c>
      <c r="G3132" s="259" t="s">
        <v>295</v>
      </c>
      <c r="H3132" s="264" t="s">
        <v>304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1021</v>
      </c>
      <c r="C3133" s="260" t="s">
        <v>1022</v>
      </c>
      <c r="D3133" s="73" t="str">
        <f t="shared" si="96"/>
        <v>jan/2019</v>
      </c>
      <c r="E3133" s="263">
        <v>43496</v>
      </c>
      <c r="F3133" s="259" t="s">
        <v>214</v>
      </c>
      <c r="G3133" s="259" t="s">
        <v>295</v>
      </c>
      <c r="H3133" s="264" t="s">
        <v>304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1021</v>
      </c>
      <c r="C3134" s="260" t="s">
        <v>1022</v>
      </c>
      <c r="D3134" s="73" t="str">
        <f t="shared" si="96"/>
        <v>jan/2019</v>
      </c>
      <c r="E3134" s="263">
        <v>43496</v>
      </c>
      <c r="F3134" s="259" t="s">
        <v>214</v>
      </c>
      <c r="G3134" s="259" t="s">
        <v>295</v>
      </c>
      <c r="H3134" s="264" t="s">
        <v>304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1021</v>
      </c>
      <c r="C3135" s="260" t="s">
        <v>1022</v>
      </c>
      <c r="D3135" s="73" t="str">
        <f t="shared" si="96"/>
        <v>jan/2019</v>
      </c>
      <c r="E3135" s="263">
        <v>43496</v>
      </c>
      <c r="F3135" s="259" t="s">
        <v>214</v>
      </c>
      <c r="G3135" s="259" t="s">
        <v>295</v>
      </c>
      <c r="H3135" s="264" t="s">
        <v>304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1021</v>
      </c>
      <c r="C3136" s="260" t="s">
        <v>1022</v>
      </c>
      <c r="D3136" s="73" t="str">
        <f t="shared" si="96"/>
        <v>jan/2019</v>
      </c>
      <c r="E3136" s="263">
        <v>43496</v>
      </c>
      <c r="F3136" s="259" t="s">
        <v>214</v>
      </c>
      <c r="G3136" s="259" t="s">
        <v>295</v>
      </c>
      <c r="H3136" s="264" t="s">
        <v>304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1021</v>
      </c>
      <c r="C3137" s="260" t="s">
        <v>1022</v>
      </c>
      <c r="D3137" s="73" t="str">
        <f t="shared" si="96"/>
        <v>jan/2019</v>
      </c>
      <c r="E3137" s="263">
        <v>43496</v>
      </c>
      <c r="F3137" s="259" t="s">
        <v>214</v>
      </c>
      <c r="G3137" s="259" t="s">
        <v>295</v>
      </c>
      <c r="H3137" s="264" t="s">
        <v>304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1021</v>
      </c>
      <c r="C3138" s="260" t="s">
        <v>1022</v>
      </c>
      <c r="D3138" s="73" t="str">
        <f t="shared" si="96"/>
        <v>jan/2019</v>
      </c>
      <c r="E3138" s="263">
        <v>43496</v>
      </c>
      <c r="F3138" s="259" t="s">
        <v>214</v>
      </c>
      <c r="G3138" s="259" t="s">
        <v>295</v>
      </c>
      <c r="H3138" s="264" t="s">
        <v>304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1021</v>
      </c>
      <c r="C3139" s="260" t="s">
        <v>1022</v>
      </c>
      <c r="D3139" s="73" t="str">
        <f t="shared" ref="D3139:D3202" si="98">TEXT(E3139,"mmm/aaaa")</f>
        <v>jan/2019</v>
      </c>
      <c r="E3139" s="263">
        <v>43496</v>
      </c>
      <c r="F3139" s="259" t="s">
        <v>214</v>
      </c>
      <c r="G3139" s="259" t="s">
        <v>295</v>
      </c>
      <c r="H3139" s="264" t="s">
        <v>304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1021</v>
      </c>
      <c r="C3140" s="260" t="s">
        <v>1022</v>
      </c>
      <c r="D3140" s="73" t="str">
        <f t="shared" si="98"/>
        <v>jan/2019</v>
      </c>
      <c r="E3140" s="263">
        <v>43496</v>
      </c>
      <c r="F3140" s="259" t="s">
        <v>214</v>
      </c>
      <c r="G3140" s="259" t="s">
        <v>295</v>
      </c>
      <c r="H3140" s="264" t="s">
        <v>304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1021</v>
      </c>
      <c r="C3141" s="260" t="s">
        <v>1022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295</v>
      </c>
      <c r="H3141" s="264" t="s">
        <v>1084</v>
      </c>
      <c r="I3141" s="264" t="s">
        <v>252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1021</v>
      </c>
      <c r="C3142" s="260" t="s">
        <v>1022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295</v>
      </c>
      <c r="H3142" s="264" t="s">
        <v>1084</v>
      </c>
      <c r="I3142" s="264" t="s">
        <v>252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1021</v>
      </c>
      <c r="C3143" s="260" t="s">
        <v>1022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295</v>
      </c>
      <c r="H3143" s="264" t="s">
        <v>1084</v>
      </c>
      <c r="I3143" s="264" t="s">
        <v>252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1021</v>
      </c>
      <c r="C3144" s="260" t="s">
        <v>1022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295</v>
      </c>
      <c r="H3144" s="264" t="s">
        <v>1084</v>
      </c>
      <c r="I3144" s="264" t="s">
        <v>252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1021</v>
      </c>
      <c r="C3145" s="260" t="s">
        <v>1022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295</v>
      </c>
      <c r="H3145" s="264" t="s">
        <v>1084</v>
      </c>
      <c r="I3145" s="264" t="s">
        <v>252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1021</v>
      </c>
      <c r="C3146" s="260" t="s">
        <v>1022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295</v>
      </c>
      <c r="H3146" s="264" t="s">
        <v>1084</v>
      </c>
      <c r="I3146" s="264" t="s">
        <v>252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1021</v>
      </c>
      <c r="C3147" s="260" t="s">
        <v>1022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295</v>
      </c>
      <c r="H3147" s="264" t="s">
        <v>1207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1021</v>
      </c>
      <c r="C3148" s="260" t="s">
        <v>1022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295</v>
      </c>
      <c r="H3148" s="264" t="s">
        <v>1346</v>
      </c>
      <c r="I3148" s="264" t="s">
        <v>189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1021</v>
      </c>
      <c r="C3149" s="260" t="s">
        <v>1022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295</v>
      </c>
      <c r="H3149" s="264" t="s">
        <v>1084</v>
      </c>
      <c r="I3149" s="264" t="s">
        <v>189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1021</v>
      </c>
      <c r="C3150" s="260" t="s">
        <v>1022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295</v>
      </c>
      <c r="H3150" s="264" t="s">
        <v>1084</v>
      </c>
      <c r="I3150" s="264" t="s">
        <v>189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1021</v>
      </c>
      <c r="C3151" s="260" t="s">
        <v>1022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295</v>
      </c>
      <c r="H3151" s="264" t="s">
        <v>1084</v>
      </c>
      <c r="I3151" s="264" t="s">
        <v>189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1021</v>
      </c>
      <c r="C3152" s="260" t="s">
        <v>1022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295</v>
      </c>
      <c r="H3152" s="264" t="s">
        <v>1084</v>
      </c>
      <c r="I3152" s="264" t="s">
        <v>189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1021</v>
      </c>
      <c r="C3153" s="260" t="s">
        <v>1022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295</v>
      </c>
      <c r="H3153" s="264" t="s">
        <v>1084</v>
      </c>
      <c r="I3153" s="264" t="s">
        <v>189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1021</v>
      </c>
      <c r="C3154" s="260" t="s">
        <v>1022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295</v>
      </c>
      <c r="H3154" s="264" t="s">
        <v>1084</v>
      </c>
      <c r="I3154" s="264" t="s">
        <v>189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1021</v>
      </c>
      <c r="C3155" s="260" t="s">
        <v>1022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295</v>
      </c>
      <c r="H3155" s="264" t="s">
        <v>357</v>
      </c>
      <c r="I3155" s="264" t="s">
        <v>256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1021</v>
      </c>
      <c r="C3156" s="260" t="s">
        <v>1022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295</v>
      </c>
      <c r="H3156" s="264" t="s">
        <v>1450</v>
      </c>
      <c r="I3156" s="264" t="s">
        <v>248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1021</v>
      </c>
      <c r="C3157" s="260" t="s">
        <v>1022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295</v>
      </c>
      <c r="H3157" s="264" t="s">
        <v>1346</v>
      </c>
      <c r="I3157" s="264" t="s">
        <v>248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1021</v>
      </c>
      <c r="C3158" s="260" t="s">
        <v>1022</v>
      </c>
      <c r="D3158" s="73" t="str">
        <f t="shared" si="98"/>
        <v>jan/2019</v>
      </c>
      <c r="E3158" s="263">
        <v>43496</v>
      </c>
      <c r="F3158" s="259" t="s">
        <v>207</v>
      </c>
      <c r="G3158" s="259" t="s">
        <v>295</v>
      </c>
      <c r="H3158" s="264" t="s">
        <v>208</v>
      </c>
      <c r="I3158" s="264" t="s">
        <v>298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1023</v>
      </c>
      <c r="C3159" s="260" t="s">
        <v>1022</v>
      </c>
      <c r="D3159" s="73" t="str">
        <f t="shared" si="98"/>
        <v>fev/2019</v>
      </c>
      <c r="E3159" s="263">
        <v>43497</v>
      </c>
      <c r="F3159" s="259" t="s">
        <v>207</v>
      </c>
      <c r="G3159" s="259" t="s">
        <v>295</v>
      </c>
      <c r="H3159" s="264" t="s">
        <v>208</v>
      </c>
      <c r="I3159" s="264" t="s">
        <v>298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1023</v>
      </c>
      <c r="C3160" s="260" t="s">
        <v>1022</v>
      </c>
      <c r="D3160" s="73" t="str">
        <f t="shared" si="98"/>
        <v>fev/2019</v>
      </c>
      <c r="E3160" s="263">
        <v>43497</v>
      </c>
      <c r="F3160" s="259" t="s">
        <v>205</v>
      </c>
      <c r="G3160" s="259" t="s">
        <v>295</v>
      </c>
      <c r="H3160" s="264" t="s">
        <v>736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1021</v>
      </c>
      <c r="C3161" s="260" t="s">
        <v>1022</v>
      </c>
      <c r="D3161" s="73" t="str">
        <f t="shared" si="98"/>
        <v>fev/2019</v>
      </c>
      <c r="E3161" s="263">
        <v>43497</v>
      </c>
      <c r="F3161" s="259" t="s">
        <v>205</v>
      </c>
      <c r="G3161" s="259" t="s">
        <v>295</v>
      </c>
      <c r="H3161" s="264" t="s">
        <v>736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1021</v>
      </c>
      <c r="C3162" s="260" t="s">
        <v>1022</v>
      </c>
      <c r="D3162" s="73" t="str">
        <f t="shared" si="98"/>
        <v>fev/2019</v>
      </c>
      <c r="E3162" s="263">
        <v>43500</v>
      </c>
      <c r="F3162" s="259" t="s">
        <v>205</v>
      </c>
      <c r="G3162" s="259" t="s">
        <v>295</v>
      </c>
      <c r="H3162" s="264" t="s">
        <v>300</v>
      </c>
      <c r="I3162" s="264" t="s">
        <v>237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1021</v>
      </c>
      <c r="C3163" s="260" t="s">
        <v>1022</v>
      </c>
      <c r="D3163" s="73" t="str">
        <f t="shared" si="98"/>
        <v>fev/2019</v>
      </c>
      <c r="E3163" s="263">
        <v>43500</v>
      </c>
      <c r="F3163" s="259" t="s">
        <v>320</v>
      </c>
      <c r="G3163" s="259" t="s">
        <v>295</v>
      </c>
      <c r="H3163" s="264" t="s">
        <v>331</v>
      </c>
      <c r="I3163" s="264" t="s">
        <v>276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1021</v>
      </c>
      <c r="C3164" s="260" t="s">
        <v>1022</v>
      </c>
      <c r="D3164" s="73" t="str">
        <f t="shared" si="98"/>
        <v>fev/2019</v>
      </c>
      <c r="E3164" s="263">
        <v>43500</v>
      </c>
      <c r="F3164" s="259" t="s">
        <v>738</v>
      </c>
      <c r="G3164" s="259" t="s">
        <v>295</v>
      </c>
      <c r="H3164" s="264" t="s">
        <v>738</v>
      </c>
      <c r="I3164" s="264" t="s">
        <v>206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1021</v>
      </c>
      <c r="C3165" s="260" t="s">
        <v>1022</v>
      </c>
      <c r="D3165" s="73" t="str">
        <f t="shared" si="98"/>
        <v>fev/2019</v>
      </c>
      <c r="E3165" s="263">
        <v>43500</v>
      </c>
      <c r="F3165" s="259" t="s">
        <v>575</v>
      </c>
      <c r="G3165" s="259" t="s">
        <v>295</v>
      </c>
      <c r="H3165" s="264" t="s">
        <v>1437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1021</v>
      </c>
      <c r="C3166" s="260" t="s">
        <v>1022</v>
      </c>
      <c r="D3166" s="73" t="str">
        <f t="shared" si="98"/>
        <v>fev/2019</v>
      </c>
      <c r="E3166" s="263">
        <v>43500</v>
      </c>
      <c r="F3166" s="259" t="s">
        <v>575</v>
      </c>
      <c r="G3166" s="259" t="s">
        <v>295</v>
      </c>
      <c r="H3166" s="264" t="s">
        <v>1399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1021</v>
      </c>
      <c r="C3167" s="260" t="s">
        <v>1022</v>
      </c>
      <c r="D3167" s="73" t="str">
        <f t="shared" si="98"/>
        <v>fev/2019</v>
      </c>
      <c r="E3167" s="263">
        <v>43500</v>
      </c>
      <c r="F3167" s="259" t="s">
        <v>575</v>
      </c>
      <c r="G3167" s="259" t="s">
        <v>295</v>
      </c>
      <c r="H3167" s="264" t="s">
        <v>1438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1021</v>
      </c>
      <c r="C3168" s="260" t="s">
        <v>1022</v>
      </c>
      <c r="D3168" s="73" t="str">
        <f t="shared" si="98"/>
        <v>fev/2019</v>
      </c>
      <c r="E3168" s="263">
        <v>43500</v>
      </c>
      <c r="F3168" s="259" t="s">
        <v>575</v>
      </c>
      <c r="G3168" s="259" t="s">
        <v>295</v>
      </c>
      <c r="H3168" s="264" t="s">
        <v>1439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1021</v>
      </c>
      <c r="C3169" s="260" t="s">
        <v>1022</v>
      </c>
      <c r="D3169" s="73" t="str">
        <f t="shared" si="98"/>
        <v>fev/2019</v>
      </c>
      <c r="E3169" s="263">
        <v>43500</v>
      </c>
      <c r="F3169" s="259" t="s">
        <v>575</v>
      </c>
      <c r="G3169" s="259" t="s">
        <v>295</v>
      </c>
      <c r="H3169" s="264" t="s">
        <v>1440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1021</v>
      </c>
      <c r="C3170" s="260" t="s">
        <v>1022</v>
      </c>
      <c r="D3170" s="73" t="str">
        <f t="shared" si="98"/>
        <v>fev/2019</v>
      </c>
      <c r="E3170" s="263">
        <v>43500</v>
      </c>
      <c r="F3170" s="259" t="s">
        <v>575</v>
      </c>
      <c r="G3170" s="259" t="s">
        <v>295</v>
      </c>
      <c r="H3170" s="264" t="s">
        <v>1204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1021</v>
      </c>
      <c r="C3171" s="260" t="s">
        <v>1022</v>
      </c>
      <c r="D3171" s="73" t="str">
        <f t="shared" si="98"/>
        <v>fev/2019</v>
      </c>
      <c r="E3171" s="263">
        <v>43500</v>
      </c>
      <c r="F3171" s="259" t="s">
        <v>575</v>
      </c>
      <c r="G3171" s="259" t="s">
        <v>295</v>
      </c>
      <c r="H3171" s="264" t="s">
        <v>1398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1021</v>
      </c>
      <c r="C3172" s="260" t="s">
        <v>1022</v>
      </c>
      <c r="D3172" s="73" t="str">
        <f t="shared" si="98"/>
        <v>fev/2019</v>
      </c>
      <c r="E3172" s="263">
        <v>43500</v>
      </c>
      <c r="F3172" s="259" t="s">
        <v>1478</v>
      </c>
      <c r="G3172" s="259" t="s">
        <v>295</v>
      </c>
      <c r="H3172" s="264" t="s">
        <v>1109</v>
      </c>
      <c r="I3172" s="264" t="s">
        <v>189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1021</v>
      </c>
      <c r="C3173" s="260" t="s">
        <v>1022</v>
      </c>
      <c r="D3173" s="73" t="str">
        <f t="shared" si="98"/>
        <v>fev/2019</v>
      </c>
      <c r="E3173" s="263">
        <v>43500</v>
      </c>
      <c r="F3173" s="259" t="s">
        <v>575</v>
      </c>
      <c r="G3173" s="259" t="s">
        <v>295</v>
      </c>
      <c r="H3173" s="264" t="s">
        <v>1437</v>
      </c>
      <c r="I3173" s="264" t="s">
        <v>189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1021</v>
      </c>
      <c r="C3174" s="260" t="s">
        <v>1022</v>
      </c>
      <c r="D3174" s="73" t="str">
        <f t="shared" si="98"/>
        <v>fev/2019</v>
      </c>
      <c r="E3174" s="263">
        <v>43500</v>
      </c>
      <c r="F3174" s="259" t="s">
        <v>1479</v>
      </c>
      <c r="G3174" s="259" t="s">
        <v>295</v>
      </c>
      <c r="H3174" s="264" t="s">
        <v>333</v>
      </c>
      <c r="I3174" s="264" t="s">
        <v>189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1021</v>
      </c>
      <c r="C3175" s="260" t="s">
        <v>1022</v>
      </c>
      <c r="D3175" s="73" t="str">
        <f t="shared" si="98"/>
        <v>fev/2019</v>
      </c>
      <c r="E3175" s="263">
        <v>43500</v>
      </c>
      <c r="F3175" s="259" t="s">
        <v>575</v>
      </c>
      <c r="G3175" s="259" t="s">
        <v>295</v>
      </c>
      <c r="H3175" s="264" t="s">
        <v>1399</v>
      </c>
      <c r="I3175" s="264" t="s">
        <v>189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1021</v>
      </c>
      <c r="C3176" s="260" t="s">
        <v>1022</v>
      </c>
      <c r="D3176" s="73" t="str">
        <f t="shared" si="98"/>
        <v>fev/2019</v>
      </c>
      <c r="E3176" s="263">
        <v>43500</v>
      </c>
      <c r="F3176" s="259" t="s">
        <v>575</v>
      </c>
      <c r="G3176" s="259" t="s">
        <v>295</v>
      </c>
      <c r="H3176" s="264" t="s">
        <v>1438</v>
      </c>
      <c r="I3176" s="264" t="s">
        <v>189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1021</v>
      </c>
      <c r="C3177" s="260" t="s">
        <v>1022</v>
      </c>
      <c r="D3177" s="73" t="str">
        <f t="shared" si="98"/>
        <v>fev/2019</v>
      </c>
      <c r="E3177" s="263">
        <v>43500</v>
      </c>
      <c r="F3177" s="259" t="s">
        <v>1480</v>
      </c>
      <c r="G3177" s="259" t="s">
        <v>295</v>
      </c>
      <c r="H3177" s="264" t="s">
        <v>324</v>
      </c>
      <c r="I3177" s="264" t="s">
        <v>189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1021</v>
      </c>
      <c r="C3178" s="260" t="s">
        <v>1022</v>
      </c>
      <c r="D3178" s="73" t="str">
        <f t="shared" si="98"/>
        <v>fev/2019</v>
      </c>
      <c r="E3178" s="263">
        <v>43500</v>
      </c>
      <c r="F3178" s="259" t="s">
        <v>575</v>
      </c>
      <c r="G3178" s="259" t="s">
        <v>295</v>
      </c>
      <c r="H3178" s="264" t="s">
        <v>1439</v>
      </c>
      <c r="I3178" s="264" t="s">
        <v>189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1021</v>
      </c>
      <c r="C3179" s="260" t="s">
        <v>1022</v>
      </c>
      <c r="D3179" s="73" t="str">
        <f t="shared" si="98"/>
        <v>fev/2019</v>
      </c>
      <c r="E3179" s="263">
        <v>43500</v>
      </c>
      <c r="F3179" s="259" t="s">
        <v>575</v>
      </c>
      <c r="G3179" s="259" t="s">
        <v>295</v>
      </c>
      <c r="H3179" s="264" t="s">
        <v>1440</v>
      </c>
      <c r="I3179" s="264" t="s">
        <v>189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1021</v>
      </c>
      <c r="C3180" s="260" t="s">
        <v>1022</v>
      </c>
      <c r="D3180" s="73" t="str">
        <f t="shared" si="98"/>
        <v>fev/2019</v>
      </c>
      <c r="E3180" s="263">
        <v>43500</v>
      </c>
      <c r="F3180" s="259" t="s">
        <v>575</v>
      </c>
      <c r="G3180" s="259" t="s">
        <v>295</v>
      </c>
      <c r="H3180" s="264" t="s">
        <v>1204</v>
      </c>
      <c r="I3180" s="264" t="s">
        <v>189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1021</v>
      </c>
      <c r="C3181" s="260" t="s">
        <v>1022</v>
      </c>
      <c r="D3181" s="73" t="str">
        <f t="shared" si="98"/>
        <v>fev/2019</v>
      </c>
      <c r="E3181" s="263">
        <v>43500</v>
      </c>
      <c r="F3181" s="259" t="s">
        <v>575</v>
      </c>
      <c r="G3181" s="259" t="s">
        <v>295</v>
      </c>
      <c r="H3181" s="264" t="s">
        <v>1398</v>
      </c>
      <c r="I3181" s="264" t="s">
        <v>189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1021</v>
      </c>
      <c r="C3182" s="260" t="s">
        <v>1022</v>
      </c>
      <c r="D3182" s="73" t="str">
        <f t="shared" si="98"/>
        <v>fev/2019</v>
      </c>
      <c r="E3182" s="263">
        <v>43500</v>
      </c>
      <c r="F3182" s="259" t="s">
        <v>1480</v>
      </c>
      <c r="G3182" s="259" t="s">
        <v>295</v>
      </c>
      <c r="H3182" s="264" t="s">
        <v>324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1021</v>
      </c>
      <c r="C3183" s="260" t="s">
        <v>1022</v>
      </c>
      <c r="D3183" s="73" t="str">
        <f t="shared" si="98"/>
        <v>fev/2019</v>
      </c>
      <c r="E3183" s="263">
        <v>43500</v>
      </c>
      <c r="F3183" s="259" t="s">
        <v>1479</v>
      </c>
      <c r="G3183" s="259" t="s">
        <v>295</v>
      </c>
      <c r="H3183" s="264" t="s">
        <v>333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1021</v>
      </c>
      <c r="C3184" s="260" t="s">
        <v>1022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295</v>
      </c>
      <c r="H3184" s="264" t="s">
        <v>1462</v>
      </c>
      <c r="I3184" s="264" t="s">
        <v>255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1021</v>
      </c>
      <c r="C3185" s="260" t="s">
        <v>1022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319</v>
      </c>
      <c r="H3185" s="264" t="s">
        <v>310</v>
      </c>
      <c r="I3185" s="264" t="s">
        <v>248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1021</v>
      </c>
      <c r="C3186" s="260" t="s">
        <v>1022</v>
      </c>
      <c r="D3186" s="73" t="str">
        <f t="shared" si="98"/>
        <v>fev/2019</v>
      </c>
      <c r="E3186" s="263">
        <v>43500</v>
      </c>
      <c r="F3186" s="259" t="s">
        <v>207</v>
      </c>
      <c r="G3186" s="259" t="s">
        <v>295</v>
      </c>
      <c r="H3186" s="264" t="s">
        <v>208</v>
      </c>
      <c r="I3186" s="264" t="s">
        <v>298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1021</v>
      </c>
      <c r="C3187" s="260" t="s">
        <v>1022</v>
      </c>
      <c r="D3187" s="73" t="str">
        <f t="shared" si="98"/>
        <v>fev/2019</v>
      </c>
      <c r="E3187" s="263">
        <v>43500</v>
      </c>
      <c r="F3187" s="259" t="s">
        <v>1478</v>
      </c>
      <c r="G3187" s="259" t="s">
        <v>295</v>
      </c>
      <c r="H3187" s="264" t="s">
        <v>1109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1021</v>
      </c>
      <c r="C3188" s="260" t="s">
        <v>1022</v>
      </c>
      <c r="D3188" s="73" t="str">
        <f t="shared" si="98"/>
        <v>fev/2019</v>
      </c>
      <c r="E3188" s="263">
        <v>43501</v>
      </c>
      <c r="F3188" s="259" t="s">
        <v>320</v>
      </c>
      <c r="G3188" s="259" t="s">
        <v>295</v>
      </c>
      <c r="H3188" s="264" t="s">
        <v>220</v>
      </c>
      <c r="I3188" s="264" t="s">
        <v>276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1021</v>
      </c>
      <c r="C3189" s="260" t="s">
        <v>1022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295</v>
      </c>
      <c r="H3189" s="264" t="s">
        <v>334</v>
      </c>
      <c r="I3189" s="264" t="s">
        <v>276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1021</v>
      </c>
      <c r="C3190" s="260" t="s">
        <v>1022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295</v>
      </c>
      <c r="H3190" s="264" t="s">
        <v>1481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1021</v>
      </c>
      <c r="C3191" s="260" t="s">
        <v>1022</v>
      </c>
      <c r="D3191" s="73" t="str">
        <f t="shared" si="98"/>
        <v>fev/2019</v>
      </c>
      <c r="E3191" s="263">
        <v>43501</v>
      </c>
      <c r="F3191" s="259" t="s">
        <v>175</v>
      </c>
      <c r="G3191" s="259" t="s">
        <v>295</v>
      </c>
      <c r="H3191" s="264" t="s">
        <v>1399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1021</v>
      </c>
      <c r="C3192" s="260" t="s">
        <v>1022</v>
      </c>
      <c r="D3192" s="73" t="str">
        <f t="shared" si="98"/>
        <v>fev/2019</v>
      </c>
      <c r="E3192" s="263">
        <v>43501</v>
      </c>
      <c r="F3192" s="259" t="s">
        <v>175</v>
      </c>
      <c r="G3192" s="259" t="s">
        <v>295</v>
      </c>
      <c r="H3192" s="264" t="s">
        <v>1439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1021</v>
      </c>
      <c r="C3193" s="260" t="s">
        <v>1022</v>
      </c>
      <c r="D3193" s="73" t="str">
        <f t="shared" si="98"/>
        <v>fev/2019</v>
      </c>
      <c r="E3193" s="263">
        <v>43501</v>
      </c>
      <c r="F3193" s="259" t="s">
        <v>175</v>
      </c>
      <c r="G3193" s="259" t="s">
        <v>295</v>
      </c>
      <c r="H3193" s="264" t="s">
        <v>1398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1021</v>
      </c>
      <c r="C3194" s="260" t="s">
        <v>1022</v>
      </c>
      <c r="D3194" s="73" t="str">
        <f t="shared" si="98"/>
        <v>fev/2019</v>
      </c>
      <c r="E3194" s="263">
        <v>43501</v>
      </c>
      <c r="F3194" s="259" t="s">
        <v>207</v>
      </c>
      <c r="G3194" s="259" t="s">
        <v>295</v>
      </c>
      <c r="H3194" s="264" t="s">
        <v>208</v>
      </c>
      <c r="I3194" s="264" t="s">
        <v>298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1021</v>
      </c>
      <c r="C3195" s="260" t="s">
        <v>1022</v>
      </c>
      <c r="D3195" s="73" t="str">
        <f t="shared" si="98"/>
        <v>fev/2019</v>
      </c>
      <c r="E3195" s="263">
        <v>43501</v>
      </c>
      <c r="F3195" s="259" t="s">
        <v>748</v>
      </c>
      <c r="G3195" s="259" t="s">
        <v>295</v>
      </c>
      <c r="H3195" s="264" t="s">
        <v>748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1021</v>
      </c>
      <c r="C3196" s="260" t="s">
        <v>1022</v>
      </c>
      <c r="D3196" s="73" t="str">
        <f t="shared" si="98"/>
        <v>fev/2019</v>
      </c>
      <c r="E3196" s="263">
        <v>43502</v>
      </c>
      <c r="F3196" s="259" t="s">
        <v>214</v>
      </c>
      <c r="G3196" s="259" t="s">
        <v>295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1021</v>
      </c>
      <c r="C3197" s="260" t="s">
        <v>1022</v>
      </c>
      <c r="D3197" s="73" t="str">
        <f t="shared" si="98"/>
        <v>fev/2019</v>
      </c>
      <c r="E3197" s="263">
        <v>43502</v>
      </c>
      <c r="F3197" s="259" t="s">
        <v>214</v>
      </c>
      <c r="G3197" s="259" t="s">
        <v>295</v>
      </c>
      <c r="H3197" s="264" t="s">
        <v>304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1021</v>
      </c>
      <c r="C3198" s="260" t="s">
        <v>1022</v>
      </c>
      <c r="D3198" s="73" t="str">
        <f t="shared" si="98"/>
        <v>fev/2019</v>
      </c>
      <c r="E3198" s="263">
        <v>43502</v>
      </c>
      <c r="F3198" s="259" t="s">
        <v>214</v>
      </c>
      <c r="G3198" s="259" t="s">
        <v>295</v>
      </c>
      <c r="H3198" s="264" t="s">
        <v>304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1021</v>
      </c>
      <c r="C3199" s="260" t="s">
        <v>1022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295</v>
      </c>
      <c r="H3199" s="264" t="s">
        <v>1084</v>
      </c>
      <c r="I3199" s="264" t="s">
        <v>252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1021</v>
      </c>
      <c r="C3200" s="260" t="s">
        <v>1022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323</v>
      </c>
      <c r="H3200" s="264" t="s">
        <v>310</v>
      </c>
      <c r="I3200" s="264" t="s">
        <v>189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1021</v>
      </c>
      <c r="C3201" s="260" t="s">
        <v>1022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323</v>
      </c>
      <c r="H3201" s="264" t="s">
        <v>310</v>
      </c>
      <c r="I3201" s="264" t="s">
        <v>248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1021</v>
      </c>
      <c r="C3202" s="260" t="s">
        <v>1022</v>
      </c>
      <c r="D3202" s="73" t="str">
        <f t="shared" si="98"/>
        <v>fev/2019</v>
      </c>
      <c r="E3202" s="263">
        <v>43502</v>
      </c>
      <c r="F3202" s="259" t="s">
        <v>749</v>
      </c>
      <c r="G3202" s="259" t="s">
        <v>295</v>
      </c>
      <c r="H3202" s="264" t="s">
        <v>1431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1021</v>
      </c>
      <c r="C3203" s="260" t="s">
        <v>1022</v>
      </c>
      <c r="D3203" s="73" t="str">
        <f t="shared" ref="D3203:D3266" si="100">TEXT(E3203,"mmm/aaaa")</f>
        <v>fev/2019</v>
      </c>
      <c r="E3203" s="263">
        <v>43502</v>
      </c>
      <c r="F3203" s="259" t="s">
        <v>174</v>
      </c>
      <c r="G3203" s="259" t="s">
        <v>295</v>
      </c>
      <c r="H3203" s="264" t="s">
        <v>1431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1021</v>
      </c>
      <c r="C3204" s="260" t="s">
        <v>1022</v>
      </c>
      <c r="D3204" s="73" t="str">
        <f t="shared" si="100"/>
        <v>fev/2019</v>
      </c>
      <c r="E3204" s="263">
        <v>43502</v>
      </c>
      <c r="F3204" s="259" t="s">
        <v>207</v>
      </c>
      <c r="G3204" s="259" t="s">
        <v>295</v>
      </c>
      <c r="H3204" s="264" t="s">
        <v>208</v>
      </c>
      <c r="I3204" s="264" t="s">
        <v>298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1021</v>
      </c>
      <c r="C3205" s="260" t="s">
        <v>1022</v>
      </c>
      <c r="D3205" s="73" t="str">
        <f t="shared" si="100"/>
        <v>fev/2019</v>
      </c>
      <c r="E3205" s="263">
        <v>43503</v>
      </c>
      <c r="F3205" s="259" t="s">
        <v>320</v>
      </c>
      <c r="G3205" s="259" t="s">
        <v>295</v>
      </c>
      <c r="H3205" s="264" t="s">
        <v>331</v>
      </c>
      <c r="I3205" s="264" t="s">
        <v>276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1021</v>
      </c>
      <c r="C3206" s="260" t="s">
        <v>1022</v>
      </c>
      <c r="D3206" s="73" t="str">
        <f t="shared" si="100"/>
        <v>fev/2019</v>
      </c>
      <c r="E3206" s="263">
        <v>43503</v>
      </c>
      <c r="F3206" s="259" t="s">
        <v>320</v>
      </c>
      <c r="G3206" s="259" t="s">
        <v>295</v>
      </c>
      <c r="H3206" s="264" t="s">
        <v>331</v>
      </c>
      <c r="I3206" s="264" t="s">
        <v>276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1021</v>
      </c>
      <c r="C3207" s="260" t="s">
        <v>1022</v>
      </c>
      <c r="D3207" s="73" t="str">
        <f t="shared" si="100"/>
        <v>fev/2019</v>
      </c>
      <c r="E3207" s="263">
        <v>43503</v>
      </c>
      <c r="F3207" s="259" t="s">
        <v>214</v>
      </c>
      <c r="G3207" s="259" t="s">
        <v>295</v>
      </c>
      <c r="H3207" s="264" t="s">
        <v>304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1021</v>
      </c>
      <c r="C3208" s="260" t="s">
        <v>1022</v>
      </c>
      <c r="D3208" s="73" t="str">
        <f t="shared" si="100"/>
        <v>fev/2019</v>
      </c>
      <c r="E3208" s="263">
        <v>43503</v>
      </c>
      <c r="F3208" s="259" t="s">
        <v>739</v>
      </c>
      <c r="G3208" s="259" t="s">
        <v>295</v>
      </c>
      <c r="H3208" s="264" t="s">
        <v>1482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1021</v>
      </c>
      <c r="C3209" s="260" t="s">
        <v>1022</v>
      </c>
      <c r="D3209" s="73" t="str">
        <f t="shared" si="100"/>
        <v>fev/2019</v>
      </c>
      <c r="E3209" s="263">
        <v>43503</v>
      </c>
      <c r="F3209" s="259" t="s">
        <v>207</v>
      </c>
      <c r="G3209" s="259" t="s">
        <v>295</v>
      </c>
      <c r="H3209" s="264" t="s">
        <v>208</v>
      </c>
      <c r="I3209" s="264" t="s">
        <v>298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1021</v>
      </c>
      <c r="C3210" s="260" t="s">
        <v>1022</v>
      </c>
      <c r="D3210" s="73" t="str">
        <f t="shared" si="100"/>
        <v>fev/2019</v>
      </c>
      <c r="E3210" s="263">
        <v>43504</v>
      </c>
      <c r="F3210" s="259" t="s">
        <v>207</v>
      </c>
      <c r="G3210" s="259" t="s">
        <v>295</v>
      </c>
      <c r="H3210" s="264" t="s">
        <v>208</v>
      </c>
      <c r="I3210" s="264" t="s">
        <v>298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1021</v>
      </c>
      <c r="C3211" s="260" t="s">
        <v>1022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295</v>
      </c>
      <c r="H3211" s="264" t="s">
        <v>400</v>
      </c>
      <c r="I3211" s="266" t="s">
        <v>188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1021</v>
      </c>
      <c r="C3212" s="260" t="s">
        <v>1022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295</v>
      </c>
      <c r="H3212" s="266" t="s">
        <v>1483</v>
      </c>
      <c r="I3212" s="266" t="s">
        <v>257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1021</v>
      </c>
      <c r="C3213" s="260" t="s">
        <v>1022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295</v>
      </c>
      <c r="H3213" s="264" t="s">
        <v>1483</v>
      </c>
      <c r="I3213" s="266" t="s">
        <v>255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1021</v>
      </c>
      <c r="C3214" s="260" t="s">
        <v>1022</v>
      </c>
      <c r="D3214" s="73" t="str">
        <f t="shared" si="100"/>
        <v>fev/2019</v>
      </c>
      <c r="E3214" s="263">
        <v>43507</v>
      </c>
      <c r="F3214" s="259" t="s">
        <v>207</v>
      </c>
      <c r="G3214" s="259" t="s">
        <v>295</v>
      </c>
      <c r="H3214" s="264" t="s">
        <v>208</v>
      </c>
      <c r="I3214" s="264" t="s">
        <v>298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1023</v>
      </c>
      <c r="C3215" s="260" t="s">
        <v>1022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295</v>
      </c>
      <c r="H3215" s="264" t="s">
        <v>143</v>
      </c>
      <c r="I3215" s="264" t="s">
        <v>235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1023</v>
      </c>
      <c r="C3216" s="260" t="s">
        <v>1022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295</v>
      </c>
      <c r="H3216" s="264" t="s">
        <v>143</v>
      </c>
      <c r="I3216" s="264" t="s">
        <v>235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1023</v>
      </c>
      <c r="C3217" s="260" t="s">
        <v>1022</v>
      </c>
      <c r="D3217" s="73" t="str">
        <f t="shared" si="100"/>
        <v>fev/2019</v>
      </c>
      <c r="E3217" s="263">
        <v>43508</v>
      </c>
      <c r="F3217" s="259" t="s">
        <v>738</v>
      </c>
      <c r="G3217" s="259" t="s">
        <v>295</v>
      </c>
      <c r="H3217" s="264" t="s">
        <v>738</v>
      </c>
      <c r="I3217" s="264" t="s">
        <v>206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1023</v>
      </c>
      <c r="C3218" s="260" t="s">
        <v>1022</v>
      </c>
      <c r="D3218" s="73" t="str">
        <f t="shared" si="100"/>
        <v>fev/2019</v>
      </c>
      <c r="E3218" s="263">
        <v>43508</v>
      </c>
      <c r="F3218" s="259" t="s">
        <v>214</v>
      </c>
      <c r="G3218" s="259" t="s">
        <v>295</v>
      </c>
      <c r="H3218" s="264" t="s">
        <v>329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1021</v>
      </c>
      <c r="C3219" s="260" t="s">
        <v>1022</v>
      </c>
      <c r="D3219" s="73" t="str">
        <f t="shared" si="100"/>
        <v>fev/2019</v>
      </c>
      <c r="E3219" s="263">
        <v>43508</v>
      </c>
      <c r="F3219" s="259" t="s">
        <v>214</v>
      </c>
      <c r="G3219" s="259" t="s">
        <v>295</v>
      </c>
      <c r="H3219" s="264" t="s">
        <v>304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1021</v>
      </c>
      <c r="C3220" s="260" t="s">
        <v>1022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295</v>
      </c>
      <c r="H3220" s="264" t="s">
        <v>324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1021</v>
      </c>
      <c r="C3221" s="260" t="s">
        <v>1022</v>
      </c>
      <c r="D3221" s="73" t="str">
        <f t="shared" si="100"/>
        <v>fev/2019</v>
      </c>
      <c r="E3221" s="263">
        <v>43508</v>
      </c>
      <c r="F3221" s="259" t="s">
        <v>207</v>
      </c>
      <c r="G3221" s="259" t="s">
        <v>295</v>
      </c>
      <c r="H3221" s="264" t="s">
        <v>208</v>
      </c>
      <c r="I3221" s="264" t="s">
        <v>298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1021</v>
      </c>
      <c r="C3222" s="260" t="s">
        <v>1022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295</v>
      </c>
      <c r="H3222" s="264" t="s">
        <v>1442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1021</v>
      </c>
      <c r="C3223" s="260" t="s">
        <v>1022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295</v>
      </c>
      <c r="H3223" s="264" t="s">
        <v>222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1021</v>
      </c>
      <c r="C3224" s="260" t="s">
        <v>1022</v>
      </c>
      <c r="D3224" s="73" t="str">
        <f t="shared" si="100"/>
        <v>fev/2019</v>
      </c>
      <c r="E3224" s="263">
        <v>43509</v>
      </c>
      <c r="F3224" s="259" t="s">
        <v>205</v>
      </c>
      <c r="G3224" s="259" t="s">
        <v>295</v>
      </c>
      <c r="H3224" s="264" t="s">
        <v>300</v>
      </c>
      <c r="I3224" s="264" t="s">
        <v>237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1021</v>
      </c>
      <c r="C3225" s="260" t="s">
        <v>1022</v>
      </c>
      <c r="D3225" s="73" t="str">
        <f t="shared" si="100"/>
        <v>fev/2019</v>
      </c>
      <c r="E3225" s="263">
        <v>43509</v>
      </c>
      <c r="F3225" s="259" t="s">
        <v>214</v>
      </c>
      <c r="G3225" s="259" t="s">
        <v>295</v>
      </c>
      <c r="H3225" s="264" t="s">
        <v>304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1021</v>
      </c>
      <c r="C3226" s="260" t="s">
        <v>1022</v>
      </c>
      <c r="D3226" s="73" t="str">
        <f t="shared" si="100"/>
        <v>fev/2019</v>
      </c>
      <c r="E3226" s="263">
        <v>43509</v>
      </c>
      <c r="F3226" s="259" t="s">
        <v>214</v>
      </c>
      <c r="G3226" s="259" t="s">
        <v>295</v>
      </c>
      <c r="H3226" s="264" t="s">
        <v>304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1021</v>
      </c>
      <c r="C3227" s="260" t="s">
        <v>1022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295</v>
      </c>
      <c r="H3227" s="264" t="s">
        <v>1084</v>
      </c>
      <c r="I3227" s="264" t="s">
        <v>252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1021</v>
      </c>
      <c r="C3228" s="260" t="s">
        <v>1022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295</v>
      </c>
      <c r="H3228" s="264" t="s">
        <v>1084</v>
      </c>
      <c r="I3228" s="264" t="s">
        <v>252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1021</v>
      </c>
      <c r="C3229" s="260" t="s">
        <v>1022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295</v>
      </c>
      <c r="H3229" s="264" t="s">
        <v>1484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1023</v>
      </c>
      <c r="C3230" s="260" t="s">
        <v>1022</v>
      </c>
      <c r="D3230" s="73" t="str">
        <f t="shared" si="100"/>
        <v>fev/2019</v>
      </c>
      <c r="E3230" s="263">
        <v>43509</v>
      </c>
      <c r="F3230" s="259" t="s">
        <v>207</v>
      </c>
      <c r="G3230" s="259" t="s">
        <v>295</v>
      </c>
      <c r="H3230" s="264" t="s">
        <v>208</v>
      </c>
      <c r="I3230" s="264" t="s">
        <v>298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1021</v>
      </c>
      <c r="C3231" s="260" t="s">
        <v>1022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295</v>
      </c>
      <c r="H3231" s="264" t="s">
        <v>1024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1023</v>
      </c>
      <c r="C3232" s="260" t="s">
        <v>1022</v>
      </c>
      <c r="D3232" s="73" t="str">
        <f t="shared" si="100"/>
        <v>fev/2019</v>
      </c>
      <c r="E3232" s="263">
        <v>43509</v>
      </c>
      <c r="F3232" s="259" t="s">
        <v>205</v>
      </c>
      <c r="G3232" s="259" t="s">
        <v>295</v>
      </c>
      <c r="H3232" s="264" t="s">
        <v>736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1021</v>
      </c>
      <c r="C3233" s="260" t="s">
        <v>1022</v>
      </c>
      <c r="D3233" s="73" t="str">
        <f t="shared" si="100"/>
        <v>fev/2019</v>
      </c>
      <c r="E3233" s="263">
        <v>43509</v>
      </c>
      <c r="F3233" s="259" t="s">
        <v>205</v>
      </c>
      <c r="G3233" s="259" t="s">
        <v>295</v>
      </c>
      <c r="H3233" s="264" t="s">
        <v>736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1023</v>
      </c>
      <c r="C3234" s="260" t="s">
        <v>1022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295</v>
      </c>
      <c r="H3234" s="264" t="s">
        <v>143</v>
      </c>
      <c r="I3234" s="264" t="s">
        <v>235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1023</v>
      </c>
      <c r="C3235" s="260" t="s">
        <v>1022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295</v>
      </c>
      <c r="H3235" s="264" t="s">
        <v>143</v>
      </c>
      <c r="I3235" s="264" t="s">
        <v>235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1021</v>
      </c>
      <c r="C3236" s="260" t="s">
        <v>1022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295</v>
      </c>
      <c r="H3236" s="264" t="s">
        <v>1458</v>
      </c>
      <c r="I3236" s="264" t="s">
        <v>255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1021</v>
      </c>
      <c r="C3237" s="260" t="s">
        <v>1022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295</v>
      </c>
      <c r="H3237" s="264" t="s">
        <v>1485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1021</v>
      </c>
      <c r="C3238" s="260" t="s">
        <v>1022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295</v>
      </c>
      <c r="H3238" s="264" t="s">
        <v>743</v>
      </c>
      <c r="I3238" s="264" t="s">
        <v>284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1021</v>
      </c>
      <c r="C3239" s="260" t="s">
        <v>1022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295</v>
      </c>
      <c r="H3239" s="264" t="s">
        <v>328</v>
      </c>
      <c r="I3239" s="264" t="s">
        <v>259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1021</v>
      </c>
      <c r="C3240" s="260" t="s">
        <v>1022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295</v>
      </c>
      <c r="H3240" s="264" t="s">
        <v>343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1021</v>
      </c>
      <c r="C3241" s="260" t="s">
        <v>1022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295</v>
      </c>
      <c r="H3241" s="264" t="s">
        <v>327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1021</v>
      </c>
      <c r="C3242" s="260" t="s">
        <v>1022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295</v>
      </c>
      <c r="H3242" s="260" t="s">
        <v>1486</v>
      </c>
      <c r="I3242" s="264" t="s">
        <v>249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1021</v>
      </c>
      <c r="C3243" s="260" t="s">
        <v>1022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295</v>
      </c>
      <c r="H3243" s="260" t="s">
        <v>1486</v>
      </c>
      <c r="I3243" s="264" t="s">
        <v>249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1021</v>
      </c>
      <c r="C3244" s="260" t="s">
        <v>1022</v>
      </c>
      <c r="D3244" s="73" t="str">
        <f t="shared" si="100"/>
        <v>fev/2019</v>
      </c>
      <c r="E3244" s="263">
        <v>43511</v>
      </c>
      <c r="F3244" s="259" t="s">
        <v>214</v>
      </c>
      <c r="G3244" s="259" t="s">
        <v>295</v>
      </c>
      <c r="H3244" s="264" t="s">
        <v>304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1021</v>
      </c>
      <c r="C3245" s="260" t="s">
        <v>1022</v>
      </c>
      <c r="D3245" s="73" t="str">
        <f t="shared" si="100"/>
        <v>fev/2019</v>
      </c>
      <c r="E3245" s="263">
        <v>43511</v>
      </c>
      <c r="F3245" s="259" t="s">
        <v>214</v>
      </c>
      <c r="G3245" s="259" t="s">
        <v>295</v>
      </c>
      <c r="H3245" s="264" t="s">
        <v>304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1021</v>
      </c>
      <c r="C3246" s="260" t="s">
        <v>1022</v>
      </c>
      <c r="D3246" s="73" t="str">
        <f t="shared" si="100"/>
        <v>fev/2019</v>
      </c>
      <c r="E3246" s="263">
        <v>43511</v>
      </c>
      <c r="F3246" s="259" t="s">
        <v>214</v>
      </c>
      <c r="G3246" s="259" t="s">
        <v>295</v>
      </c>
      <c r="H3246" s="264" t="s">
        <v>304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1021</v>
      </c>
      <c r="C3247" s="260" t="s">
        <v>1022</v>
      </c>
      <c r="D3247" s="73" t="str">
        <f t="shared" si="100"/>
        <v>fev/2019</v>
      </c>
      <c r="E3247" s="263">
        <v>43511</v>
      </c>
      <c r="F3247" s="259" t="s">
        <v>214</v>
      </c>
      <c r="G3247" s="259" t="s">
        <v>295</v>
      </c>
      <c r="H3247" s="264" t="s">
        <v>304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1021</v>
      </c>
      <c r="C3248" s="260" t="s">
        <v>1022</v>
      </c>
      <c r="D3248" s="73" t="str">
        <f t="shared" si="100"/>
        <v>fev/2019</v>
      </c>
      <c r="E3248" s="263">
        <v>43511</v>
      </c>
      <c r="F3248" s="259" t="s">
        <v>214</v>
      </c>
      <c r="G3248" s="259" t="s">
        <v>295</v>
      </c>
      <c r="H3248" s="264" t="s">
        <v>304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1021</v>
      </c>
      <c r="C3249" s="260" t="s">
        <v>1022</v>
      </c>
      <c r="D3249" s="73" t="str">
        <f t="shared" si="100"/>
        <v>fev/2019</v>
      </c>
      <c r="E3249" s="263">
        <v>43511</v>
      </c>
      <c r="F3249" s="259" t="s">
        <v>214</v>
      </c>
      <c r="G3249" s="259" t="s">
        <v>295</v>
      </c>
      <c r="H3249" s="264" t="s">
        <v>304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1021</v>
      </c>
      <c r="C3250" s="260" t="s">
        <v>1022</v>
      </c>
      <c r="D3250" s="73" t="str">
        <f t="shared" si="100"/>
        <v>fev/2019</v>
      </c>
      <c r="E3250" s="263">
        <v>43511</v>
      </c>
      <c r="F3250" s="259" t="s">
        <v>214</v>
      </c>
      <c r="G3250" s="259" t="s">
        <v>295</v>
      </c>
      <c r="H3250" s="264" t="s">
        <v>304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1021</v>
      </c>
      <c r="C3251" s="260" t="s">
        <v>1022</v>
      </c>
      <c r="D3251" s="73" t="str">
        <f t="shared" si="100"/>
        <v>fev/2019</v>
      </c>
      <c r="E3251" s="263">
        <v>43511</v>
      </c>
      <c r="F3251" s="259" t="s">
        <v>214</v>
      </c>
      <c r="G3251" s="259" t="s">
        <v>295</v>
      </c>
      <c r="H3251" s="264" t="s">
        <v>304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1021</v>
      </c>
      <c r="C3252" s="260" t="s">
        <v>1022</v>
      </c>
      <c r="D3252" s="73" t="str">
        <f t="shared" si="100"/>
        <v>fev/2019</v>
      </c>
      <c r="E3252" s="263">
        <v>43511</v>
      </c>
      <c r="F3252" s="259" t="s">
        <v>214</v>
      </c>
      <c r="G3252" s="259" t="s">
        <v>295</v>
      </c>
      <c r="H3252" s="268" t="s">
        <v>304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1021</v>
      </c>
      <c r="C3253" s="260" t="s">
        <v>1022</v>
      </c>
      <c r="D3253" s="73" t="str">
        <f t="shared" si="100"/>
        <v>fev/2019</v>
      </c>
      <c r="E3253" s="263">
        <v>43511</v>
      </c>
      <c r="F3253" s="259" t="s">
        <v>214</v>
      </c>
      <c r="G3253" s="259" t="s">
        <v>295</v>
      </c>
      <c r="H3253" s="268" t="s">
        <v>304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1021</v>
      </c>
      <c r="C3254" s="260" t="s">
        <v>1022</v>
      </c>
      <c r="D3254" s="73" t="str">
        <f t="shared" si="100"/>
        <v>fev/2019</v>
      </c>
      <c r="E3254" s="263">
        <v>43511</v>
      </c>
      <c r="F3254" s="259" t="s">
        <v>575</v>
      </c>
      <c r="G3254" s="259" t="s">
        <v>295</v>
      </c>
      <c r="H3254" s="264" t="s">
        <v>1399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1021</v>
      </c>
      <c r="C3255" s="260" t="s">
        <v>1022</v>
      </c>
      <c r="D3255" s="73" t="str">
        <f t="shared" si="100"/>
        <v>fev/2019</v>
      </c>
      <c r="E3255" s="263">
        <v>43511</v>
      </c>
      <c r="F3255" s="259" t="s">
        <v>575</v>
      </c>
      <c r="G3255" s="259" t="s">
        <v>295</v>
      </c>
      <c r="H3255" s="264" t="s">
        <v>1439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1021</v>
      </c>
      <c r="C3256" s="260" t="s">
        <v>1022</v>
      </c>
      <c r="D3256" s="73" t="str">
        <f t="shared" si="100"/>
        <v>fev/2019</v>
      </c>
      <c r="E3256" s="263">
        <v>43511</v>
      </c>
      <c r="F3256" s="259" t="s">
        <v>575</v>
      </c>
      <c r="G3256" s="259" t="s">
        <v>295</v>
      </c>
      <c r="H3256" s="264" t="s">
        <v>1398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1021</v>
      </c>
      <c r="C3257" s="260" t="s">
        <v>1022</v>
      </c>
      <c r="D3257" s="73" t="str">
        <f t="shared" si="100"/>
        <v>fev/2019</v>
      </c>
      <c r="E3257" s="263">
        <v>43511</v>
      </c>
      <c r="F3257" s="259" t="s">
        <v>575</v>
      </c>
      <c r="G3257" s="259" t="s">
        <v>295</v>
      </c>
      <c r="H3257" s="264" t="s">
        <v>1433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1021</v>
      </c>
      <c r="C3258" s="260" t="s">
        <v>1022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295</v>
      </c>
      <c r="H3258" s="260" t="s">
        <v>1486</v>
      </c>
      <c r="I3258" s="264" t="s">
        <v>189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1021</v>
      </c>
      <c r="C3259" s="260" t="s">
        <v>1022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295</v>
      </c>
      <c r="H3259" s="260" t="s">
        <v>1486</v>
      </c>
      <c r="I3259" s="264" t="s">
        <v>189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1021</v>
      </c>
      <c r="C3260" s="260" t="s">
        <v>1022</v>
      </c>
      <c r="D3260" s="73" t="str">
        <f t="shared" si="100"/>
        <v>fev/2019</v>
      </c>
      <c r="E3260" s="263">
        <v>43511</v>
      </c>
      <c r="F3260" s="259" t="s">
        <v>1361</v>
      </c>
      <c r="G3260" s="259" t="s">
        <v>295</v>
      </c>
      <c r="H3260" s="264" t="s">
        <v>324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1021</v>
      </c>
      <c r="C3261" s="260" t="s">
        <v>1022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295</v>
      </c>
      <c r="H3261" s="264" t="s">
        <v>1487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1021</v>
      </c>
      <c r="C3262" s="260" t="s">
        <v>1022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295</v>
      </c>
      <c r="H3262" s="264" t="s">
        <v>1487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1021</v>
      </c>
      <c r="C3263" s="260" t="s">
        <v>1022</v>
      </c>
      <c r="D3263" s="73" t="str">
        <f t="shared" si="100"/>
        <v>fev/2019</v>
      </c>
      <c r="E3263" s="263">
        <v>43511</v>
      </c>
      <c r="F3263" s="259" t="s">
        <v>627</v>
      </c>
      <c r="G3263" s="259" t="s">
        <v>295</v>
      </c>
      <c r="H3263" s="264" t="s">
        <v>333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1021</v>
      </c>
      <c r="C3264" s="260" t="s">
        <v>1022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295</v>
      </c>
      <c r="H3264" s="264" t="s">
        <v>333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1021</v>
      </c>
      <c r="C3265" s="260" t="s">
        <v>1022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295</v>
      </c>
      <c r="H3265" s="264" t="s">
        <v>333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1023</v>
      </c>
      <c r="C3266" s="260" t="s">
        <v>1022</v>
      </c>
      <c r="D3266" s="73" t="str">
        <f t="shared" si="100"/>
        <v>fev/2019</v>
      </c>
      <c r="E3266" s="263">
        <v>43511</v>
      </c>
      <c r="F3266" s="259" t="s">
        <v>207</v>
      </c>
      <c r="G3266" s="259" t="s">
        <v>295</v>
      </c>
      <c r="H3266" s="264" t="s">
        <v>208</v>
      </c>
      <c r="I3266" s="264" t="s">
        <v>298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1021</v>
      </c>
      <c r="C3267" s="260" t="s">
        <v>1022</v>
      </c>
      <c r="D3267" s="73" t="str">
        <f t="shared" ref="D3267:D3330" si="102">TEXT(E3267,"mmm/aaaa")</f>
        <v>fev/2019</v>
      </c>
      <c r="E3267" s="263">
        <v>43511</v>
      </c>
      <c r="F3267" s="259" t="s">
        <v>1488</v>
      </c>
      <c r="G3267" s="259" t="s">
        <v>295</v>
      </c>
      <c r="H3267" s="264" t="s">
        <v>1109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1021</v>
      </c>
      <c r="C3268" s="260" t="s">
        <v>1022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295</v>
      </c>
      <c r="H3268" s="264" t="s">
        <v>1109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1021</v>
      </c>
      <c r="C3269" s="260" t="s">
        <v>1022</v>
      </c>
      <c r="D3269" s="73" t="str">
        <f t="shared" si="102"/>
        <v>fev/2019</v>
      </c>
      <c r="E3269" s="263">
        <v>43511</v>
      </c>
      <c r="F3269" s="259" t="s">
        <v>1489</v>
      </c>
      <c r="G3269" s="259" t="s">
        <v>295</v>
      </c>
      <c r="H3269" s="264" t="s">
        <v>1449</v>
      </c>
      <c r="I3269" s="264" t="s">
        <v>271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1021</v>
      </c>
      <c r="C3270" s="260" t="s">
        <v>1022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295</v>
      </c>
      <c r="H3270" s="264" t="s">
        <v>330</v>
      </c>
      <c r="I3270" s="264" t="s">
        <v>277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1021</v>
      </c>
      <c r="C3271" s="260" t="s">
        <v>1022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295</v>
      </c>
      <c r="H3271" s="264" t="s">
        <v>338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1021</v>
      </c>
      <c r="C3272" s="260" t="s">
        <v>1022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295</v>
      </c>
      <c r="H3272" s="264" t="s">
        <v>332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1023</v>
      </c>
      <c r="C3273" s="260" t="s">
        <v>1022</v>
      </c>
      <c r="D3273" s="73" t="str">
        <f t="shared" si="102"/>
        <v>fev/2019</v>
      </c>
      <c r="E3273" s="263">
        <v>43511</v>
      </c>
      <c r="F3273" s="259" t="s">
        <v>205</v>
      </c>
      <c r="G3273" s="259" t="s">
        <v>295</v>
      </c>
      <c r="H3273" s="264" t="s">
        <v>736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1021</v>
      </c>
      <c r="C3274" s="260" t="s">
        <v>1022</v>
      </c>
      <c r="D3274" s="73" t="str">
        <f t="shared" si="102"/>
        <v>fev/2019</v>
      </c>
      <c r="E3274" s="263">
        <v>43511</v>
      </c>
      <c r="F3274" s="259" t="s">
        <v>205</v>
      </c>
      <c r="G3274" s="259" t="s">
        <v>295</v>
      </c>
      <c r="H3274" s="264" t="s">
        <v>736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1021</v>
      </c>
      <c r="C3275" s="260" t="s">
        <v>1022</v>
      </c>
      <c r="D3275" s="73" t="str">
        <f t="shared" si="102"/>
        <v>fev/2019</v>
      </c>
      <c r="E3275" s="263">
        <v>43514</v>
      </c>
      <c r="F3275" s="259" t="s">
        <v>738</v>
      </c>
      <c r="G3275" s="259" t="s">
        <v>295</v>
      </c>
      <c r="H3275" s="264" t="s">
        <v>738</v>
      </c>
      <c r="I3275" s="264" t="s">
        <v>206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1021</v>
      </c>
      <c r="C3276" s="260" t="s">
        <v>1022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323</v>
      </c>
      <c r="H3276" s="260" t="s">
        <v>1486</v>
      </c>
      <c r="I3276" s="264" t="s">
        <v>249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1021</v>
      </c>
      <c r="C3277" s="260" t="s">
        <v>1022</v>
      </c>
      <c r="D3277" s="73" t="str">
        <f t="shared" si="102"/>
        <v>fev/2019</v>
      </c>
      <c r="E3277" s="263">
        <v>43514</v>
      </c>
      <c r="F3277" s="259" t="s">
        <v>214</v>
      </c>
      <c r="G3277" s="259" t="s">
        <v>295</v>
      </c>
      <c r="H3277" s="264" t="s">
        <v>304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1021</v>
      </c>
      <c r="C3278" s="260" t="s">
        <v>1022</v>
      </c>
      <c r="D3278" s="73" t="str">
        <f t="shared" si="102"/>
        <v>fev/2019</v>
      </c>
      <c r="E3278" s="263">
        <v>43514</v>
      </c>
      <c r="F3278" s="259" t="s">
        <v>214</v>
      </c>
      <c r="G3278" s="259" t="s">
        <v>295</v>
      </c>
      <c r="H3278" s="264" t="s">
        <v>304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1021</v>
      </c>
      <c r="C3279" s="260" t="s">
        <v>1022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295</v>
      </c>
      <c r="H3279" s="264" t="s">
        <v>1084</v>
      </c>
      <c r="I3279" s="264" t="s">
        <v>252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1021</v>
      </c>
      <c r="C3280" s="260" t="s">
        <v>1022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295</v>
      </c>
      <c r="H3280" s="264" t="s">
        <v>762</v>
      </c>
      <c r="I3280" s="264" t="s">
        <v>248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1021</v>
      </c>
      <c r="C3281" s="260" t="s">
        <v>1022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309</v>
      </c>
      <c r="H3281" s="264" t="s">
        <v>1452</v>
      </c>
      <c r="I3281" s="264" t="s">
        <v>248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1021</v>
      </c>
      <c r="C3282" s="260" t="s">
        <v>1022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295</v>
      </c>
      <c r="H3282" s="264" t="s">
        <v>1449</v>
      </c>
      <c r="I3282" s="264" t="s">
        <v>271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1021</v>
      </c>
      <c r="C3283" s="260" t="s">
        <v>1022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295</v>
      </c>
      <c r="H3283" s="264" t="s">
        <v>758</v>
      </c>
      <c r="I3283" s="264" t="s">
        <v>249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1021</v>
      </c>
      <c r="C3284" s="260" t="s">
        <v>1022</v>
      </c>
      <c r="D3284" s="73" t="str">
        <f t="shared" si="102"/>
        <v>fev/2019</v>
      </c>
      <c r="E3284" s="263">
        <v>43515</v>
      </c>
      <c r="F3284" s="259" t="s">
        <v>214</v>
      </c>
      <c r="G3284" s="259" t="s">
        <v>295</v>
      </c>
      <c r="H3284" s="264" t="s">
        <v>304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1021</v>
      </c>
      <c r="C3285" s="260" t="s">
        <v>1022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295</v>
      </c>
      <c r="H3285" s="264" t="s">
        <v>758</v>
      </c>
      <c r="I3285" s="264" t="s">
        <v>251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1021</v>
      </c>
      <c r="C3286" s="260" t="s">
        <v>1022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299</v>
      </c>
      <c r="H3286" s="264" t="s">
        <v>310</v>
      </c>
      <c r="I3286" s="264" t="s">
        <v>248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1021</v>
      </c>
      <c r="C3287" s="260" t="s">
        <v>1022</v>
      </c>
      <c r="D3287" s="73" t="str">
        <f t="shared" si="102"/>
        <v>fev/2019</v>
      </c>
      <c r="E3287" s="263">
        <v>43515</v>
      </c>
      <c r="F3287" s="259" t="s">
        <v>207</v>
      </c>
      <c r="G3287" s="259" t="s">
        <v>295</v>
      </c>
      <c r="H3287" s="264" t="s">
        <v>208</v>
      </c>
      <c r="I3287" s="264" t="s">
        <v>298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1023</v>
      </c>
      <c r="C3288" s="260" t="s">
        <v>1022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295</v>
      </c>
      <c r="H3288" s="264" t="s">
        <v>143</v>
      </c>
      <c r="I3288" s="264" t="s">
        <v>235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1023</v>
      </c>
      <c r="C3289" s="260" t="s">
        <v>1022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295</v>
      </c>
      <c r="H3289" s="264" t="s">
        <v>143</v>
      </c>
      <c r="I3289" s="264" t="s">
        <v>235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1021</v>
      </c>
      <c r="C3290" s="260" t="s">
        <v>1022</v>
      </c>
      <c r="D3290" s="73" t="str">
        <f t="shared" si="102"/>
        <v>fev/2019</v>
      </c>
      <c r="E3290" s="263">
        <v>43516</v>
      </c>
      <c r="F3290" s="259" t="s">
        <v>738</v>
      </c>
      <c r="G3290" s="259" t="s">
        <v>295</v>
      </c>
      <c r="H3290" s="264" t="s">
        <v>738</v>
      </c>
      <c r="I3290" s="264" t="s">
        <v>206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1021</v>
      </c>
      <c r="C3291" s="260" t="s">
        <v>1022</v>
      </c>
      <c r="D3291" s="73" t="str">
        <f t="shared" si="102"/>
        <v>fev/2019</v>
      </c>
      <c r="E3291" s="263">
        <v>43516</v>
      </c>
      <c r="F3291" s="259" t="s">
        <v>1490</v>
      </c>
      <c r="G3291" s="259" t="s">
        <v>295</v>
      </c>
      <c r="H3291" s="264" t="s">
        <v>340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1021</v>
      </c>
      <c r="C3292" s="260" t="s">
        <v>1022</v>
      </c>
      <c r="D3292" s="73" t="str">
        <f t="shared" si="102"/>
        <v>fev/2019</v>
      </c>
      <c r="E3292" s="263">
        <v>43516</v>
      </c>
      <c r="F3292" s="259" t="s">
        <v>1491</v>
      </c>
      <c r="G3292" s="259" t="s">
        <v>295</v>
      </c>
      <c r="H3292" s="264" t="s">
        <v>340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1021</v>
      </c>
      <c r="C3293" s="260" t="s">
        <v>1022</v>
      </c>
      <c r="D3293" s="73" t="str">
        <f t="shared" si="102"/>
        <v>fev/2019</v>
      </c>
      <c r="E3293" s="263">
        <v>43516</v>
      </c>
      <c r="F3293" s="259" t="s">
        <v>1492</v>
      </c>
      <c r="G3293" s="259" t="s">
        <v>295</v>
      </c>
      <c r="H3293" s="264" t="s">
        <v>340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1021</v>
      </c>
      <c r="C3294" s="260" t="s">
        <v>1022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295</v>
      </c>
      <c r="H3294" s="264" t="s">
        <v>390</v>
      </c>
      <c r="I3294" s="264" t="s">
        <v>249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1021</v>
      </c>
      <c r="C3295" s="260" t="s">
        <v>1022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295</v>
      </c>
      <c r="H3295" s="264" t="s">
        <v>746</v>
      </c>
      <c r="I3295" s="264" t="s">
        <v>249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1021</v>
      </c>
      <c r="C3296" s="260" t="s">
        <v>1022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295</v>
      </c>
      <c r="H3296" s="264" t="s">
        <v>357</v>
      </c>
      <c r="I3296" s="264" t="s">
        <v>249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1021</v>
      </c>
      <c r="C3297" s="260" t="s">
        <v>1022</v>
      </c>
      <c r="D3297" s="73" t="str">
        <f t="shared" si="102"/>
        <v>fev/2019</v>
      </c>
      <c r="E3297" s="263">
        <v>43516</v>
      </c>
      <c r="F3297" s="259" t="s">
        <v>214</v>
      </c>
      <c r="G3297" s="259" t="s">
        <v>295</v>
      </c>
      <c r="H3297" s="264" t="s">
        <v>329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1021</v>
      </c>
      <c r="C3298" s="260" t="s">
        <v>1022</v>
      </c>
      <c r="D3298" s="73" t="str">
        <f t="shared" si="102"/>
        <v>fev/2019</v>
      </c>
      <c r="E3298" s="263">
        <v>43516</v>
      </c>
      <c r="F3298" s="259" t="s">
        <v>214</v>
      </c>
      <c r="G3298" s="259" t="s">
        <v>295</v>
      </c>
      <c r="H3298" s="264" t="s">
        <v>304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1021</v>
      </c>
      <c r="C3299" s="260" t="s">
        <v>1022</v>
      </c>
      <c r="D3299" s="73" t="str">
        <f t="shared" si="102"/>
        <v>fev/2019</v>
      </c>
      <c r="E3299" s="263">
        <v>43516</v>
      </c>
      <c r="F3299" s="259" t="s">
        <v>214</v>
      </c>
      <c r="G3299" s="259" t="s">
        <v>295</v>
      </c>
      <c r="H3299" s="264" t="s">
        <v>304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1021</v>
      </c>
      <c r="C3300" s="260" t="s">
        <v>1022</v>
      </c>
      <c r="D3300" s="73" t="str">
        <f t="shared" si="102"/>
        <v>fev/2019</v>
      </c>
      <c r="E3300" s="263">
        <v>43516</v>
      </c>
      <c r="F3300" s="259" t="s">
        <v>177</v>
      </c>
      <c r="G3300" s="259" t="s">
        <v>295</v>
      </c>
      <c r="H3300" s="264" t="s">
        <v>776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1021</v>
      </c>
      <c r="C3301" s="260" t="s">
        <v>1022</v>
      </c>
      <c r="D3301" s="73" t="str">
        <f t="shared" si="102"/>
        <v>fev/2019</v>
      </c>
      <c r="E3301" s="263">
        <v>43516</v>
      </c>
      <c r="F3301" s="259" t="s">
        <v>807</v>
      </c>
      <c r="G3301" s="259" t="s">
        <v>295</v>
      </c>
      <c r="H3301" s="260" t="s">
        <v>1465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1021</v>
      </c>
      <c r="C3302" s="260" t="s">
        <v>1022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295</v>
      </c>
      <c r="H3302" s="264" t="s">
        <v>1084</v>
      </c>
      <c r="I3302" s="264" t="s">
        <v>252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1021</v>
      </c>
      <c r="C3303" s="260" t="s">
        <v>1022</v>
      </c>
      <c r="D3303" s="73" t="str">
        <f t="shared" si="102"/>
        <v>fev/2019</v>
      </c>
      <c r="E3303" s="263">
        <v>43516</v>
      </c>
      <c r="F3303" s="259" t="s">
        <v>753</v>
      </c>
      <c r="G3303" s="259" t="s">
        <v>295</v>
      </c>
      <c r="H3303" s="264" t="s">
        <v>748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1021</v>
      </c>
      <c r="C3304" s="260" t="s">
        <v>1022</v>
      </c>
      <c r="D3304" s="73" t="str">
        <f t="shared" si="102"/>
        <v>fev/2019</v>
      </c>
      <c r="E3304" s="263">
        <v>43516</v>
      </c>
      <c r="F3304" s="259" t="s">
        <v>1371</v>
      </c>
      <c r="G3304" s="259" t="s">
        <v>295</v>
      </c>
      <c r="H3304" s="264" t="s">
        <v>324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1021</v>
      </c>
      <c r="C3305" s="260" t="s">
        <v>1022</v>
      </c>
      <c r="D3305" s="73" t="str">
        <f t="shared" si="102"/>
        <v>fev/2019</v>
      </c>
      <c r="E3305" s="263">
        <v>43516</v>
      </c>
      <c r="F3305" s="259" t="s">
        <v>1493</v>
      </c>
      <c r="G3305" s="259" t="s">
        <v>295</v>
      </c>
      <c r="H3305" s="264" t="s">
        <v>324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1021</v>
      </c>
      <c r="C3306" s="260" t="s">
        <v>1022</v>
      </c>
      <c r="D3306" s="73" t="str">
        <f t="shared" si="102"/>
        <v>fev/2019</v>
      </c>
      <c r="E3306" s="263">
        <v>43516</v>
      </c>
      <c r="F3306" s="259" t="s">
        <v>1372</v>
      </c>
      <c r="G3306" s="259" t="s">
        <v>295</v>
      </c>
      <c r="H3306" s="264" t="s">
        <v>324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1021</v>
      </c>
      <c r="C3307" s="260" t="s">
        <v>1022</v>
      </c>
      <c r="D3307" s="73" t="str">
        <f t="shared" si="102"/>
        <v>fev/2019</v>
      </c>
      <c r="E3307" s="263">
        <v>43516</v>
      </c>
      <c r="F3307" s="259" t="s">
        <v>731</v>
      </c>
      <c r="G3307" s="259" t="s">
        <v>295</v>
      </c>
      <c r="H3307" s="264" t="s">
        <v>333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1021</v>
      </c>
      <c r="C3308" s="260" t="s">
        <v>1022</v>
      </c>
      <c r="D3308" s="73" t="str">
        <f t="shared" si="102"/>
        <v>fev/2019</v>
      </c>
      <c r="E3308" s="263">
        <v>43516</v>
      </c>
      <c r="F3308" s="259" t="s">
        <v>628</v>
      </c>
      <c r="G3308" s="259" t="s">
        <v>295</v>
      </c>
      <c r="H3308" s="264" t="s">
        <v>333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1021</v>
      </c>
      <c r="C3309" s="260" t="s">
        <v>1022</v>
      </c>
      <c r="D3309" s="73" t="str">
        <f t="shared" si="102"/>
        <v>fev/2019</v>
      </c>
      <c r="E3309" s="263">
        <v>43516</v>
      </c>
      <c r="F3309" s="259" t="s">
        <v>858</v>
      </c>
      <c r="G3309" s="259" t="s">
        <v>295</v>
      </c>
      <c r="H3309" s="264" t="s">
        <v>333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1021</v>
      </c>
      <c r="C3310" s="260" t="s">
        <v>1022</v>
      </c>
      <c r="D3310" s="73" t="str">
        <f t="shared" si="102"/>
        <v>fev/2019</v>
      </c>
      <c r="E3310" s="263">
        <v>43516</v>
      </c>
      <c r="F3310" s="259" t="s">
        <v>600</v>
      </c>
      <c r="G3310" s="259" t="s">
        <v>295</v>
      </c>
      <c r="H3310" s="264" t="s">
        <v>333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1021</v>
      </c>
      <c r="C3311" s="260" t="s">
        <v>1022</v>
      </c>
      <c r="D3311" s="73" t="str">
        <f t="shared" si="102"/>
        <v>fev/2019</v>
      </c>
      <c r="E3311" s="263">
        <v>43516</v>
      </c>
      <c r="F3311" s="259" t="s">
        <v>547</v>
      </c>
      <c r="G3311" s="259" t="s">
        <v>295</v>
      </c>
      <c r="H3311" s="264" t="s">
        <v>333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1021</v>
      </c>
      <c r="C3312" s="260" t="s">
        <v>1022</v>
      </c>
      <c r="D3312" s="73" t="str">
        <f t="shared" si="102"/>
        <v>fev/2019</v>
      </c>
      <c r="E3312" s="263">
        <v>43516</v>
      </c>
      <c r="F3312" s="259" t="s">
        <v>629</v>
      </c>
      <c r="G3312" s="259" t="s">
        <v>295</v>
      </c>
      <c r="H3312" s="264" t="s">
        <v>333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1021</v>
      </c>
      <c r="C3313" s="260" t="s">
        <v>1022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309</v>
      </c>
      <c r="H3313" s="264" t="s">
        <v>1450</v>
      </c>
      <c r="I3313" s="264" t="s">
        <v>248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1021</v>
      </c>
      <c r="C3314" s="260" t="s">
        <v>1022</v>
      </c>
      <c r="D3314" s="73" t="str">
        <f t="shared" si="102"/>
        <v>fev/2019</v>
      </c>
      <c r="E3314" s="263">
        <v>43516</v>
      </c>
      <c r="F3314" s="259" t="s">
        <v>1494</v>
      </c>
      <c r="G3314" s="259" t="s">
        <v>295</v>
      </c>
      <c r="H3314" s="264" t="s">
        <v>1485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1021</v>
      </c>
      <c r="C3315" s="260" t="s">
        <v>1022</v>
      </c>
      <c r="D3315" s="73" t="str">
        <f t="shared" si="102"/>
        <v>fev/2019</v>
      </c>
      <c r="E3315" s="263">
        <v>43516</v>
      </c>
      <c r="F3315" s="259" t="s">
        <v>207</v>
      </c>
      <c r="G3315" s="259" t="s">
        <v>295</v>
      </c>
      <c r="H3315" s="264" t="s">
        <v>208</v>
      </c>
      <c r="I3315" s="264" t="s">
        <v>298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1021</v>
      </c>
      <c r="C3316" s="260" t="s">
        <v>1022</v>
      </c>
      <c r="D3316" s="73" t="str">
        <f t="shared" si="102"/>
        <v>fev/2019</v>
      </c>
      <c r="E3316" s="263">
        <v>43516</v>
      </c>
      <c r="F3316" s="259" t="s">
        <v>1495</v>
      </c>
      <c r="G3316" s="259" t="s">
        <v>295</v>
      </c>
      <c r="H3316" s="264" t="s">
        <v>1109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1021</v>
      </c>
      <c r="C3317" s="260" t="s">
        <v>1022</v>
      </c>
      <c r="D3317" s="73" t="str">
        <f t="shared" si="102"/>
        <v>fev/2019</v>
      </c>
      <c r="E3317" s="263">
        <v>43516</v>
      </c>
      <c r="F3317" s="259" t="s">
        <v>1496</v>
      </c>
      <c r="G3317" s="259" t="s">
        <v>295</v>
      </c>
      <c r="H3317" s="264" t="s">
        <v>1109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1021</v>
      </c>
      <c r="C3318" s="260" t="s">
        <v>1022</v>
      </c>
      <c r="D3318" s="73" t="str">
        <f t="shared" si="102"/>
        <v>fev/2019</v>
      </c>
      <c r="E3318" s="263">
        <v>43516</v>
      </c>
      <c r="F3318" s="259" t="s">
        <v>1497</v>
      </c>
      <c r="G3318" s="259" t="s">
        <v>295</v>
      </c>
      <c r="H3318" s="264" t="s">
        <v>1109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1021</v>
      </c>
      <c r="C3319" s="260" t="s">
        <v>1022</v>
      </c>
      <c r="D3319" s="73" t="str">
        <f t="shared" si="102"/>
        <v>fev/2019</v>
      </c>
      <c r="E3319" s="263">
        <v>43516</v>
      </c>
      <c r="F3319" s="259" t="s">
        <v>499</v>
      </c>
      <c r="G3319" s="259" t="s">
        <v>295</v>
      </c>
      <c r="H3319" s="264" t="s">
        <v>364</v>
      </c>
      <c r="I3319" s="264" t="s">
        <v>243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1021</v>
      </c>
      <c r="C3320" s="260" t="s">
        <v>1022</v>
      </c>
      <c r="D3320" s="73" t="str">
        <f t="shared" si="102"/>
        <v>fev/2019</v>
      </c>
      <c r="E3320" s="263">
        <v>43516</v>
      </c>
      <c r="F3320" s="259" t="s">
        <v>498</v>
      </c>
      <c r="G3320" s="259" t="s">
        <v>295</v>
      </c>
      <c r="H3320" s="264" t="s">
        <v>364</v>
      </c>
      <c r="I3320" s="264" t="s">
        <v>243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1021</v>
      </c>
      <c r="C3321" s="260" t="s">
        <v>1022</v>
      </c>
      <c r="D3321" s="73" t="str">
        <f t="shared" si="102"/>
        <v>fev/2019</v>
      </c>
      <c r="E3321" s="263">
        <v>43516</v>
      </c>
      <c r="F3321" s="259" t="s">
        <v>500</v>
      </c>
      <c r="G3321" s="259" t="s">
        <v>295</v>
      </c>
      <c r="H3321" s="264" t="s">
        <v>364</v>
      </c>
      <c r="I3321" s="264" t="s">
        <v>243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1021</v>
      </c>
      <c r="C3322" s="260" t="s">
        <v>1022</v>
      </c>
      <c r="D3322" s="73" t="str">
        <f t="shared" si="102"/>
        <v>fev/2019</v>
      </c>
      <c r="E3322" s="263">
        <v>43516</v>
      </c>
      <c r="F3322" s="259" t="s">
        <v>596</v>
      </c>
      <c r="G3322" s="259" t="s">
        <v>295</v>
      </c>
      <c r="H3322" s="264" t="s">
        <v>364</v>
      </c>
      <c r="I3322" s="264" t="s">
        <v>243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1021</v>
      </c>
      <c r="C3323" s="260" t="s">
        <v>1022</v>
      </c>
      <c r="D3323" s="73" t="str">
        <f t="shared" si="102"/>
        <v>fev/2019</v>
      </c>
      <c r="E3323" s="263">
        <v>43516</v>
      </c>
      <c r="F3323" s="259" t="s">
        <v>497</v>
      </c>
      <c r="G3323" s="259" t="s">
        <v>295</v>
      </c>
      <c r="H3323" s="264" t="s">
        <v>364</v>
      </c>
      <c r="I3323" s="264" t="s">
        <v>243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1021</v>
      </c>
      <c r="C3324" s="260" t="s">
        <v>1022</v>
      </c>
      <c r="D3324" s="73" t="str">
        <f t="shared" si="102"/>
        <v>fev/2019</v>
      </c>
      <c r="E3324" s="263">
        <v>43516</v>
      </c>
      <c r="F3324" s="259" t="s">
        <v>478</v>
      </c>
      <c r="G3324" s="259" t="s">
        <v>295</v>
      </c>
      <c r="H3324" s="264" t="s">
        <v>364</v>
      </c>
      <c r="I3324" s="264" t="s">
        <v>243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1021</v>
      </c>
      <c r="C3325" s="260" t="s">
        <v>1022</v>
      </c>
      <c r="D3325" s="73" t="str">
        <f t="shared" si="102"/>
        <v>fev/2019</v>
      </c>
      <c r="E3325" s="263">
        <v>43516</v>
      </c>
      <c r="F3325" s="259" t="s">
        <v>502</v>
      </c>
      <c r="G3325" s="259" t="s">
        <v>295</v>
      </c>
      <c r="H3325" s="264" t="s">
        <v>364</v>
      </c>
      <c r="I3325" s="264" t="s">
        <v>243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1021</v>
      </c>
      <c r="C3326" s="260" t="s">
        <v>1022</v>
      </c>
      <c r="D3326" s="73" t="str">
        <f t="shared" si="102"/>
        <v>fev/2019</v>
      </c>
      <c r="E3326" s="263">
        <v>43516</v>
      </c>
      <c r="F3326" s="259" t="s">
        <v>501</v>
      </c>
      <c r="G3326" s="259" t="s">
        <v>295</v>
      </c>
      <c r="H3326" s="264" t="s">
        <v>364</v>
      </c>
      <c r="I3326" s="264" t="s">
        <v>243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1021</v>
      </c>
      <c r="C3327" s="260" t="s">
        <v>1022</v>
      </c>
      <c r="D3327" s="73" t="str">
        <f t="shared" si="102"/>
        <v>fev/2019</v>
      </c>
      <c r="E3327" s="263">
        <v>43516</v>
      </c>
      <c r="F3327" s="259" t="s">
        <v>719</v>
      </c>
      <c r="G3327" s="259" t="s">
        <v>295</v>
      </c>
      <c r="H3327" s="264" t="s">
        <v>364</v>
      </c>
      <c r="I3327" s="264" t="s">
        <v>243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1021</v>
      </c>
      <c r="C3328" s="260" t="s">
        <v>1022</v>
      </c>
      <c r="D3328" s="73" t="str">
        <f t="shared" si="102"/>
        <v>fev/2019</v>
      </c>
      <c r="E3328" s="263">
        <v>43516</v>
      </c>
      <c r="F3328" s="259" t="s">
        <v>720</v>
      </c>
      <c r="G3328" s="259" t="s">
        <v>295</v>
      </c>
      <c r="H3328" s="264" t="s">
        <v>364</v>
      </c>
      <c r="I3328" s="264" t="s">
        <v>243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1021</v>
      </c>
      <c r="C3329" s="260" t="s">
        <v>1022</v>
      </c>
      <c r="D3329" s="73" t="str">
        <f t="shared" si="102"/>
        <v>fev/2019</v>
      </c>
      <c r="E3329" s="263">
        <v>43516</v>
      </c>
      <c r="F3329" s="259" t="s">
        <v>916</v>
      </c>
      <c r="G3329" s="259" t="s">
        <v>295</v>
      </c>
      <c r="H3329" s="264" t="s">
        <v>364</v>
      </c>
      <c r="I3329" s="264" t="s">
        <v>243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1021</v>
      </c>
      <c r="C3330" s="260" t="s">
        <v>1022</v>
      </c>
      <c r="D3330" s="73" t="str">
        <f t="shared" si="102"/>
        <v>fev/2019</v>
      </c>
      <c r="E3330" s="263">
        <v>43516</v>
      </c>
      <c r="F3330" s="259" t="s">
        <v>1498</v>
      </c>
      <c r="G3330" s="259" t="s">
        <v>295</v>
      </c>
      <c r="H3330" s="264" t="s">
        <v>338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1021</v>
      </c>
      <c r="C3331" s="260" t="s">
        <v>1022</v>
      </c>
      <c r="D3331" s="73" t="str">
        <f t="shared" ref="D3331:D3394" si="104">TEXT(E3331,"mmm/aaaa")</f>
        <v>fev/2019</v>
      </c>
      <c r="E3331" s="263">
        <v>43516</v>
      </c>
      <c r="F3331" s="259" t="s">
        <v>1499</v>
      </c>
      <c r="G3331" s="259" t="s">
        <v>295</v>
      </c>
      <c r="H3331" s="264" t="s">
        <v>338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1021</v>
      </c>
      <c r="C3332" s="260" t="s">
        <v>1022</v>
      </c>
      <c r="D3332" s="73" t="str">
        <f t="shared" si="104"/>
        <v>fev/2019</v>
      </c>
      <c r="E3332" s="263">
        <v>43516</v>
      </c>
      <c r="F3332" s="259" t="s">
        <v>1500</v>
      </c>
      <c r="G3332" s="259" t="s">
        <v>295</v>
      </c>
      <c r="H3332" s="264" t="s">
        <v>338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1021</v>
      </c>
      <c r="C3333" s="260" t="s">
        <v>1022</v>
      </c>
      <c r="D3333" s="73" t="str">
        <f t="shared" si="104"/>
        <v>fev/2019</v>
      </c>
      <c r="E3333" s="263">
        <v>43516</v>
      </c>
      <c r="F3333" s="259" t="s">
        <v>1501</v>
      </c>
      <c r="G3333" s="259" t="s">
        <v>295</v>
      </c>
      <c r="H3333" s="264" t="s">
        <v>332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1023</v>
      </c>
      <c r="C3334" s="260" t="s">
        <v>1022</v>
      </c>
      <c r="D3334" s="73" t="str">
        <f t="shared" si="104"/>
        <v>fev/2019</v>
      </c>
      <c r="E3334" s="263">
        <v>43516</v>
      </c>
      <c r="F3334" s="259" t="s">
        <v>205</v>
      </c>
      <c r="G3334" s="259" t="s">
        <v>295</v>
      </c>
      <c r="H3334" s="264" t="s">
        <v>736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1021</v>
      </c>
      <c r="C3335" s="260" t="s">
        <v>1022</v>
      </c>
      <c r="D3335" s="73" t="str">
        <f t="shared" si="104"/>
        <v>fev/2019</v>
      </c>
      <c r="E3335" s="263">
        <v>43516</v>
      </c>
      <c r="F3335" s="259" t="s">
        <v>205</v>
      </c>
      <c r="G3335" s="259" t="s">
        <v>295</v>
      </c>
      <c r="H3335" s="264" t="s">
        <v>736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1021</v>
      </c>
      <c r="C3336" s="260" t="s">
        <v>1022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295</v>
      </c>
      <c r="H3336" s="264" t="s">
        <v>741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1021</v>
      </c>
      <c r="C3337" s="260" t="s">
        <v>1022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295</v>
      </c>
      <c r="H3337" s="264" t="s">
        <v>741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1021</v>
      </c>
      <c r="C3338" s="260" t="s">
        <v>1022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1331</v>
      </c>
      <c r="H3338" s="264" t="s">
        <v>340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1021</v>
      </c>
      <c r="C3339" s="260" t="s">
        <v>1022</v>
      </c>
      <c r="D3339" s="73" t="str">
        <f t="shared" si="104"/>
        <v>fev/2019</v>
      </c>
      <c r="E3339" s="263">
        <v>43517</v>
      </c>
      <c r="F3339" s="259" t="s">
        <v>214</v>
      </c>
      <c r="G3339" s="259" t="s">
        <v>295</v>
      </c>
      <c r="H3339" s="264" t="s">
        <v>304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1021</v>
      </c>
      <c r="C3340" s="260" t="s">
        <v>1022</v>
      </c>
      <c r="D3340" s="73" t="str">
        <f t="shared" si="104"/>
        <v>fev/2019</v>
      </c>
      <c r="E3340" s="263">
        <v>43517</v>
      </c>
      <c r="F3340" s="259" t="s">
        <v>214</v>
      </c>
      <c r="G3340" s="259" t="s">
        <v>295</v>
      </c>
      <c r="H3340" s="264" t="s">
        <v>304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1021</v>
      </c>
      <c r="C3341" s="260" t="s">
        <v>1022</v>
      </c>
      <c r="D3341" s="73" t="str">
        <f t="shared" si="104"/>
        <v>fev/2019</v>
      </c>
      <c r="E3341" s="263">
        <v>43517</v>
      </c>
      <c r="F3341" s="259" t="s">
        <v>214</v>
      </c>
      <c r="G3341" s="259" t="s">
        <v>295</v>
      </c>
      <c r="H3341" s="264" t="s">
        <v>304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1021</v>
      </c>
      <c r="C3342" s="260" t="s">
        <v>1022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295</v>
      </c>
      <c r="H3342" s="264" t="s">
        <v>313</v>
      </c>
      <c r="I3342" s="264" t="s">
        <v>257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1021</v>
      </c>
      <c r="C3343" s="260" t="s">
        <v>1022</v>
      </c>
      <c r="D3343" s="73" t="str">
        <f t="shared" si="104"/>
        <v>fev/2019</v>
      </c>
      <c r="E3343" s="263">
        <v>43517</v>
      </c>
      <c r="F3343" s="259" t="s">
        <v>207</v>
      </c>
      <c r="G3343" s="259" t="s">
        <v>295</v>
      </c>
      <c r="H3343" s="264" t="s">
        <v>208</v>
      </c>
      <c r="I3343" s="264" t="s">
        <v>298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1021</v>
      </c>
      <c r="C3344" s="260" t="s">
        <v>1022</v>
      </c>
      <c r="D3344" s="73" t="str">
        <f t="shared" si="104"/>
        <v>fev/2019</v>
      </c>
      <c r="E3344" s="263">
        <v>43518</v>
      </c>
      <c r="F3344" s="259" t="s">
        <v>320</v>
      </c>
      <c r="G3344" s="259" t="s">
        <v>295</v>
      </c>
      <c r="H3344" s="264" t="s">
        <v>385</v>
      </c>
      <c r="I3344" s="264" t="s">
        <v>276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1021</v>
      </c>
      <c r="C3345" s="260" t="s">
        <v>1022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295</v>
      </c>
      <c r="H3345" s="264" t="s">
        <v>1457</v>
      </c>
      <c r="I3345" s="264" t="s">
        <v>249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1021</v>
      </c>
      <c r="C3346" s="260" t="s">
        <v>1022</v>
      </c>
      <c r="D3346" s="73" t="str">
        <f t="shared" si="104"/>
        <v>fev/2019</v>
      </c>
      <c r="E3346" s="263">
        <v>43518</v>
      </c>
      <c r="F3346" s="259" t="s">
        <v>207</v>
      </c>
      <c r="G3346" s="259" t="s">
        <v>295</v>
      </c>
      <c r="H3346" s="264" t="s">
        <v>208</v>
      </c>
      <c r="I3346" s="264" t="s">
        <v>298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1021</v>
      </c>
      <c r="C3347" s="260" t="s">
        <v>1022</v>
      </c>
      <c r="D3347" s="73" t="str">
        <f t="shared" si="104"/>
        <v>fev/2019</v>
      </c>
      <c r="E3347" s="263">
        <v>43521</v>
      </c>
      <c r="F3347" s="259" t="s">
        <v>320</v>
      </c>
      <c r="G3347" s="259" t="s">
        <v>295</v>
      </c>
      <c r="H3347" s="264" t="s">
        <v>1402</v>
      </c>
      <c r="I3347" s="264" t="s">
        <v>276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1021</v>
      </c>
      <c r="C3348" s="260" t="s">
        <v>1022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295</v>
      </c>
      <c r="H3348" s="264" t="s">
        <v>181</v>
      </c>
      <c r="I3348" s="264" t="s">
        <v>249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1021</v>
      </c>
      <c r="C3349" s="260" t="s">
        <v>1022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295</v>
      </c>
      <c r="H3349" s="264" t="s">
        <v>1450</v>
      </c>
      <c r="I3349" s="264" t="s">
        <v>249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1021</v>
      </c>
      <c r="C3350" s="260" t="s">
        <v>1022</v>
      </c>
      <c r="D3350" s="73" t="str">
        <f t="shared" si="104"/>
        <v>fev/2019</v>
      </c>
      <c r="E3350" s="263">
        <v>43521</v>
      </c>
      <c r="F3350" s="259" t="s">
        <v>214</v>
      </c>
      <c r="G3350" s="259" t="s">
        <v>295</v>
      </c>
      <c r="H3350" s="260" t="s">
        <v>304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1021</v>
      </c>
      <c r="C3351" s="260" t="s">
        <v>1022</v>
      </c>
      <c r="D3351" s="73" t="str">
        <f t="shared" si="104"/>
        <v>fev/2019</v>
      </c>
      <c r="E3351" s="263">
        <v>43521</v>
      </c>
      <c r="F3351" s="259" t="s">
        <v>178</v>
      </c>
      <c r="G3351" s="259" t="s">
        <v>295</v>
      </c>
      <c r="H3351" s="260" t="s">
        <v>757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1021</v>
      </c>
      <c r="C3352" s="260" t="s">
        <v>1022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295</v>
      </c>
      <c r="H3352" s="264" t="s">
        <v>181</v>
      </c>
      <c r="I3352" s="264" t="s">
        <v>251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1021</v>
      </c>
      <c r="C3353" s="260" t="s">
        <v>1022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295</v>
      </c>
      <c r="H3353" s="264" t="s">
        <v>1084</v>
      </c>
      <c r="I3353" s="264" t="s">
        <v>252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1021</v>
      </c>
      <c r="C3354" s="260" t="s">
        <v>1022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295</v>
      </c>
      <c r="H3354" s="264" t="s">
        <v>1458</v>
      </c>
      <c r="I3354" s="264" t="s">
        <v>255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1021</v>
      </c>
      <c r="C3355" s="260" t="s">
        <v>1022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295</v>
      </c>
      <c r="H3355" s="264" t="s">
        <v>181</v>
      </c>
      <c r="I3355" s="264" t="s">
        <v>248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1021</v>
      </c>
      <c r="C3356" s="260" t="s">
        <v>1022</v>
      </c>
      <c r="D3356" s="73" t="str">
        <f t="shared" si="104"/>
        <v>fev/2019</v>
      </c>
      <c r="E3356" s="263">
        <v>43521</v>
      </c>
      <c r="F3356" s="259" t="s">
        <v>744</v>
      </c>
      <c r="G3356" s="259" t="s">
        <v>295</v>
      </c>
      <c r="H3356" s="264" t="s">
        <v>745</v>
      </c>
      <c r="I3356" s="264" t="s">
        <v>195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1021</v>
      </c>
      <c r="C3357" s="260" t="s">
        <v>1022</v>
      </c>
      <c r="D3357" s="73" t="str">
        <f t="shared" si="104"/>
        <v>fev/2019</v>
      </c>
      <c r="E3357" s="263">
        <v>43521</v>
      </c>
      <c r="F3357" s="259" t="s">
        <v>207</v>
      </c>
      <c r="G3357" s="259" t="s">
        <v>295</v>
      </c>
      <c r="H3357" s="264" t="s">
        <v>208</v>
      </c>
      <c r="I3357" s="264" t="s">
        <v>298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1021</v>
      </c>
      <c r="C3358" s="260" t="s">
        <v>1022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295</v>
      </c>
      <c r="H3358" s="264" t="s">
        <v>1123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1021</v>
      </c>
      <c r="C3359" s="260" t="s">
        <v>1022</v>
      </c>
      <c r="D3359" s="73" t="str">
        <f t="shared" si="104"/>
        <v>fev/2019</v>
      </c>
      <c r="E3359" s="263">
        <v>43522</v>
      </c>
      <c r="F3359" s="259" t="s">
        <v>183</v>
      </c>
      <c r="G3359" s="259" t="s">
        <v>295</v>
      </c>
      <c r="H3359" s="264" t="s">
        <v>1190</v>
      </c>
      <c r="I3359" s="264" t="s">
        <v>184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1021</v>
      </c>
      <c r="C3360" s="260" t="s">
        <v>1022</v>
      </c>
      <c r="D3360" s="73" t="str">
        <f t="shared" si="104"/>
        <v>fev/2019</v>
      </c>
      <c r="E3360" s="263">
        <v>43522</v>
      </c>
      <c r="F3360" s="259" t="s">
        <v>214</v>
      </c>
      <c r="G3360" s="259" t="s">
        <v>295</v>
      </c>
      <c r="H3360" s="264" t="s">
        <v>304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1021</v>
      </c>
      <c r="C3361" s="260" t="s">
        <v>1022</v>
      </c>
      <c r="D3361" s="73" t="str">
        <f t="shared" si="104"/>
        <v>fev/2019</v>
      </c>
      <c r="E3361" s="263">
        <v>43522</v>
      </c>
      <c r="F3361" s="259" t="s">
        <v>214</v>
      </c>
      <c r="G3361" s="259" t="s">
        <v>295</v>
      </c>
      <c r="H3361" s="264" t="s">
        <v>304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1021</v>
      </c>
      <c r="C3362" s="260" t="s">
        <v>1022</v>
      </c>
      <c r="D3362" s="73" t="str">
        <f t="shared" si="104"/>
        <v>fev/2019</v>
      </c>
      <c r="E3362" s="263">
        <v>43522</v>
      </c>
      <c r="F3362" s="259" t="s">
        <v>214</v>
      </c>
      <c r="G3362" s="259" t="s">
        <v>295</v>
      </c>
      <c r="H3362" s="264" t="s">
        <v>304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1021</v>
      </c>
      <c r="C3363" s="260" t="s">
        <v>1022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295</v>
      </c>
      <c r="H3363" s="264" t="s">
        <v>1175</v>
      </c>
      <c r="I3363" s="264" t="s">
        <v>190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1021</v>
      </c>
      <c r="C3364" s="260" t="s">
        <v>1022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295</v>
      </c>
      <c r="H3364" s="264" t="s">
        <v>1447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1021</v>
      </c>
      <c r="C3365" s="260" t="s">
        <v>1022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295</v>
      </c>
      <c r="H3365" s="264" t="s">
        <v>1447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1021</v>
      </c>
      <c r="C3366" s="260" t="s">
        <v>1022</v>
      </c>
      <c r="D3366" s="73" t="str">
        <f t="shared" si="104"/>
        <v>fev/2019</v>
      </c>
      <c r="E3366" s="263">
        <v>43522</v>
      </c>
      <c r="F3366" s="259" t="s">
        <v>207</v>
      </c>
      <c r="G3366" s="259" t="s">
        <v>295</v>
      </c>
      <c r="H3366" s="264" t="s">
        <v>208</v>
      </c>
      <c r="I3366" s="264" t="s">
        <v>298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1023</v>
      </c>
      <c r="C3367" s="260" t="s">
        <v>1022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295</v>
      </c>
      <c r="H3367" s="264" t="s">
        <v>143</v>
      </c>
      <c r="I3367" s="264" t="s">
        <v>235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1023</v>
      </c>
      <c r="C3368" s="260" t="s">
        <v>1022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295</v>
      </c>
      <c r="H3368" s="264" t="s">
        <v>143</v>
      </c>
      <c r="I3368" s="264" t="s">
        <v>235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1021</v>
      </c>
      <c r="C3369" s="260" t="s">
        <v>1022</v>
      </c>
      <c r="D3369" s="73" t="str">
        <f t="shared" si="104"/>
        <v>fev/2019</v>
      </c>
      <c r="E3369" s="263">
        <v>43523</v>
      </c>
      <c r="F3369" s="259" t="s">
        <v>738</v>
      </c>
      <c r="G3369" s="259" t="s">
        <v>295</v>
      </c>
      <c r="H3369" s="264" t="s">
        <v>738</v>
      </c>
      <c r="I3369" s="264" t="s">
        <v>206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1021</v>
      </c>
      <c r="C3370" s="260" t="s">
        <v>1022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295</v>
      </c>
      <c r="H3370" s="264" t="s">
        <v>1457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1023</v>
      </c>
      <c r="C3371" s="260" t="s">
        <v>1022</v>
      </c>
      <c r="D3371" s="73" t="str">
        <f t="shared" si="104"/>
        <v>fev/2019</v>
      </c>
      <c r="E3371" s="263">
        <v>43523</v>
      </c>
      <c r="F3371" s="259" t="s">
        <v>205</v>
      </c>
      <c r="G3371" s="259" t="s">
        <v>295</v>
      </c>
      <c r="H3371" s="264" t="s">
        <v>736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1021</v>
      </c>
      <c r="C3372" s="260" t="s">
        <v>1022</v>
      </c>
      <c r="D3372" s="73" t="str">
        <f t="shared" si="104"/>
        <v>fev/2019</v>
      </c>
      <c r="E3372" s="263">
        <v>43523</v>
      </c>
      <c r="F3372" s="259" t="s">
        <v>205</v>
      </c>
      <c r="G3372" s="259" t="s">
        <v>295</v>
      </c>
      <c r="H3372" s="264" t="s">
        <v>736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1021</v>
      </c>
      <c r="C3373" s="260" t="s">
        <v>1022</v>
      </c>
      <c r="D3373" s="73" t="str">
        <f t="shared" si="104"/>
        <v>fev/2019</v>
      </c>
      <c r="E3373" s="263">
        <v>43524</v>
      </c>
      <c r="F3373" s="259" t="s">
        <v>205</v>
      </c>
      <c r="G3373" s="259" t="s">
        <v>295</v>
      </c>
      <c r="H3373" s="264" t="s">
        <v>300</v>
      </c>
      <c r="I3373" s="264" t="s">
        <v>237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1023</v>
      </c>
      <c r="C3374" s="260" t="s">
        <v>1022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295</v>
      </c>
      <c r="H3374" s="264" t="s">
        <v>760</v>
      </c>
      <c r="I3374" s="264" t="s">
        <v>238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1021</v>
      </c>
      <c r="C3375" s="260" t="s">
        <v>1022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295</v>
      </c>
      <c r="H3375" s="264" t="s">
        <v>760</v>
      </c>
      <c r="I3375" s="264" t="s">
        <v>238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1021</v>
      </c>
      <c r="C3376" s="260" t="s">
        <v>1022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295</v>
      </c>
      <c r="H3376" s="264" t="s">
        <v>640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1021</v>
      </c>
      <c r="C3377" s="260" t="s">
        <v>1022</v>
      </c>
      <c r="D3377" s="73" t="str">
        <f t="shared" si="104"/>
        <v>fev/2019</v>
      </c>
      <c r="E3377" s="263">
        <v>43524</v>
      </c>
      <c r="F3377" s="259" t="s">
        <v>214</v>
      </c>
      <c r="G3377" s="259" t="s">
        <v>295</v>
      </c>
      <c r="H3377" s="264" t="s">
        <v>304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1021</v>
      </c>
      <c r="C3378" s="260" t="s">
        <v>1022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295</v>
      </c>
      <c r="H3378" s="264" t="s">
        <v>331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1021</v>
      </c>
      <c r="C3379" s="260" t="s">
        <v>1022</v>
      </c>
      <c r="D3379" s="73" t="str">
        <f t="shared" si="104"/>
        <v>fev/2019</v>
      </c>
      <c r="E3379" s="263">
        <v>43524</v>
      </c>
      <c r="F3379" s="259" t="s">
        <v>207</v>
      </c>
      <c r="G3379" s="259" t="s">
        <v>295</v>
      </c>
      <c r="H3379" s="264" t="s">
        <v>208</v>
      </c>
      <c r="I3379" s="264" t="s">
        <v>298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1021</v>
      </c>
      <c r="C3380" s="260" t="s">
        <v>1022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295</v>
      </c>
      <c r="H3380" s="264" t="s">
        <v>1352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1021</v>
      </c>
      <c r="C3381" s="260" t="s">
        <v>1022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295</v>
      </c>
      <c r="H3381" s="264" t="s">
        <v>345</v>
      </c>
      <c r="I3381" s="264" t="s">
        <v>249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1021</v>
      </c>
      <c r="C3382" s="260" t="s">
        <v>1022</v>
      </c>
      <c r="D3382" s="73" t="str">
        <f t="shared" si="104"/>
        <v>mar/2019</v>
      </c>
      <c r="E3382" s="263">
        <v>43525</v>
      </c>
      <c r="F3382" s="259" t="s">
        <v>214</v>
      </c>
      <c r="G3382" s="259" t="s">
        <v>295</v>
      </c>
      <c r="H3382" s="264" t="s">
        <v>304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1021</v>
      </c>
      <c r="C3383" s="260" t="s">
        <v>1022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295</v>
      </c>
      <c r="H3383" s="264" t="s">
        <v>1405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1021</v>
      </c>
      <c r="C3384" s="260" t="s">
        <v>1022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295</v>
      </c>
      <c r="H3384" s="264" t="s">
        <v>333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1021</v>
      </c>
      <c r="C3385" s="260" t="s">
        <v>1022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295</v>
      </c>
      <c r="H3385" s="264" t="s">
        <v>193</v>
      </c>
      <c r="I3385" s="264" t="s">
        <v>255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1021</v>
      </c>
      <c r="C3386" s="260" t="s">
        <v>1022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295</v>
      </c>
      <c r="H3386" s="264" t="s">
        <v>1454</v>
      </c>
      <c r="I3386" s="264" t="s">
        <v>256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1021</v>
      </c>
      <c r="C3387" s="260" t="s">
        <v>1022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295</v>
      </c>
      <c r="H3387" s="264" t="s">
        <v>1454</v>
      </c>
      <c r="I3387" s="264" t="s">
        <v>256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1021</v>
      </c>
      <c r="C3388" s="260" t="s">
        <v>1022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295</v>
      </c>
      <c r="H3388" s="264" t="s">
        <v>1450</v>
      </c>
      <c r="I3388" s="264" t="s">
        <v>248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1021</v>
      </c>
      <c r="C3389" s="260" t="s">
        <v>1022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295</v>
      </c>
      <c r="H3389" s="264" t="s">
        <v>345</v>
      </c>
      <c r="I3389" s="264" t="s">
        <v>248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1021</v>
      </c>
      <c r="C3390" s="260" t="s">
        <v>1022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295</v>
      </c>
      <c r="H3390" s="264" t="s">
        <v>1369</v>
      </c>
      <c r="I3390" s="264" t="s">
        <v>248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1021</v>
      </c>
      <c r="C3391" s="260" t="s">
        <v>1022</v>
      </c>
      <c r="D3391" s="73" t="str">
        <f t="shared" si="104"/>
        <v>mar/2019</v>
      </c>
      <c r="E3391" s="263">
        <v>43525</v>
      </c>
      <c r="F3391" s="259" t="s">
        <v>207</v>
      </c>
      <c r="G3391" s="259" t="s">
        <v>295</v>
      </c>
      <c r="H3391" s="264" t="s">
        <v>208</v>
      </c>
      <c r="I3391" s="264" t="s">
        <v>298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1021</v>
      </c>
      <c r="C3392" s="260" t="s">
        <v>1022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295</v>
      </c>
      <c r="H3392" s="264" t="s">
        <v>1449</v>
      </c>
      <c r="I3392" s="264" t="s">
        <v>271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1021</v>
      </c>
      <c r="C3393" s="260" t="s">
        <v>1022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295</v>
      </c>
      <c r="H3393" s="264" t="s">
        <v>1502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1021</v>
      </c>
      <c r="C3394" s="260" t="s">
        <v>1022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295</v>
      </c>
      <c r="H3394" s="264" t="s">
        <v>1369</v>
      </c>
      <c r="I3394" s="264" t="s">
        <v>249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1021</v>
      </c>
      <c r="C3395" s="260" t="s">
        <v>1022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295</v>
      </c>
      <c r="H3395" s="264" t="s">
        <v>1461</v>
      </c>
      <c r="I3395" s="264" t="s">
        <v>249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1021</v>
      </c>
      <c r="C3396" s="260" t="s">
        <v>1022</v>
      </c>
      <c r="D3396" s="73" t="str">
        <f t="shared" si="106"/>
        <v>mar/2019</v>
      </c>
      <c r="E3396" s="263">
        <v>43530</v>
      </c>
      <c r="F3396" s="259" t="s">
        <v>214</v>
      </c>
      <c r="G3396" s="259" t="s">
        <v>295</v>
      </c>
      <c r="H3396" s="264" t="s">
        <v>304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1021</v>
      </c>
      <c r="C3397" s="260" t="s">
        <v>1022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295</v>
      </c>
      <c r="H3397" s="264" t="s">
        <v>1084</v>
      </c>
      <c r="I3397" s="264" t="s">
        <v>252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1021</v>
      </c>
      <c r="C3398" s="260" t="s">
        <v>1022</v>
      </c>
      <c r="D3398" s="73" t="str">
        <f t="shared" si="106"/>
        <v>mar/2019</v>
      </c>
      <c r="E3398" s="263">
        <v>43530</v>
      </c>
      <c r="F3398" s="259" t="s">
        <v>207</v>
      </c>
      <c r="G3398" s="259" t="s">
        <v>295</v>
      </c>
      <c r="H3398" s="264" t="s">
        <v>208</v>
      </c>
      <c r="I3398" s="264" t="s">
        <v>298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1021</v>
      </c>
      <c r="C3399" s="260" t="s">
        <v>1022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295</v>
      </c>
      <c r="H3399" s="264" t="s">
        <v>364</v>
      </c>
      <c r="I3399" s="264" t="s">
        <v>243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1021</v>
      </c>
      <c r="C3400" s="260" t="s">
        <v>1022</v>
      </c>
      <c r="D3400" s="73" t="str">
        <f t="shared" si="106"/>
        <v>mar/2019</v>
      </c>
      <c r="E3400" s="263">
        <v>43531</v>
      </c>
      <c r="F3400" s="259" t="s">
        <v>739</v>
      </c>
      <c r="G3400" s="259" t="s">
        <v>295</v>
      </c>
      <c r="H3400" s="264" t="s">
        <v>1503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1021</v>
      </c>
      <c r="C3401" s="260" t="s">
        <v>1022</v>
      </c>
      <c r="D3401" s="73" t="str">
        <f t="shared" si="106"/>
        <v>mar/2019</v>
      </c>
      <c r="E3401" s="263">
        <v>43531</v>
      </c>
      <c r="F3401" s="259" t="s">
        <v>207</v>
      </c>
      <c r="G3401" s="259" t="s">
        <v>295</v>
      </c>
      <c r="H3401" s="264" t="s">
        <v>208</v>
      </c>
      <c r="I3401" s="264" t="s">
        <v>298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1021</v>
      </c>
      <c r="C3402" s="260" t="s">
        <v>1022</v>
      </c>
      <c r="D3402" s="73" t="str">
        <f t="shared" si="106"/>
        <v>mar/2019</v>
      </c>
      <c r="E3402" s="263">
        <v>43531</v>
      </c>
      <c r="F3402" s="259" t="s">
        <v>763</v>
      </c>
      <c r="G3402" s="259" t="s">
        <v>295</v>
      </c>
      <c r="H3402" s="264" t="s">
        <v>763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1021</v>
      </c>
      <c r="C3403" s="260" t="s">
        <v>1022</v>
      </c>
      <c r="D3403" s="73" t="str">
        <f t="shared" si="106"/>
        <v>mar/2019</v>
      </c>
      <c r="E3403" s="263">
        <v>43531</v>
      </c>
      <c r="F3403" s="259" t="s">
        <v>763</v>
      </c>
      <c r="G3403" s="259" t="s">
        <v>295</v>
      </c>
      <c r="H3403" s="264" t="s">
        <v>653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1021</v>
      </c>
      <c r="C3404" s="260" t="s">
        <v>1022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295</v>
      </c>
      <c r="H3404" s="264" t="s">
        <v>1504</v>
      </c>
      <c r="I3404" s="264" t="s">
        <v>284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1021</v>
      </c>
      <c r="C3405" s="260" t="s">
        <v>1022</v>
      </c>
      <c r="D3405" s="73" t="str">
        <f t="shared" si="106"/>
        <v>mar/2019</v>
      </c>
      <c r="E3405" s="263">
        <v>43532</v>
      </c>
      <c r="F3405" s="259" t="s">
        <v>214</v>
      </c>
      <c r="G3405" s="259" t="s">
        <v>295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1021</v>
      </c>
      <c r="C3406" s="260" t="s">
        <v>1022</v>
      </c>
      <c r="D3406" s="73" t="str">
        <f t="shared" si="106"/>
        <v>mar/2019</v>
      </c>
      <c r="E3406" s="263">
        <v>43532</v>
      </c>
      <c r="F3406" s="259" t="s">
        <v>214</v>
      </c>
      <c r="G3406" s="259" t="s">
        <v>295</v>
      </c>
      <c r="H3406" s="264" t="s">
        <v>304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1021</v>
      </c>
      <c r="C3407" s="260" t="s">
        <v>1022</v>
      </c>
      <c r="D3407" s="73" t="str">
        <f t="shared" si="106"/>
        <v>mar/2019</v>
      </c>
      <c r="E3407" s="263">
        <v>43532</v>
      </c>
      <c r="F3407" s="259" t="s">
        <v>214</v>
      </c>
      <c r="G3407" s="259" t="s">
        <v>295</v>
      </c>
      <c r="H3407" s="264" t="s">
        <v>304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1021</v>
      </c>
      <c r="C3408" s="260" t="s">
        <v>1022</v>
      </c>
      <c r="D3408" s="73" t="str">
        <f t="shared" si="106"/>
        <v>mar/2019</v>
      </c>
      <c r="E3408" s="263">
        <v>43532</v>
      </c>
      <c r="F3408" s="259" t="s">
        <v>214</v>
      </c>
      <c r="G3408" s="259" t="s">
        <v>295</v>
      </c>
      <c r="H3408" s="264" t="s">
        <v>304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1021</v>
      </c>
      <c r="C3409" s="260" t="s">
        <v>1022</v>
      </c>
      <c r="D3409" s="73" t="str">
        <f t="shared" si="106"/>
        <v>mar/2019</v>
      </c>
      <c r="E3409" s="263">
        <v>43532</v>
      </c>
      <c r="F3409" s="259" t="s">
        <v>214</v>
      </c>
      <c r="G3409" s="259" t="s">
        <v>295</v>
      </c>
      <c r="H3409" s="264" t="s">
        <v>304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1021</v>
      </c>
      <c r="C3410" s="260" t="s">
        <v>1022</v>
      </c>
      <c r="D3410" s="73" t="str">
        <f t="shared" si="106"/>
        <v>mar/2019</v>
      </c>
      <c r="E3410" s="263">
        <v>43532</v>
      </c>
      <c r="F3410" s="259" t="s">
        <v>214</v>
      </c>
      <c r="G3410" s="259" t="s">
        <v>295</v>
      </c>
      <c r="H3410" s="264" t="s">
        <v>304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1021</v>
      </c>
      <c r="C3411" s="260" t="s">
        <v>1022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295</v>
      </c>
      <c r="H3411" s="264" t="s">
        <v>1505</v>
      </c>
      <c r="I3411" s="264" t="s">
        <v>261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1021</v>
      </c>
      <c r="C3412" s="260" t="s">
        <v>1022</v>
      </c>
      <c r="D3412" s="73" t="str">
        <f t="shared" si="106"/>
        <v>mar/2019</v>
      </c>
      <c r="E3412" s="263">
        <v>43532</v>
      </c>
      <c r="F3412" s="259" t="s">
        <v>207</v>
      </c>
      <c r="G3412" s="259" t="s">
        <v>295</v>
      </c>
      <c r="H3412" s="264" t="s">
        <v>208</v>
      </c>
      <c r="I3412" s="264" t="s">
        <v>298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1021</v>
      </c>
      <c r="C3413" s="260" t="s">
        <v>1022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295</v>
      </c>
      <c r="H3413" s="264" t="s">
        <v>1453</v>
      </c>
      <c r="I3413" s="264" t="s">
        <v>243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1021</v>
      </c>
      <c r="C3414" s="260" t="s">
        <v>1022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295</v>
      </c>
      <c r="H3414" s="264" t="s">
        <v>1453</v>
      </c>
      <c r="I3414" s="264" t="s">
        <v>243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1021</v>
      </c>
      <c r="C3415" s="260" t="s">
        <v>1022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295</v>
      </c>
      <c r="H3415" s="264" t="s">
        <v>1453</v>
      </c>
      <c r="I3415" s="264" t="s">
        <v>243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1021</v>
      </c>
      <c r="C3416" s="260" t="s">
        <v>1022</v>
      </c>
      <c r="D3416" s="73" t="str">
        <f t="shared" si="106"/>
        <v>mar/2019</v>
      </c>
      <c r="E3416" s="263">
        <v>43535</v>
      </c>
      <c r="F3416" s="259" t="s">
        <v>205</v>
      </c>
      <c r="G3416" s="259" t="s">
        <v>295</v>
      </c>
      <c r="H3416" s="264" t="s">
        <v>300</v>
      </c>
      <c r="I3416" s="264" t="s">
        <v>237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1021</v>
      </c>
      <c r="C3417" s="260" t="s">
        <v>1022</v>
      </c>
      <c r="D3417" s="73" t="str">
        <f t="shared" si="106"/>
        <v>mar/2019</v>
      </c>
      <c r="E3417" s="263">
        <v>43535</v>
      </c>
      <c r="F3417" s="259" t="s">
        <v>214</v>
      </c>
      <c r="G3417" s="259" t="s">
        <v>295</v>
      </c>
      <c r="H3417" s="264" t="s">
        <v>304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1021</v>
      </c>
      <c r="C3418" s="260" t="s">
        <v>1022</v>
      </c>
      <c r="D3418" s="73" t="str">
        <f t="shared" si="106"/>
        <v>mar/2019</v>
      </c>
      <c r="E3418" s="263">
        <v>43535</v>
      </c>
      <c r="F3418" s="259" t="s">
        <v>214</v>
      </c>
      <c r="G3418" s="259" t="s">
        <v>295</v>
      </c>
      <c r="H3418" s="264" t="s">
        <v>304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1021</v>
      </c>
      <c r="C3419" s="260" t="s">
        <v>1022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295</v>
      </c>
      <c r="H3419" s="264" t="s">
        <v>1084</v>
      </c>
      <c r="I3419" s="264" t="s">
        <v>252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1021</v>
      </c>
      <c r="C3420" s="260" t="s">
        <v>1022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295</v>
      </c>
      <c r="H3420" s="264" t="s">
        <v>1477</v>
      </c>
      <c r="I3420" s="264" t="s">
        <v>250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1021</v>
      </c>
      <c r="C3421" s="260" t="s">
        <v>1022</v>
      </c>
      <c r="D3421" s="73" t="str">
        <f t="shared" si="106"/>
        <v>mar/2019</v>
      </c>
      <c r="E3421" s="263">
        <v>43535</v>
      </c>
      <c r="F3421" s="259" t="s">
        <v>207</v>
      </c>
      <c r="G3421" s="259" t="s">
        <v>295</v>
      </c>
      <c r="H3421" s="264" t="s">
        <v>208</v>
      </c>
      <c r="I3421" s="264" t="s">
        <v>298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1021</v>
      </c>
      <c r="C3422" s="260" t="s">
        <v>1022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295</v>
      </c>
      <c r="H3422" s="264" t="s">
        <v>1024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1023</v>
      </c>
      <c r="C3423" s="260" t="s">
        <v>1022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295</v>
      </c>
      <c r="H3423" s="264" t="s">
        <v>143</v>
      </c>
      <c r="I3423" s="264" t="s">
        <v>235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1023</v>
      </c>
      <c r="C3424" s="260" t="s">
        <v>1022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295</v>
      </c>
      <c r="H3424" s="264" t="s">
        <v>143</v>
      </c>
      <c r="I3424" s="264" t="s">
        <v>235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1023</v>
      </c>
      <c r="C3425" s="260" t="s">
        <v>1022</v>
      </c>
      <c r="D3425" s="73" t="str">
        <f t="shared" si="106"/>
        <v>mar/2019</v>
      </c>
      <c r="E3425" s="263">
        <v>43536</v>
      </c>
      <c r="F3425" s="259" t="s">
        <v>205</v>
      </c>
      <c r="G3425" s="259" t="s">
        <v>295</v>
      </c>
      <c r="H3425" s="264" t="s">
        <v>736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1021</v>
      </c>
      <c r="C3426" s="260" t="s">
        <v>1022</v>
      </c>
      <c r="D3426" s="73" t="str">
        <f t="shared" si="106"/>
        <v>mar/2019</v>
      </c>
      <c r="E3426" s="263">
        <v>43536</v>
      </c>
      <c r="F3426" s="259" t="s">
        <v>205</v>
      </c>
      <c r="G3426" s="259" t="s">
        <v>295</v>
      </c>
      <c r="H3426" s="264" t="s">
        <v>736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1021</v>
      </c>
      <c r="C3427" s="260" t="s">
        <v>1022</v>
      </c>
      <c r="D3427" s="73" t="str">
        <f t="shared" si="106"/>
        <v>mar/2019</v>
      </c>
      <c r="E3427" s="263">
        <v>43537</v>
      </c>
      <c r="F3427" s="259" t="s">
        <v>738</v>
      </c>
      <c r="G3427" s="259" t="s">
        <v>295</v>
      </c>
      <c r="H3427" s="264" t="s">
        <v>738</v>
      </c>
      <c r="I3427" s="264" t="s">
        <v>206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1021</v>
      </c>
      <c r="C3428" s="260" t="s">
        <v>1022</v>
      </c>
      <c r="D3428" s="73" t="str">
        <f t="shared" si="106"/>
        <v>mar/2019</v>
      </c>
      <c r="E3428" s="263">
        <v>43538</v>
      </c>
      <c r="F3428" s="259" t="s">
        <v>205</v>
      </c>
      <c r="G3428" s="259" t="s">
        <v>295</v>
      </c>
      <c r="H3428" s="264" t="s">
        <v>300</v>
      </c>
      <c r="I3428" s="264" t="s">
        <v>237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1021</v>
      </c>
      <c r="C3429" s="260" t="s">
        <v>1022</v>
      </c>
      <c r="D3429" s="73" t="str">
        <f t="shared" si="106"/>
        <v>mar/2019</v>
      </c>
      <c r="E3429" s="263">
        <v>43538</v>
      </c>
      <c r="F3429" s="259" t="s">
        <v>214</v>
      </c>
      <c r="G3429" s="259" t="s">
        <v>295</v>
      </c>
      <c r="H3429" s="264" t="s">
        <v>304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1021</v>
      </c>
      <c r="C3430" s="260" t="s">
        <v>1022</v>
      </c>
      <c r="D3430" s="73" t="str">
        <f t="shared" si="106"/>
        <v>mar/2019</v>
      </c>
      <c r="E3430" s="263">
        <v>43538</v>
      </c>
      <c r="F3430" s="259" t="s">
        <v>214</v>
      </c>
      <c r="G3430" s="259" t="s">
        <v>295</v>
      </c>
      <c r="H3430" s="264" t="s">
        <v>304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1021</v>
      </c>
      <c r="C3431" s="260" t="s">
        <v>1022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295</v>
      </c>
      <c r="H3431" s="264" t="s">
        <v>1084</v>
      </c>
      <c r="I3431" s="264" t="s">
        <v>252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1021</v>
      </c>
      <c r="C3432" s="260" t="s">
        <v>1022</v>
      </c>
      <c r="D3432" s="73" t="str">
        <f t="shared" si="106"/>
        <v>mar/2019</v>
      </c>
      <c r="E3432" s="263">
        <v>43538</v>
      </c>
      <c r="F3432" s="259" t="s">
        <v>174</v>
      </c>
      <c r="G3432" s="259" t="s">
        <v>295</v>
      </c>
      <c r="H3432" s="264" t="s">
        <v>1506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1021</v>
      </c>
      <c r="C3433" s="260" t="s">
        <v>1022</v>
      </c>
      <c r="D3433" s="73" t="str">
        <f t="shared" si="106"/>
        <v>mar/2019</v>
      </c>
      <c r="E3433" s="263">
        <v>43538</v>
      </c>
      <c r="F3433" s="259" t="s">
        <v>538</v>
      </c>
      <c r="G3433" s="259" t="s">
        <v>295</v>
      </c>
      <c r="H3433" s="264" t="s">
        <v>208</v>
      </c>
      <c r="I3433" s="264" t="s">
        <v>298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1021</v>
      </c>
      <c r="C3434" s="260" t="s">
        <v>1022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295</v>
      </c>
      <c r="H3434" s="264" t="s">
        <v>1442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1021</v>
      </c>
      <c r="C3435" s="260" t="s">
        <v>1022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295</v>
      </c>
      <c r="H3435" s="264" t="s">
        <v>332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1021</v>
      </c>
      <c r="C3436" s="260" t="s">
        <v>1022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295</v>
      </c>
      <c r="H3436" s="264" t="s">
        <v>328</v>
      </c>
      <c r="I3436" s="264" t="s">
        <v>259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1021</v>
      </c>
      <c r="C3437" s="260" t="s">
        <v>1022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295</v>
      </c>
      <c r="H3437" s="264" t="s">
        <v>343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1021</v>
      </c>
      <c r="C3438" s="260" t="s">
        <v>1022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295</v>
      </c>
      <c r="H3438" s="264" t="s">
        <v>327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1021</v>
      </c>
      <c r="C3439" s="260" t="s">
        <v>1022</v>
      </c>
      <c r="D3439" s="73" t="str">
        <f t="shared" si="106"/>
        <v>mar/2019</v>
      </c>
      <c r="E3439" s="263">
        <v>43539</v>
      </c>
      <c r="F3439" s="259" t="s">
        <v>214</v>
      </c>
      <c r="G3439" s="259" t="s">
        <v>295</v>
      </c>
      <c r="H3439" s="264" t="s">
        <v>304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1021</v>
      </c>
      <c r="C3440" s="260" t="s">
        <v>1022</v>
      </c>
      <c r="D3440" s="73" t="str">
        <f t="shared" si="106"/>
        <v>mar/2019</v>
      </c>
      <c r="E3440" s="263">
        <v>43539</v>
      </c>
      <c r="F3440" s="259" t="s">
        <v>214</v>
      </c>
      <c r="G3440" s="259" t="s">
        <v>295</v>
      </c>
      <c r="H3440" s="264" t="s">
        <v>304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1021</v>
      </c>
      <c r="C3441" s="260" t="s">
        <v>1022</v>
      </c>
      <c r="D3441" s="73" t="str">
        <f t="shared" si="106"/>
        <v>mar/2019</v>
      </c>
      <c r="E3441" s="263">
        <v>43539</v>
      </c>
      <c r="F3441" s="259" t="s">
        <v>214</v>
      </c>
      <c r="G3441" s="259" t="s">
        <v>295</v>
      </c>
      <c r="H3441" s="264" t="s">
        <v>304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1021</v>
      </c>
      <c r="C3442" s="260" t="s">
        <v>1022</v>
      </c>
      <c r="D3442" s="73" t="str">
        <f t="shared" si="106"/>
        <v>mar/2019</v>
      </c>
      <c r="E3442" s="263">
        <v>43539</v>
      </c>
      <c r="F3442" s="259" t="s">
        <v>214</v>
      </c>
      <c r="G3442" s="259" t="s">
        <v>295</v>
      </c>
      <c r="H3442" s="264" t="s">
        <v>304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1021</v>
      </c>
      <c r="C3443" s="260" t="s">
        <v>1022</v>
      </c>
      <c r="D3443" s="73" t="str">
        <f t="shared" si="106"/>
        <v>mar/2019</v>
      </c>
      <c r="E3443" s="263">
        <v>43539</v>
      </c>
      <c r="F3443" s="259" t="s">
        <v>214</v>
      </c>
      <c r="G3443" s="259" t="s">
        <v>295</v>
      </c>
      <c r="H3443" s="264" t="s">
        <v>304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1021</v>
      </c>
      <c r="C3444" s="260" t="s">
        <v>1022</v>
      </c>
      <c r="D3444" s="73" t="str">
        <f t="shared" si="106"/>
        <v>mar/2019</v>
      </c>
      <c r="E3444" s="263">
        <v>43539</v>
      </c>
      <c r="F3444" s="259" t="s">
        <v>214</v>
      </c>
      <c r="G3444" s="259" t="s">
        <v>295</v>
      </c>
      <c r="H3444" s="264" t="s">
        <v>304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1021</v>
      </c>
      <c r="C3445" s="260" t="s">
        <v>1022</v>
      </c>
      <c r="D3445" s="73" t="str">
        <f t="shared" si="106"/>
        <v>mar/2019</v>
      </c>
      <c r="E3445" s="263">
        <v>43539</v>
      </c>
      <c r="F3445" s="259" t="s">
        <v>214</v>
      </c>
      <c r="G3445" s="259" t="s">
        <v>295</v>
      </c>
      <c r="H3445" s="264" t="s">
        <v>304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1021</v>
      </c>
      <c r="C3446" s="260" t="s">
        <v>1022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295</v>
      </c>
      <c r="H3446" s="264" t="s">
        <v>1070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1021</v>
      </c>
      <c r="C3447" s="260" t="s">
        <v>1022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295</v>
      </c>
      <c r="H3447" s="264" t="s">
        <v>1070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1021</v>
      </c>
      <c r="C3448" s="260" t="s">
        <v>1022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295</v>
      </c>
      <c r="H3448" s="264" t="s">
        <v>324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1021</v>
      </c>
      <c r="C3449" s="260" t="s">
        <v>1022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295</v>
      </c>
      <c r="H3449" s="264" t="s">
        <v>333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1021</v>
      </c>
      <c r="C3450" s="260" t="s">
        <v>1022</v>
      </c>
      <c r="D3450" s="73" t="str">
        <f t="shared" si="106"/>
        <v>mar/2019</v>
      </c>
      <c r="E3450" s="263">
        <v>43539</v>
      </c>
      <c r="F3450" s="259" t="s">
        <v>207</v>
      </c>
      <c r="G3450" s="259" t="s">
        <v>295</v>
      </c>
      <c r="H3450" s="264" t="s">
        <v>208</v>
      </c>
      <c r="I3450" s="264" t="s">
        <v>298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1021</v>
      </c>
      <c r="C3451" s="260" t="s">
        <v>1022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295</v>
      </c>
      <c r="H3451" s="264" t="s">
        <v>330</v>
      </c>
      <c r="I3451" s="264" t="s">
        <v>277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1021</v>
      </c>
      <c r="C3452" s="260" t="s">
        <v>1022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295</v>
      </c>
      <c r="H3452" s="264" t="s">
        <v>338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1021</v>
      </c>
      <c r="C3453" s="260" t="s">
        <v>1022</v>
      </c>
      <c r="D3453" s="73" t="str">
        <f t="shared" si="106"/>
        <v>mar/2019</v>
      </c>
      <c r="E3453" s="263">
        <v>43542</v>
      </c>
      <c r="F3453" s="259" t="s">
        <v>214</v>
      </c>
      <c r="G3453" s="259" t="s">
        <v>295</v>
      </c>
      <c r="H3453" s="264" t="s">
        <v>304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1021</v>
      </c>
      <c r="C3454" s="260" t="s">
        <v>1022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295</v>
      </c>
      <c r="H3454" s="264" t="s">
        <v>333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1021</v>
      </c>
      <c r="C3455" s="260" t="s">
        <v>1022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295</v>
      </c>
      <c r="H3455" s="264" t="s">
        <v>1084</v>
      </c>
      <c r="I3455" s="264" t="s">
        <v>252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1021</v>
      </c>
      <c r="C3456" s="260" t="s">
        <v>1022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296</v>
      </c>
      <c r="H3456" s="264" t="s">
        <v>1452</v>
      </c>
      <c r="I3456" s="264" t="s">
        <v>248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1021</v>
      </c>
      <c r="C3457" s="260" t="s">
        <v>1022</v>
      </c>
      <c r="D3457" s="73" t="str">
        <f t="shared" si="106"/>
        <v>mar/2019</v>
      </c>
      <c r="E3457" s="263">
        <v>43542</v>
      </c>
      <c r="F3457" s="259" t="s">
        <v>207</v>
      </c>
      <c r="G3457" s="259" t="s">
        <v>295</v>
      </c>
      <c r="H3457" s="264" t="s">
        <v>208</v>
      </c>
      <c r="I3457" s="264" t="s">
        <v>298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1021</v>
      </c>
      <c r="C3458" s="260" t="s">
        <v>1022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295</v>
      </c>
      <c r="H3458" s="264" t="s">
        <v>1109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1023</v>
      </c>
      <c r="C3459" s="260" t="s">
        <v>1022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295</v>
      </c>
      <c r="H3459" s="264" t="s">
        <v>143</v>
      </c>
      <c r="I3459" s="264" t="s">
        <v>235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1021</v>
      </c>
      <c r="C3460" s="260" t="s">
        <v>1022</v>
      </c>
      <c r="D3460" s="73" t="str">
        <f t="shared" si="108"/>
        <v>mar/2019</v>
      </c>
      <c r="E3460" s="263">
        <v>43544</v>
      </c>
      <c r="F3460" s="259" t="s">
        <v>320</v>
      </c>
      <c r="G3460" s="259" t="s">
        <v>295</v>
      </c>
      <c r="H3460" s="264" t="s">
        <v>210</v>
      </c>
      <c r="I3460" s="264" t="s">
        <v>276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1021</v>
      </c>
      <c r="C3461" s="260" t="s">
        <v>1022</v>
      </c>
      <c r="D3461" s="73" t="str">
        <f t="shared" si="108"/>
        <v>mar/2019</v>
      </c>
      <c r="E3461" s="263">
        <v>43544</v>
      </c>
      <c r="F3461" s="259" t="s">
        <v>320</v>
      </c>
      <c r="G3461" s="259" t="s">
        <v>295</v>
      </c>
      <c r="H3461" s="264" t="s">
        <v>1429</v>
      </c>
      <c r="I3461" s="264" t="s">
        <v>276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1021</v>
      </c>
      <c r="C3462" s="260" t="s">
        <v>1022</v>
      </c>
      <c r="D3462" s="73" t="str">
        <f t="shared" si="108"/>
        <v>mar/2019</v>
      </c>
      <c r="E3462" s="263">
        <v>43544</v>
      </c>
      <c r="F3462" s="259" t="s">
        <v>320</v>
      </c>
      <c r="G3462" s="259" t="s">
        <v>295</v>
      </c>
      <c r="H3462" s="264" t="s">
        <v>1434</v>
      </c>
      <c r="I3462" s="264" t="s">
        <v>276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1021</v>
      </c>
      <c r="C3463" s="260" t="s">
        <v>1022</v>
      </c>
      <c r="D3463" s="73" t="str">
        <f t="shared" si="108"/>
        <v>mar/2019</v>
      </c>
      <c r="E3463" s="263">
        <v>43544</v>
      </c>
      <c r="F3463" s="389" t="s">
        <v>320</v>
      </c>
      <c r="G3463" s="259" t="s">
        <v>295</v>
      </c>
      <c r="H3463" s="264" t="s">
        <v>1337</v>
      </c>
      <c r="I3463" s="264" t="s">
        <v>276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1021</v>
      </c>
      <c r="C3464" s="260" t="s">
        <v>1022</v>
      </c>
      <c r="D3464" s="73" t="str">
        <f t="shared" si="108"/>
        <v>mar/2019</v>
      </c>
      <c r="E3464" s="263">
        <v>43544</v>
      </c>
      <c r="F3464" s="259" t="s">
        <v>320</v>
      </c>
      <c r="G3464" s="259" t="s">
        <v>295</v>
      </c>
      <c r="H3464" s="264" t="s">
        <v>1337</v>
      </c>
      <c r="I3464" s="264" t="s">
        <v>276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1021</v>
      </c>
      <c r="C3465" s="260" t="s">
        <v>1022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295</v>
      </c>
      <c r="H3465" s="264" t="s">
        <v>741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1021</v>
      </c>
      <c r="C3466" s="260" t="s">
        <v>1022</v>
      </c>
      <c r="D3466" s="73" t="str">
        <f t="shared" si="108"/>
        <v>mar/2019</v>
      </c>
      <c r="E3466" s="263">
        <v>43544</v>
      </c>
      <c r="F3466" s="259" t="s">
        <v>1507</v>
      </c>
      <c r="G3466" s="259" t="s">
        <v>295</v>
      </c>
      <c r="H3466" s="264" t="s">
        <v>340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1021</v>
      </c>
      <c r="C3467" s="260" t="s">
        <v>1022</v>
      </c>
      <c r="D3467" s="73" t="str">
        <f t="shared" si="108"/>
        <v>mar/2019</v>
      </c>
      <c r="E3467" s="263">
        <v>43544</v>
      </c>
      <c r="F3467" s="259" t="s">
        <v>1508</v>
      </c>
      <c r="G3467" s="259" t="s">
        <v>295</v>
      </c>
      <c r="H3467" s="264" t="s">
        <v>340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1021</v>
      </c>
      <c r="C3468" s="260" t="s">
        <v>1022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295</v>
      </c>
      <c r="H3468" s="264" t="s">
        <v>340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1021</v>
      </c>
      <c r="C3469" s="260" t="s">
        <v>1022</v>
      </c>
      <c r="D3469" s="73" t="str">
        <f t="shared" si="108"/>
        <v>mar/2019</v>
      </c>
      <c r="E3469" s="263">
        <v>43544</v>
      </c>
      <c r="F3469" s="259" t="s">
        <v>214</v>
      </c>
      <c r="G3469" s="259" t="s">
        <v>295</v>
      </c>
      <c r="H3469" s="264" t="s">
        <v>329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1021</v>
      </c>
      <c r="C3470" s="260" t="s">
        <v>1022</v>
      </c>
      <c r="D3470" s="73" t="str">
        <f t="shared" si="108"/>
        <v>mar/2019</v>
      </c>
      <c r="E3470" s="263">
        <v>43544</v>
      </c>
      <c r="F3470" s="259" t="s">
        <v>214</v>
      </c>
      <c r="G3470" s="259" t="s">
        <v>295</v>
      </c>
      <c r="H3470" s="264" t="s">
        <v>304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1021</v>
      </c>
      <c r="C3471" s="260" t="s">
        <v>1022</v>
      </c>
      <c r="D3471" s="73" t="str">
        <f t="shared" si="108"/>
        <v>mar/2019</v>
      </c>
      <c r="E3471" s="263">
        <v>43544</v>
      </c>
      <c r="F3471" s="259" t="s">
        <v>214</v>
      </c>
      <c r="G3471" s="259" t="s">
        <v>295</v>
      </c>
      <c r="H3471" s="264" t="s">
        <v>304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1021</v>
      </c>
      <c r="C3472" s="260" t="s">
        <v>1022</v>
      </c>
      <c r="D3472" s="73" t="str">
        <f t="shared" si="108"/>
        <v>mar/2019</v>
      </c>
      <c r="E3472" s="263">
        <v>43544</v>
      </c>
      <c r="F3472" s="259" t="s">
        <v>214</v>
      </c>
      <c r="G3472" s="259" t="s">
        <v>295</v>
      </c>
      <c r="H3472" s="264" t="s">
        <v>304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1021</v>
      </c>
      <c r="C3473" s="260" t="s">
        <v>1022</v>
      </c>
      <c r="D3473" s="73" t="str">
        <f t="shared" si="108"/>
        <v>mar/2019</v>
      </c>
      <c r="E3473" s="263">
        <v>43544</v>
      </c>
      <c r="F3473" s="259" t="s">
        <v>214</v>
      </c>
      <c r="G3473" s="259" t="s">
        <v>295</v>
      </c>
      <c r="H3473" s="264" t="s">
        <v>304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1021</v>
      </c>
      <c r="C3474" s="260" t="s">
        <v>1022</v>
      </c>
      <c r="D3474" s="73" t="str">
        <f t="shared" si="108"/>
        <v>mar/2019</v>
      </c>
      <c r="E3474" s="263">
        <v>43544</v>
      </c>
      <c r="F3474" s="259" t="s">
        <v>214</v>
      </c>
      <c r="G3474" s="259" t="s">
        <v>295</v>
      </c>
      <c r="H3474" s="264" t="s">
        <v>304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1021</v>
      </c>
      <c r="C3475" s="260" t="s">
        <v>1022</v>
      </c>
      <c r="D3475" s="73" t="str">
        <f t="shared" si="108"/>
        <v>mar/2019</v>
      </c>
      <c r="E3475" s="263">
        <v>43544</v>
      </c>
      <c r="F3475" s="259" t="s">
        <v>214</v>
      </c>
      <c r="G3475" s="259" t="s">
        <v>295</v>
      </c>
      <c r="H3475" s="264" t="s">
        <v>304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1021</v>
      </c>
      <c r="C3476" s="260" t="s">
        <v>1022</v>
      </c>
      <c r="D3476" s="73" t="str">
        <f t="shared" si="108"/>
        <v>mar/2019</v>
      </c>
      <c r="E3476" s="263">
        <v>43544</v>
      </c>
      <c r="F3476" s="259" t="s">
        <v>214</v>
      </c>
      <c r="G3476" s="259" t="s">
        <v>295</v>
      </c>
      <c r="H3476" s="264" t="s">
        <v>304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1021</v>
      </c>
      <c r="C3477" s="260" t="s">
        <v>1022</v>
      </c>
      <c r="D3477" s="73" t="str">
        <f t="shared" si="108"/>
        <v>mar/2019</v>
      </c>
      <c r="E3477" s="263">
        <v>43544</v>
      </c>
      <c r="F3477" s="259" t="s">
        <v>200</v>
      </c>
      <c r="G3477" s="259" t="s">
        <v>295</v>
      </c>
      <c r="H3477" s="264" t="s">
        <v>777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1021</v>
      </c>
      <c r="C3478" s="260" t="s">
        <v>1022</v>
      </c>
      <c r="D3478" s="73" t="str">
        <f t="shared" si="108"/>
        <v>mar/2019</v>
      </c>
      <c r="E3478" s="263">
        <v>43544</v>
      </c>
      <c r="F3478" s="323" t="s">
        <v>1509</v>
      </c>
      <c r="G3478" s="259" t="s">
        <v>295</v>
      </c>
      <c r="H3478" s="264" t="s">
        <v>1510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1021</v>
      </c>
      <c r="C3479" s="260" t="s">
        <v>1022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295</v>
      </c>
      <c r="H3479" s="264" t="s">
        <v>764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1021</v>
      </c>
      <c r="C3480" s="260" t="s">
        <v>1022</v>
      </c>
      <c r="D3480" s="73" t="str">
        <f t="shared" si="108"/>
        <v>mar/2019</v>
      </c>
      <c r="E3480" s="263">
        <v>43544</v>
      </c>
      <c r="F3480" s="259" t="s">
        <v>1416</v>
      </c>
      <c r="G3480" s="259" t="s">
        <v>295</v>
      </c>
      <c r="H3480" s="264" t="s">
        <v>324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1021</v>
      </c>
      <c r="C3481" s="260" t="s">
        <v>1022</v>
      </c>
      <c r="D3481" s="73" t="str">
        <f t="shared" si="108"/>
        <v>mar/2019</v>
      </c>
      <c r="E3481" s="263">
        <v>43544</v>
      </c>
      <c r="F3481" s="259" t="s">
        <v>1511</v>
      </c>
      <c r="G3481" s="259" t="s">
        <v>295</v>
      </c>
      <c r="H3481" s="264" t="s">
        <v>324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1021</v>
      </c>
      <c r="C3482" s="260" t="s">
        <v>1022</v>
      </c>
      <c r="D3482" s="73" t="str">
        <f t="shared" si="108"/>
        <v>mar/2019</v>
      </c>
      <c r="E3482" s="263">
        <v>43544</v>
      </c>
      <c r="F3482" s="259" t="s">
        <v>1512</v>
      </c>
      <c r="G3482" s="259" t="s">
        <v>295</v>
      </c>
      <c r="H3482" s="264" t="s">
        <v>324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1021</v>
      </c>
      <c r="C3483" s="260" t="s">
        <v>1022</v>
      </c>
      <c r="D3483" s="73" t="str">
        <f t="shared" si="108"/>
        <v>mar/2019</v>
      </c>
      <c r="E3483" s="263">
        <v>43544</v>
      </c>
      <c r="F3483" s="259" t="s">
        <v>1513</v>
      </c>
      <c r="G3483" s="259" t="s">
        <v>295</v>
      </c>
      <c r="H3483" s="264" t="s">
        <v>324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1021</v>
      </c>
      <c r="C3484" s="260" t="s">
        <v>1022</v>
      </c>
      <c r="D3484" s="73" t="str">
        <f t="shared" si="108"/>
        <v>mar/2019</v>
      </c>
      <c r="E3484" s="263">
        <v>43544</v>
      </c>
      <c r="F3484" s="259" t="s">
        <v>727</v>
      </c>
      <c r="G3484" s="259" t="s">
        <v>295</v>
      </c>
      <c r="H3484" s="264" t="s">
        <v>333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1021</v>
      </c>
      <c r="C3485" s="260" t="s">
        <v>1022</v>
      </c>
      <c r="D3485" s="73" t="str">
        <f t="shared" si="108"/>
        <v>mar/2019</v>
      </c>
      <c r="E3485" s="263">
        <v>43544</v>
      </c>
      <c r="F3485" s="259" t="s">
        <v>631</v>
      </c>
      <c r="G3485" s="259" t="s">
        <v>295</v>
      </c>
      <c r="H3485" s="264" t="s">
        <v>333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1021</v>
      </c>
      <c r="C3486" s="260" t="s">
        <v>1022</v>
      </c>
      <c r="D3486" s="73" t="str">
        <f t="shared" si="108"/>
        <v>mar/2019</v>
      </c>
      <c r="E3486" s="263">
        <v>43544</v>
      </c>
      <c r="F3486" s="259" t="s">
        <v>730</v>
      </c>
      <c r="G3486" s="259" t="s">
        <v>295</v>
      </c>
      <c r="H3486" s="264" t="s">
        <v>333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1021</v>
      </c>
      <c r="C3487" s="260" t="s">
        <v>1022</v>
      </c>
      <c r="D3487" s="73" t="str">
        <f t="shared" si="108"/>
        <v>mar/2019</v>
      </c>
      <c r="E3487" s="263">
        <v>43544</v>
      </c>
      <c r="F3487" s="259" t="s">
        <v>408</v>
      </c>
      <c r="G3487" s="259" t="s">
        <v>295</v>
      </c>
      <c r="H3487" s="264" t="s">
        <v>333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1021</v>
      </c>
      <c r="C3488" s="260" t="s">
        <v>1022</v>
      </c>
      <c r="D3488" s="73" t="str">
        <f t="shared" si="108"/>
        <v>mar/2019</v>
      </c>
      <c r="E3488" s="263">
        <v>43544</v>
      </c>
      <c r="F3488" s="259" t="s">
        <v>623</v>
      </c>
      <c r="G3488" s="259" t="s">
        <v>295</v>
      </c>
      <c r="H3488" s="264" t="s">
        <v>333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1021</v>
      </c>
      <c r="C3489" s="260" t="s">
        <v>1022</v>
      </c>
      <c r="D3489" s="73" t="str">
        <f t="shared" si="108"/>
        <v>mar/2019</v>
      </c>
      <c r="E3489" s="263">
        <v>43544</v>
      </c>
      <c r="F3489" s="259" t="s">
        <v>1178</v>
      </c>
      <c r="G3489" s="259" t="s">
        <v>295</v>
      </c>
      <c r="H3489" s="264" t="s">
        <v>333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1021</v>
      </c>
      <c r="C3490" s="260" t="s">
        <v>1022</v>
      </c>
      <c r="D3490" s="73" t="str">
        <f t="shared" si="108"/>
        <v>mar/2019</v>
      </c>
      <c r="E3490" s="263">
        <v>43544</v>
      </c>
      <c r="F3490" s="259" t="s">
        <v>365</v>
      </c>
      <c r="G3490" s="259" t="s">
        <v>295</v>
      </c>
      <c r="H3490" s="264" t="s">
        <v>333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1021</v>
      </c>
      <c r="C3491" s="260" t="s">
        <v>1022</v>
      </c>
      <c r="D3491" s="73" t="str">
        <f t="shared" si="108"/>
        <v>mar/2019</v>
      </c>
      <c r="E3491" s="263">
        <v>43544</v>
      </c>
      <c r="F3491" s="259" t="s">
        <v>1514</v>
      </c>
      <c r="G3491" s="259" t="s">
        <v>295</v>
      </c>
      <c r="H3491" s="264" t="s">
        <v>333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1021</v>
      </c>
      <c r="C3492" s="260" t="s">
        <v>1022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295</v>
      </c>
      <c r="H3492" s="264" t="s">
        <v>333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1021</v>
      </c>
      <c r="C3493" s="260" t="s">
        <v>1022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295</v>
      </c>
      <c r="H3493" s="264" t="s">
        <v>1463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1021</v>
      </c>
      <c r="C3494" s="260" t="s">
        <v>1022</v>
      </c>
      <c r="D3494" s="73" t="str">
        <f t="shared" si="108"/>
        <v>mar/2019</v>
      </c>
      <c r="E3494" s="263">
        <v>43544</v>
      </c>
      <c r="F3494" s="259" t="s">
        <v>1515</v>
      </c>
      <c r="G3494" s="259" t="s">
        <v>295</v>
      </c>
      <c r="H3494" s="264" t="s">
        <v>1485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1021</v>
      </c>
      <c r="C3495" s="260" t="s">
        <v>1022</v>
      </c>
      <c r="D3495" s="73" t="str">
        <f t="shared" si="108"/>
        <v>mar/2019</v>
      </c>
      <c r="E3495" s="263">
        <v>43544</v>
      </c>
      <c r="F3495" s="259" t="s">
        <v>1516</v>
      </c>
      <c r="G3495" s="259" t="s">
        <v>295</v>
      </c>
      <c r="H3495" s="264" t="s">
        <v>1109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1021</v>
      </c>
      <c r="C3496" s="260" t="s">
        <v>1022</v>
      </c>
      <c r="D3496" s="73" t="str">
        <f t="shared" si="108"/>
        <v>mar/2019</v>
      </c>
      <c r="E3496" s="263">
        <v>43544</v>
      </c>
      <c r="F3496" s="259" t="s">
        <v>1517</v>
      </c>
      <c r="G3496" s="259" t="s">
        <v>295</v>
      </c>
      <c r="H3496" s="264" t="s">
        <v>1109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1021</v>
      </c>
      <c r="C3497" s="260" t="s">
        <v>1022</v>
      </c>
      <c r="D3497" s="73" t="str">
        <f t="shared" si="108"/>
        <v>mar/2019</v>
      </c>
      <c r="E3497" s="263">
        <v>43544</v>
      </c>
      <c r="F3497" s="259" t="s">
        <v>1518</v>
      </c>
      <c r="G3497" s="259" t="s">
        <v>295</v>
      </c>
      <c r="H3497" s="264" t="s">
        <v>1109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1021</v>
      </c>
      <c r="C3498" s="260" t="s">
        <v>1022</v>
      </c>
      <c r="D3498" s="73" t="str">
        <f t="shared" si="108"/>
        <v>mar/2019</v>
      </c>
      <c r="E3498" s="263">
        <v>43544</v>
      </c>
      <c r="F3498" s="259" t="s">
        <v>1519</v>
      </c>
      <c r="G3498" s="259" t="s">
        <v>295</v>
      </c>
      <c r="H3498" s="264" t="s">
        <v>1109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1021</v>
      </c>
      <c r="C3499" s="260" t="s">
        <v>1022</v>
      </c>
      <c r="D3499" s="73" t="str">
        <f t="shared" si="108"/>
        <v>mar/2019</v>
      </c>
      <c r="E3499" s="263">
        <v>43544</v>
      </c>
      <c r="F3499" s="259" t="s">
        <v>1520</v>
      </c>
      <c r="G3499" s="259" t="s">
        <v>295</v>
      </c>
      <c r="H3499" s="264" t="s">
        <v>1449</v>
      </c>
      <c r="I3499" s="264" t="s">
        <v>271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1021</v>
      </c>
      <c r="C3500" s="260" t="s">
        <v>1022</v>
      </c>
      <c r="D3500" s="73" t="str">
        <f t="shared" si="108"/>
        <v>mar/2019</v>
      </c>
      <c r="E3500" s="263">
        <v>43544</v>
      </c>
      <c r="F3500" s="259" t="s">
        <v>1521</v>
      </c>
      <c r="G3500" s="259" t="s">
        <v>295</v>
      </c>
      <c r="H3500" s="264" t="s">
        <v>1449</v>
      </c>
      <c r="I3500" s="264" t="s">
        <v>271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1021</v>
      </c>
      <c r="C3501" s="260" t="s">
        <v>1022</v>
      </c>
      <c r="D3501" s="73" t="str">
        <f t="shared" si="108"/>
        <v>mar/2019</v>
      </c>
      <c r="E3501" s="263">
        <v>43544</v>
      </c>
      <c r="F3501" s="259" t="s">
        <v>503</v>
      </c>
      <c r="G3501" s="259" t="s">
        <v>295</v>
      </c>
      <c r="H3501" s="264" t="s">
        <v>364</v>
      </c>
      <c r="I3501" s="264" t="s">
        <v>243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1021</v>
      </c>
      <c r="C3502" s="260" t="s">
        <v>1022</v>
      </c>
      <c r="D3502" s="73" t="str">
        <f t="shared" si="108"/>
        <v>mar/2019</v>
      </c>
      <c r="E3502" s="263">
        <v>43544</v>
      </c>
      <c r="F3502" s="259" t="s">
        <v>525</v>
      </c>
      <c r="G3502" s="259" t="s">
        <v>295</v>
      </c>
      <c r="H3502" s="264" t="s">
        <v>364</v>
      </c>
      <c r="I3502" s="264" t="s">
        <v>243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1021</v>
      </c>
      <c r="C3503" s="260" t="s">
        <v>1022</v>
      </c>
      <c r="D3503" s="73" t="str">
        <f t="shared" si="108"/>
        <v>mar/2019</v>
      </c>
      <c r="E3503" s="263">
        <v>43544</v>
      </c>
      <c r="F3503" s="259" t="s">
        <v>526</v>
      </c>
      <c r="G3503" s="259" t="s">
        <v>295</v>
      </c>
      <c r="H3503" s="264" t="s">
        <v>364</v>
      </c>
      <c r="I3503" s="264" t="s">
        <v>243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1021</v>
      </c>
      <c r="C3504" s="260" t="s">
        <v>1022</v>
      </c>
      <c r="D3504" s="73" t="str">
        <f t="shared" si="108"/>
        <v>mar/2019</v>
      </c>
      <c r="E3504" s="263">
        <v>43544</v>
      </c>
      <c r="F3504" s="259" t="s">
        <v>527</v>
      </c>
      <c r="G3504" s="259" t="s">
        <v>295</v>
      </c>
      <c r="H3504" s="264" t="s">
        <v>364</v>
      </c>
      <c r="I3504" s="264" t="s">
        <v>243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1021</v>
      </c>
      <c r="C3505" s="260" t="s">
        <v>1022</v>
      </c>
      <c r="D3505" s="73" t="str">
        <f t="shared" si="108"/>
        <v>mar/2019</v>
      </c>
      <c r="E3505" s="263">
        <v>43544</v>
      </c>
      <c r="F3505" s="259" t="s">
        <v>628</v>
      </c>
      <c r="G3505" s="259" t="s">
        <v>295</v>
      </c>
      <c r="H3505" s="264" t="s">
        <v>364</v>
      </c>
      <c r="I3505" s="264" t="s">
        <v>243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1021</v>
      </c>
      <c r="C3506" s="260" t="s">
        <v>1022</v>
      </c>
      <c r="D3506" s="73" t="str">
        <f t="shared" si="108"/>
        <v>mar/2019</v>
      </c>
      <c r="E3506" s="263">
        <v>43544</v>
      </c>
      <c r="F3506" s="259" t="s">
        <v>630</v>
      </c>
      <c r="G3506" s="259" t="s">
        <v>295</v>
      </c>
      <c r="H3506" s="264" t="s">
        <v>364</v>
      </c>
      <c r="I3506" s="264" t="s">
        <v>243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1021</v>
      </c>
      <c r="C3507" s="260" t="s">
        <v>1022</v>
      </c>
      <c r="D3507" s="73" t="str">
        <f t="shared" si="108"/>
        <v>mar/2019</v>
      </c>
      <c r="E3507" s="263">
        <v>43544</v>
      </c>
      <c r="F3507" s="259" t="s">
        <v>729</v>
      </c>
      <c r="G3507" s="259" t="s">
        <v>295</v>
      </c>
      <c r="H3507" s="264" t="s">
        <v>364</v>
      </c>
      <c r="I3507" s="264" t="s">
        <v>243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1021</v>
      </c>
      <c r="C3508" s="260" t="s">
        <v>1022</v>
      </c>
      <c r="D3508" s="73" t="str">
        <f t="shared" si="108"/>
        <v>mar/2019</v>
      </c>
      <c r="E3508" s="263">
        <v>43544</v>
      </c>
      <c r="F3508" s="259" t="s">
        <v>632</v>
      </c>
      <c r="G3508" s="259" t="s">
        <v>295</v>
      </c>
      <c r="H3508" s="264" t="s">
        <v>364</v>
      </c>
      <c r="I3508" s="264" t="s">
        <v>243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1021</v>
      </c>
      <c r="C3509" s="260" t="s">
        <v>1022</v>
      </c>
      <c r="D3509" s="73" t="str">
        <f t="shared" si="108"/>
        <v>mar/2019</v>
      </c>
      <c r="E3509" s="263">
        <v>43544</v>
      </c>
      <c r="F3509" s="259" t="s">
        <v>1522</v>
      </c>
      <c r="G3509" s="259" t="s">
        <v>295</v>
      </c>
      <c r="H3509" s="264" t="s">
        <v>338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1021</v>
      </c>
      <c r="C3510" s="260" t="s">
        <v>1022</v>
      </c>
      <c r="D3510" s="73" t="str">
        <f t="shared" si="108"/>
        <v>mar/2019</v>
      </c>
      <c r="E3510" s="263">
        <v>43544</v>
      </c>
      <c r="F3510" s="259" t="s">
        <v>1523</v>
      </c>
      <c r="G3510" s="259" t="s">
        <v>295</v>
      </c>
      <c r="H3510" s="264" t="s">
        <v>338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1023</v>
      </c>
      <c r="C3511" s="260" t="s">
        <v>1022</v>
      </c>
      <c r="D3511" s="73" t="str">
        <f t="shared" si="108"/>
        <v>mar/2019</v>
      </c>
      <c r="E3511" s="263">
        <v>43544</v>
      </c>
      <c r="F3511" s="259" t="s">
        <v>205</v>
      </c>
      <c r="G3511" s="259" t="s">
        <v>295</v>
      </c>
      <c r="H3511" s="264" t="s">
        <v>736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1021</v>
      </c>
      <c r="C3512" s="260" t="s">
        <v>1022</v>
      </c>
      <c r="D3512" s="73" t="str">
        <f t="shared" si="108"/>
        <v>mar/2019</v>
      </c>
      <c r="E3512" s="263">
        <v>43544</v>
      </c>
      <c r="F3512" s="259" t="s">
        <v>205</v>
      </c>
      <c r="G3512" s="259" t="s">
        <v>295</v>
      </c>
      <c r="H3512" s="264" t="s">
        <v>736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1023</v>
      </c>
      <c r="C3513" s="260" t="s">
        <v>1022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295</v>
      </c>
      <c r="H3513" s="264" t="s">
        <v>143</v>
      </c>
      <c r="I3513" s="264" t="s">
        <v>235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1021</v>
      </c>
      <c r="C3514" s="260" t="s">
        <v>1022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295</v>
      </c>
      <c r="H3514" s="264" t="s">
        <v>1369</v>
      </c>
      <c r="I3514" s="264" t="s">
        <v>249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1021</v>
      </c>
      <c r="C3515" s="260" t="s">
        <v>1022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309</v>
      </c>
      <c r="H3515" s="264" t="s">
        <v>1369</v>
      </c>
      <c r="I3515" s="264" t="s">
        <v>248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1021</v>
      </c>
      <c r="C3516" s="260" t="s">
        <v>1022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295</v>
      </c>
      <c r="H3516" s="264" t="s">
        <v>222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1023</v>
      </c>
      <c r="C3517" s="260" t="s">
        <v>1022</v>
      </c>
      <c r="D3517" s="73" t="str">
        <f t="shared" si="108"/>
        <v>mar/2019</v>
      </c>
      <c r="E3517" s="263">
        <v>43545</v>
      </c>
      <c r="F3517" s="259" t="s">
        <v>205</v>
      </c>
      <c r="G3517" s="259" t="s">
        <v>295</v>
      </c>
      <c r="H3517" s="264" t="s">
        <v>736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1021</v>
      </c>
      <c r="C3518" s="260" t="s">
        <v>1022</v>
      </c>
      <c r="D3518" s="73" t="str">
        <f t="shared" si="108"/>
        <v>mar/2019</v>
      </c>
      <c r="E3518" s="263">
        <v>43545</v>
      </c>
      <c r="F3518" s="259" t="s">
        <v>205</v>
      </c>
      <c r="G3518" s="259" t="s">
        <v>295</v>
      </c>
      <c r="H3518" s="264" t="s">
        <v>736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1021</v>
      </c>
      <c r="C3519" s="260" t="s">
        <v>1022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295</v>
      </c>
      <c r="H3519" s="264" t="s">
        <v>181</v>
      </c>
      <c r="I3519" s="264" t="s">
        <v>249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1021</v>
      </c>
      <c r="C3520" s="260" t="s">
        <v>1022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295</v>
      </c>
      <c r="H3520" s="264" t="s">
        <v>1524</v>
      </c>
      <c r="I3520" s="264" t="s">
        <v>249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1021</v>
      </c>
      <c r="C3521" s="260" t="s">
        <v>1022</v>
      </c>
      <c r="D3521" s="73" t="str">
        <f t="shared" si="108"/>
        <v>mar/2019</v>
      </c>
      <c r="E3521" s="263">
        <v>43546</v>
      </c>
      <c r="F3521" s="259" t="s">
        <v>214</v>
      </c>
      <c r="G3521" s="259" t="s">
        <v>295</v>
      </c>
      <c r="H3521" s="264" t="s">
        <v>304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1021</v>
      </c>
      <c r="C3522" s="260" t="s">
        <v>1022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295</v>
      </c>
      <c r="H3522" s="264" t="s">
        <v>181</v>
      </c>
      <c r="I3522" s="264" t="s">
        <v>248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1021</v>
      </c>
      <c r="C3523" s="260" t="s">
        <v>1022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296</v>
      </c>
      <c r="H3523" s="264" t="s">
        <v>1450</v>
      </c>
      <c r="I3523" s="264" t="s">
        <v>248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1021</v>
      </c>
      <c r="C3524" s="260" t="s">
        <v>1022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309</v>
      </c>
      <c r="H3524" s="264" t="s">
        <v>1369</v>
      </c>
      <c r="I3524" s="264" t="s">
        <v>248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1021</v>
      </c>
      <c r="C3525" s="260" t="s">
        <v>1022</v>
      </c>
      <c r="D3525" s="73" t="str">
        <f t="shared" si="110"/>
        <v>mar/2019</v>
      </c>
      <c r="E3525" s="263">
        <v>43549</v>
      </c>
      <c r="F3525" s="259" t="s">
        <v>183</v>
      </c>
      <c r="G3525" s="259" t="s">
        <v>295</v>
      </c>
      <c r="H3525" s="264" t="s">
        <v>1190</v>
      </c>
      <c r="I3525" s="264" t="s">
        <v>184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1021</v>
      </c>
      <c r="C3526" s="260" t="s">
        <v>1022</v>
      </c>
      <c r="D3526" s="73" t="str">
        <f t="shared" si="110"/>
        <v>mar/2019</v>
      </c>
      <c r="E3526" s="263">
        <v>43549</v>
      </c>
      <c r="F3526" s="259" t="s">
        <v>214</v>
      </c>
      <c r="G3526" s="259" t="s">
        <v>295</v>
      </c>
      <c r="H3526" s="264" t="s">
        <v>304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1021</v>
      </c>
      <c r="C3527" s="260" t="s">
        <v>1022</v>
      </c>
      <c r="D3527" s="73" t="str">
        <f t="shared" si="110"/>
        <v>mar/2019</v>
      </c>
      <c r="E3527" s="263">
        <v>43549</v>
      </c>
      <c r="F3527" s="259" t="s">
        <v>214</v>
      </c>
      <c r="G3527" s="259" t="s">
        <v>295</v>
      </c>
      <c r="H3527" s="264" t="s">
        <v>304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1021</v>
      </c>
      <c r="C3528" s="260" t="s">
        <v>1022</v>
      </c>
      <c r="D3528" s="73" t="str">
        <f t="shared" si="110"/>
        <v>mar/2019</v>
      </c>
      <c r="E3528" s="263">
        <v>43549</v>
      </c>
      <c r="F3528" s="259" t="s">
        <v>214</v>
      </c>
      <c r="G3528" s="259" t="s">
        <v>295</v>
      </c>
      <c r="H3528" s="264" t="s">
        <v>304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1021</v>
      </c>
      <c r="C3529" s="260" t="s">
        <v>1022</v>
      </c>
      <c r="D3529" s="73" t="str">
        <f t="shared" si="110"/>
        <v>mar/2019</v>
      </c>
      <c r="E3529" s="263">
        <v>43549</v>
      </c>
      <c r="F3529" s="259" t="s">
        <v>178</v>
      </c>
      <c r="G3529" s="259" t="s">
        <v>295</v>
      </c>
      <c r="H3529" s="260" t="s">
        <v>766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1021</v>
      </c>
      <c r="C3530" s="260" t="s">
        <v>1022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295</v>
      </c>
      <c r="H3530" s="264" t="s">
        <v>1175</v>
      </c>
      <c r="I3530" s="264" t="s">
        <v>190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1021</v>
      </c>
      <c r="C3531" s="260" t="s">
        <v>1022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295</v>
      </c>
      <c r="H3531" s="264" t="s">
        <v>1454</v>
      </c>
      <c r="I3531" s="264" t="s">
        <v>256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1021</v>
      </c>
      <c r="C3532" s="260" t="s">
        <v>1022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295</v>
      </c>
      <c r="H3532" s="264" t="s">
        <v>1454</v>
      </c>
      <c r="I3532" s="264" t="s">
        <v>256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1021</v>
      </c>
      <c r="C3533" s="260" t="s">
        <v>1022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295</v>
      </c>
      <c r="H3533" s="264" t="s">
        <v>1454</v>
      </c>
      <c r="I3533" s="264" t="s">
        <v>256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1021</v>
      </c>
      <c r="C3534" s="260" t="s">
        <v>1022</v>
      </c>
      <c r="D3534" s="73" t="str">
        <f t="shared" si="110"/>
        <v>mar/2019</v>
      </c>
      <c r="E3534" s="263">
        <v>43549</v>
      </c>
      <c r="F3534" s="259" t="s">
        <v>744</v>
      </c>
      <c r="G3534" s="259" t="s">
        <v>295</v>
      </c>
      <c r="H3534" s="264" t="s">
        <v>745</v>
      </c>
      <c r="I3534" s="264" t="s">
        <v>195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1021</v>
      </c>
      <c r="C3535" s="260" t="s">
        <v>1022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295</v>
      </c>
      <c r="H3535" s="264" t="s">
        <v>331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1021</v>
      </c>
      <c r="C3536" s="260" t="s">
        <v>1022</v>
      </c>
      <c r="D3536" s="73" t="str">
        <f t="shared" si="110"/>
        <v>mar/2019</v>
      </c>
      <c r="E3536" s="263">
        <v>43550</v>
      </c>
      <c r="F3536" s="259" t="s">
        <v>320</v>
      </c>
      <c r="G3536" s="259" t="s">
        <v>295</v>
      </c>
      <c r="H3536" s="264" t="s">
        <v>742</v>
      </c>
      <c r="I3536" s="264" t="s">
        <v>276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1021</v>
      </c>
      <c r="C3537" s="260" t="s">
        <v>1022</v>
      </c>
      <c r="D3537" s="73" t="str">
        <f t="shared" si="110"/>
        <v>mar/2019</v>
      </c>
      <c r="E3537" s="263">
        <v>43550</v>
      </c>
      <c r="F3537" s="259" t="s">
        <v>320</v>
      </c>
      <c r="G3537" s="259" t="s">
        <v>295</v>
      </c>
      <c r="H3537" s="264" t="s">
        <v>1434</v>
      </c>
      <c r="I3537" s="264" t="s">
        <v>276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1021</v>
      </c>
      <c r="C3538" s="260" t="s">
        <v>1022</v>
      </c>
      <c r="D3538" s="73" t="str">
        <f t="shared" si="110"/>
        <v>mar/2019</v>
      </c>
      <c r="E3538" s="263">
        <v>43550</v>
      </c>
      <c r="F3538" s="259" t="s">
        <v>738</v>
      </c>
      <c r="G3538" s="259" t="s">
        <v>295</v>
      </c>
      <c r="H3538" s="264" t="s">
        <v>738</v>
      </c>
      <c r="I3538" s="264" t="s">
        <v>206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1021</v>
      </c>
      <c r="C3539" s="260" t="s">
        <v>1022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295</v>
      </c>
      <c r="H3539" s="264" t="s">
        <v>361</v>
      </c>
      <c r="I3539" s="264" t="s">
        <v>249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1021</v>
      </c>
      <c r="C3540" s="260" t="s">
        <v>1022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295</v>
      </c>
      <c r="H3540" s="264" t="s">
        <v>181</v>
      </c>
      <c r="I3540" s="264" t="s">
        <v>249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1021</v>
      </c>
      <c r="C3541" s="260" t="s">
        <v>1022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295</v>
      </c>
      <c r="H3541" s="264" t="s">
        <v>390</v>
      </c>
      <c r="I3541" s="264" t="s">
        <v>249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1021</v>
      </c>
      <c r="C3542" s="260" t="s">
        <v>1022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295</v>
      </c>
      <c r="H3542" s="264" t="s">
        <v>345</v>
      </c>
      <c r="I3542" s="264" t="s">
        <v>249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1021</v>
      </c>
      <c r="C3543" s="260" t="s">
        <v>1022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295</v>
      </c>
      <c r="H3543" s="264" t="s">
        <v>1369</v>
      </c>
      <c r="I3543" s="264" t="s">
        <v>249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1021</v>
      </c>
      <c r="C3544" s="260" t="s">
        <v>1022</v>
      </c>
      <c r="D3544" s="73" t="str">
        <f t="shared" si="110"/>
        <v>mar/2019</v>
      </c>
      <c r="E3544" s="263">
        <v>43550</v>
      </c>
      <c r="F3544" s="259" t="s">
        <v>214</v>
      </c>
      <c r="G3544" s="259" t="s">
        <v>295</v>
      </c>
      <c r="H3544" s="264" t="s">
        <v>304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1021</v>
      </c>
      <c r="C3545" s="260" t="s">
        <v>1022</v>
      </c>
      <c r="D3545" s="73" t="str">
        <f t="shared" si="110"/>
        <v>mar/2019</v>
      </c>
      <c r="E3545" s="263">
        <v>43550</v>
      </c>
      <c r="F3545" s="259" t="s">
        <v>214</v>
      </c>
      <c r="G3545" s="259" t="s">
        <v>295</v>
      </c>
      <c r="H3545" s="264" t="s">
        <v>304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1021</v>
      </c>
      <c r="C3546" s="260" t="s">
        <v>1022</v>
      </c>
      <c r="D3546" s="73" t="str">
        <f t="shared" si="110"/>
        <v>mar/2019</v>
      </c>
      <c r="E3546" s="263">
        <v>43550</v>
      </c>
      <c r="F3546" s="259" t="s">
        <v>214</v>
      </c>
      <c r="G3546" s="259" t="s">
        <v>295</v>
      </c>
      <c r="H3546" s="264" t="s">
        <v>304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1021</v>
      </c>
      <c r="C3547" s="260" t="s">
        <v>1022</v>
      </c>
      <c r="D3547" s="73" t="str">
        <f t="shared" si="110"/>
        <v>mar/2019</v>
      </c>
      <c r="E3547" s="263">
        <v>43550</v>
      </c>
      <c r="F3547" s="259" t="s">
        <v>214</v>
      </c>
      <c r="G3547" s="259" t="s">
        <v>295</v>
      </c>
      <c r="H3547" s="264" t="s">
        <v>304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1021</v>
      </c>
      <c r="C3548" s="260" t="s">
        <v>1022</v>
      </c>
      <c r="D3548" s="73" t="str">
        <f t="shared" si="110"/>
        <v>mar/2019</v>
      </c>
      <c r="E3548" s="263">
        <v>43550</v>
      </c>
      <c r="F3548" s="259" t="s">
        <v>214</v>
      </c>
      <c r="G3548" s="259" t="s">
        <v>295</v>
      </c>
      <c r="H3548" s="264" t="s">
        <v>304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1021</v>
      </c>
      <c r="C3549" s="260" t="s">
        <v>1022</v>
      </c>
      <c r="D3549" s="73" t="str">
        <f t="shared" si="110"/>
        <v>mar/2019</v>
      </c>
      <c r="E3549" s="263">
        <v>43550</v>
      </c>
      <c r="F3549" s="259" t="s">
        <v>214</v>
      </c>
      <c r="G3549" s="259" t="s">
        <v>295</v>
      </c>
      <c r="H3549" s="264" t="s">
        <v>304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1021</v>
      </c>
      <c r="C3550" s="260" t="s">
        <v>1022</v>
      </c>
      <c r="D3550" s="73" t="str">
        <f t="shared" si="110"/>
        <v>mar/2019</v>
      </c>
      <c r="E3550" s="263">
        <v>43550</v>
      </c>
      <c r="F3550" s="259" t="s">
        <v>214</v>
      </c>
      <c r="G3550" s="259" t="s">
        <v>295</v>
      </c>
      <c r="H3550" s="264" t="s">
        <v>304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1021</v>
      </c>
      <c r="C3551" s="260" t="s">
        <v>1022</v>
      </c>
      <c r="D3551" s="73" t="str">
        <f t="shared" si="110"/>
        <v>mar/2019</v>
      </c>
      <c r="E3551" s="263">
        <v>43550</v>
      </c>
      <c r="F3551" s="259" t="s">
        <v>214</v>
      </c>
      <c r="G3551" s="259" t="s">
        <v>295</v>
      </c>
      <c r="H3551" s="264" t="s">
        <v>304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1021</v>
      </c>
      <c r="C3552" s="260" t="s">
        <v>1022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295</v>
      </c>
      <c r="H3552" s="264" t="s">
        <v>1084</v>
      </c>
      <c r="I3552" s="264" t="s">
        <v>252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1021</v>
      </c>
      <c r="C3553" s="260" t="s">
        <v>1022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295</v>
      </c>
      <c r="H3553" s="264" t="s">
        <v>361</v>
      </c>
      <c r="I3553" s="264" t="s">
        <v>248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1021</v>
      </c>
      <c r="C3554" s="260" t="s">
        <v>1022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295</v>
      </c>
      <c r="H3554" s="264" t="s">
        <v>345</v>
      </c>
      <c r="I3554" s="264" t="s">
        <v>248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1021</v>
      </c>
      <c r="C3555" s="260" t="s">
        <v>1022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295</v>
      </c>
      <c r="H3555" s="264" t="s">
        <v>1369</v>
      </c>
      <c r="I3555" s="264" t="s">
        <v>248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1021</v>
      </c>
      <c r="C3556" s="260" t="s">
        <v>1022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309</v>
      </c>
      <c r="H3556" s="264" t="s">
        <v>1369</v>
      </c>
      <c r="I3556" s="264" t="s">
        <v>248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1021</v>
      </c>
      <c r="C3557" s="260" t="s">
        <v>1022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295</v>
      </c>
      <c r="H3557" s="264" t="s">
        <v>364</v>
      </c>
      <c r="I3557" s="264" t="s">
        <v>243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1021</v>
      </c>
      <c r="C3558" s="260" t="s">
        <v>1022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295</v>
      </c>
      <c r="H3558" s="264" t="s">
        <v>364</v>
      </c>
      <c r="I3558" s="264" t="s">
        <v>243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1021</v>
      </c>
      <c r="C3559" s="260" t="s">
        <v>1022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295</v>
      </c>
      <c r="H3559" s="264" t="s">
        <v>815</v>
      </c>
      <c r="I3559" s="264" t="s">
        <v>249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1021</v>
      </c>
      <c r="C3560" s="260" t="s">
        <v>1022</v>
      </c>
      <c r="D3560" s="73" t="str">
        <f t="shared" si="110"/>
        <v>mar/2019</v>
      </c>
      <c r="E3560" s="263">
        <v>43551</v>
      </c>
      <c r="F3560" s="259" t="s">
        <v>214</v>
      </c>
      <c r="G3560" s="259" t="s">
        <v>295</v>
      </c>
      <c r="H3560" s="264" t="s">
        <v>304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1021</v>
      </c>
      <c r="C3561" s="260" t="s">
        <v>1022</v>
      </c>
      <c r="D3561" s="73" t="str">
        <f t="shared" si="110"/>
        <v>mar/2019</v>
      </c>
      <c r="E3561" s="263">
        <v>43551</v>
      </c>
      <c r="F3561" s="259" t="s">
        <v>214</v>
      </c>
      <c r="G3561" s="259" t="s">
        <v>295</v>
      </c>
      <c r="H3561" s="264" t="s">
        <v>304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1021</v>
      </c>
      <c r="C3562" s="260" t="s">
        <v>1022</v>
      </c>
      <c r="D3562" s="73" t="str">
        <f t="shared" si="110"/>
        <v>mar/2019</v>
      </c>
      <c r="E3562" s="263">
        <v>43551</v>
      </c>
      <c r="F3562" s="259" t="s">
        <v>214</v>
      </c>
      <c r="G3562" s="259" t="s">
        <v>295</v>
      </c>
      <c r="H3562" s="264" t="s">
        <v>304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1021</v>
      </c>
      <c r="C3563" s="260" t="s">
        <v>1022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295</v>
      </c>
      <c r="H3563" s="264" t="s">
        <v>1084</v>
      </c>
      <c r="I3563" s="264" t="s">
        <v>252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1021</v>
      </c>
      <c r="C3564" s="260" t="s">
        <v>1022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295</v>
      </c>
      <c r="H3564" s="264" t="s">
        <v>361</v>
      </c>
      <c r="I3564" s="264" t="s">
        <v>248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1021</v>
      </c>
      <c r="C3565" s="260" t="s">
        <v>1022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295</v>
      </c>
      <c r="H3565" s="264" t="s">
        <v>1525</v>
      </c>
      <c r="I3565" s="264" t="s">
        <v>261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1021</v>
      </c>
      <c r="C3566" s="260" t="s">
        <v>1022</v>
      </c>
      <c r="D3566" s="73" t="str">
        <f t="shared" si="110"/>
        <v>mar/2019</v>
      </c>
      <c r="E3566" s="263">
        <v>43551</v>
      </c>
      <c r="F3566" s="259" t="s">
        <v>207</v>
      </c>
      <c r="G3566" s="259" t="s">
        <v>295</v>
      </c>
      <c r="H3566" s="264" t="s">
        <v>208</v>
      </c>
      <c r="I3566" s="264" t="s">
        <v>298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1021</v>
      </c>
      <c r="C3567" s="260" t="s">
        <v>1022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295</v>
      </c>
      <c r="H3567" s="264" t="s">
        <v>1123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1023</v>
      </c>
      <c r="C3568" s="260" t="s">
        <v>1022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295</v>
      </c>
      <c r="H3568" s="264" t="s">
        <v>143</v>
      </c>
      <c r="I3568" s="264" t="s">
        <v>235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1021</v>
      </c>
      <c r="C3569" s="260" t="s">
        <v>1022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295</v>
      </c>
      <c r="H3569" s="264" t="s">
        <v>640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1021</v>
      </c>
      <c r="C3570" s="260" t="s">
        <v>1022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295</v>
      </c>
      <c r="H3570" s="264" t="s">
        <v>1460</v>
      </c>
      <c r="I3570" s="264" t="s">
        <v>249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1021</v>
      </c>
      <c r="C3571" s="260" t="s">
        <v>1022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295</v>
      </c>
      <c r="H3571" s="264" t="s">
        <v>1524</v>
      </c>
      <c r="I3571" s="264" t="s">
        <v>249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1021</v>
      </c>
      <c r="C3572" s="260" t="s">
        <v>1022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295</v>
      </c>
      <c r="H3572" s="264" t="s">
        <v>758</v>
      </c>
      <c r="I3572" s="264" t="s">
        <v>249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1021</v>
      </c>
      <c r="C3573" s="260" t="s">
        <v>1022</v>
      </c>
      <c r="D3573" s="73" t="str">
        <f t="shared" si="110"/>
        <v>mar/2019</v>
      </c>
      <c r="E3573" s="263">
        <v>43552</v>
      </c>
      <c r="F3573" s="259" t="s">
        <v>214</v>
      </c>
      <c r="G3573" s="259" t="s">
        <v>295</v>
      </c>
      <c r="H3573" s="264" t="s">
        <v>304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1021</v>
      </c>
      <c r="C3574" s="260" t="s">
        <v>1022</v>
      </c>
      <c r="D3574" s="73" t="str">
        <f t="shared" si="110"/>
        <v>mar/2019</v>
      </c>
      <c r="E3574" s="263">
        <v>43552</v>
      </c>
      <c r="F3574" s="259" t="s">
        <v>214</v>
      </c>
      <c r="G3574" s="259" t="s">
        <v>295</v>
      </c>
      <c r="H3574" s="264" t="s">
        <v>304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1021</v>
      </c>
      <c r="C3575" s="260" t="s">
        <v>1022</v>
      </c>
      <c r="D3575" s="73" t="str">
        <f t="shared" si="110"/>
        <v>mar/2019</v>
      </c>
      <c r="E3575" s="263">
        <v>43552</v>
      </c>
      <c r="F3575" s="259" t="s">
        <v>214</v>
      </c>
      <c r="G3575" s="259" t="s">
        <v>295</v>
      </c>
      <c r="H3575" s="264" t="s">
        <v>304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1021</v>
      </c>
      <c r="C3576" s="260" t="s">
        <v>1022</v>
      </c>
      <c r="D3576" s="73" t="str">
        <f t="shared" si="110"/>
        <v>mar/2019</v>
      </c>
      <c r="E3576" s="263">
        <v>43552</v>
      </c>
      <c r="F3576" s="259" t="s">
        <v>202</v>
      </c>
      <c r="G3576" s="259" t="s">
        <v>295</v>
      </c>
      <c r="H3576" s="264" t="s">
        <v>1526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1021</v>
      </c>
      <c r="C3577" s="260" t="s">
        <v>1022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296</v>
      </c>
      <c r="H3577" s="264" t="s">
        <v>1369</v>
      </c>
      <c r="I3577" s="264" t="s">
        <v>248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1021</v>
      </c>
      <c r="C3578" s="260" t="s">
        <v>1022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295</v>
      </c>
      <c r="H3578" s="264" t="s">
        <v>1449</v>
      </c>
      <c r="I3578" s="264" t="s">
        <v>271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1021</v>
      </c>
      <c r="C3579" s="260" t="s">
        <v>1022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295</v>
      </c>
      <c r="H3579" s="264" t="s">
        <v>222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1023</v>
      </c>
      <c r="C3580" s="260" t="s">
        <v>1022</v>
      </c>
      <c r="D3580" s="73" t="str">
        <f t="shared" si="110"/>
        <v>mar/2019</v>
      </c>
      <c r="E3580" s="263">
        <v>43552</v>
      </c>
      <c r="F3580" s="259" t="s">
        <v>205</v>
      </c>
      <c r="G3580" s="259" t="s">
        <v>295</v>
      </c>
      <c r="H3580" s="264" t="s">
        <v>736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1021</v>
      </c>
      <c r="C3581" s="260" t="s">
        <v>1022</v>
      </c>
      <c r="D3581" s="73" t="str">
        <f t="shared" si="110"/>
        <v>mar/2019</v>
      </c>
      <c r="E3581" s="263">
        <v>43552</v>
      </c>
      <c r="F3581" s="259" t="s">
        <v>205</v>
      </c>
      <c r="G3581" s="259" t="s">
        <v>295</v>
      </c>
      <c r="H3581" s="264" t="s">
        <v>736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1021</v>
      </c>
      <c r="C3582" s="260" t="s">
        <v>1022</v>
      </c>
      <c r="D3582" s="73" t="str">
        <f t="shared" si="110"/>
        <v>mar/2019</v>
      </c>
      <c r="E3582" s="263">
        <v>43553</v>
      </c>
      <c r="F3582" s="259" t="s">
        <v>205</v>
      </c>
      <c r="G3582" s="259" t="s">
        <v>295</v>
      </c>
      <c r="H3582" s="264" t="s">
        <v>300</v>
      </c>
      <c r="I3582" s="264" t="s">
        <v>237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1021</v>
      </c>
      <c r="C3583" s="260" t="s">
        <v>1022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295</v>
      </c>
      <c r="H3583" s="264" t="s">
        <v>768</v>
      </c>
      <c r="I3583" s="264" t="s">
        <v>238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1021</v>
      </c>
      <c r="C3584" s="260" t="s">
        <v>1022</v>
      </c>
      <c r="D3584" s="73" t="str">
        <f t="shared" si="110"/>
        <v>mar/2019</v>
      </c>
      <c r="E3584" s="263">
        <v>43553</v>
      </c>
      <c r="F3584" s="259" t="s">
        <v>320</v>
      </c>
      <c r="G3584" s="259" t="s">
        <v>295</v>
      </c>
      <c r="H3584" s="264" t="s">
        <v>213</v>
      </c>
      <c r="I3584" s="264" t="s">
        <v>276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1021</v>
      </c>
      <c r="C3585" s="260" t="s">
        <v>1022</v>
      </c>
      <c r="D3585" s="73" t="str">
        <f t="shared" si="110"/>
        <v>mar/2019</v>
      </c>
      <c r="E3585" s="263">
        <v>43553</v>
      </c>
      <c r="F3585" s="259" t="s">
        <v>738</v>
      </c>
      <c r="G3585" s="259" t="s">
        <v>295</v>
      </c>
      <c r="H3585" s="264" t="s">
        <v>738</v>
      </c>
      <c r="I3585" s="264" t="s">
        <v>206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1021</v>
      </c>
      <c r="C3586" s="260" t="s">
        <v>1022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295</v>
      </c>
      <c r="H3586" s="264" t="s">
        <v>1527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1021</v>
      </c>
      <c r="C3587" s="260" t="s">
        <v>1022</v>
      </c>
      <c r="D3587" s="73" t="str">
        <f t="shared" ref="D3587:D3650" si="112">TEXT(E3587,"mmm/aaaa")</f>
        <v>mar/2019</v>
      </c>
      <c r="E3587" s="263">
        <v>43553</v>
      </c>
      <c r="F3587" s="259" t="s">
        <v>214</v>
      </c>
      <c r="G3587" s="259" t="s">
        <v>295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1021</v>
      </c>
      <c r="C3588" s="260" t="s">
        <v>1022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296</v>
      </c>
      <c r="H3588" s="264" t="s">
        <v>1369</v>
      </c>
      <c r="I3588" s="264" t="s">
        <v>248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1021</v>
      </c>
      <c r="C3589" s="260" t="s">
        <v>1022</v>
      </c>
      <c r="D3589" s="73" t="str">
        <f t="shared" si="112"/>
        <v>mar/2019</v>
      </c>
      <c r="E3589" s="263">
        <v>43553</v>
      </c>
      <c r="F3589" s="259" t="s">
        <v>207</v>
      </c>
      <c r="G3589" s="259" t="s">
        <v>295</v>
      </c>
      <c r="H3589" s="264" t="s">
        <v>208</v>
      </c>
      <c r="I3589" s="264" t="s">
        <v>298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1021</v>
      </c>
      <c r="C3590" s="260" t="s">
        <v>1022</v>
      </c>
      <c r="D3590" s="73" t="str">
        <f t="shared" si="112"/>
        <v>abr/2019</v>
      </c>
      <c r="E3590" s="263">
        <v>43556</v>
      </c>
      <c r="F3590" s="259" t="s">
        <v>320</v>
      </c>
      <c r="G3590" s="259" t="s">
        <v>295</v>
      </c>
      <c r="H3590" s="264" t="s">
        <v>742</v>
      </c>
      <c r="I3590" s="264" t="s">
        <v>276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1021</v>
      </c>
      <c r="C3591" s="260" t="s">
        <v>1022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295</v>
      </c>
      <c r="H3591" s="264" t="s">
        <v>1084</v>
      </c>
      <c r="I3591" s="264" t="s">
        <v>252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1021</v>
      </c>
      <c r="C3592" s="260" t="s">
        <v>1022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296</v>
      </c>
      <c r="H3592" s="264" t="s">
        <v>1369</v>
      </c>
      <c r="I3592" s="264" t="s">
        <v>248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1021</v>
      </c>
      <c r="C3593" s="260" t="s">
        <v>1022</v>
      </c>
      <c r="D3593" s="73" t="str">
        <f t="shared" si="112"/>
        <v>abr/2019</v>
      </c>
      <c r="E3593" s="263">
        <v>43556</v>
      </c>
      <c r="F3593" s="259" t="s">
        <v>207</v>
      </c>
      <c r="G3593" s="259" t="s">
        <v>295</v>
      </c>
      <c r="H3593" s="264" t="s">
        <v>208</v>
      </c>
      <c r="I3593" s="264" t="s">
        <v>298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1021</v>
      </c>
      <c r="C3594" s="260" t="s">
        <v>1022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295</v>
      </c>
      <c r="H3594" s="264" t="s">
        <v>1352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1021</v>
      </c>
      <c r="C3595" s="260" t="s">
        <v>1022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295</v>
      </c>
      <c r="H3595" s="264" t="s">
        <v>1528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1021</v>
      </c>
      <c r="C3596" s="260" t="s">
        <v>1022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295</v>
      </c>
      <c r="H3596" s="264" t="s">
        <v>769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1021</v>
      </c>
      <c r="C3597" s="260" t="s">
        <v>1022</v>
      </c>
      <c r="D3597" s="73" t="str">
        <f t="shared" si="112"/>
        <v>abr/2019</v>
      </c>
      <c r="E3597" s="263">
        <v>43557</v>
      </c>
      <c r="F3597" s="259" t="s">
        <v>214</v>
      </c>
      <c r="G3597" s="259" t="s">
        <v>295</v>
      </c>
      <c r="H3597" s="264" t="s">
        <v>304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1021</v>
      </c>
      <c r="C3598" s="260" t="s">
        <v>1022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295</v>
      </c>
      <c r="H3598" s="264" t="s">
        <v>1463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1021</v>
      </c>
      <c r="C3599" s="260" t="s">
        <v>1022</v>
      </c>
      <c r="D3599" s="73" t="str">
        <f t="shared" si="112"/>
        <v>abr/2019</v>
      </c>
      <c r="E3599" s="263">
        <v>43557</v>
      </c>
      <c r="F3599" s="259" t="s">
        <v>207</v>
      </c>
      <c r="G3599" s="259" t="s">
        <v>295</v>
      </c>
      <c r="H3599" s="264" t="s">
        <v>208</v>
      </c>
      <c r="I3599" s="264" t="s">
        <v>298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1021</v>
      </c>
      <c r="C3600" s="260" t="s">
        <v>1022</v>
      </c>
      <c r="D3600" s="73" t="str">
        <f t="shared" si="112"/>
        <v>abr/2019</v>
      </c>
      <c r="E3600" s="263">
        <v>43558</v>
      </c>
      <c r="F3600" s="259" t="s">
        <v>770</v>
      </c>
      <c r="G3600" s="259" t="s">
        <v>295</v>
      </c>
      <c r="H3600" s="264" t="s">
        <v>1529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1021</v>
      </c>
      <c r="C3601" s="260" t="s">
        <v>1022</v>
      </c>
      <c r="D3601" s="73" t="str">
        <f t="shared" si="112"/>
        <v>abr/2019</v>
      </c>
      <c r="E3601" s="263">
        <v>43558</v>
      </c>
      <c r="F3601" s="259" t="s">
        <v>320</v>
      </c>
      <c r="G3601" s="259" t="s">
        <v>295</v>
      </c>
      <c r="H3601" s="264" t="s">
        <v>1434</v>
      </c>
      <c r="I3601" s="264" t="s">
        <v>276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1021</v>
      </c>
      <c r="C3602" s="260" t="s">
        <v>1022</v>
      </c>
      <c r="D3602" s="73" t="str">
        <f t="shared" si="112"/>
        <v>abr/2019</v>
      </c>
      <c r="E3602" s="263">
        <v>43558</v>
      </c>
      <c r="F3602" s="259" t="s">
        <v>320</v>
      </c>
      <c r="G3602" s="259" t="s">
        <v>295</v>
      </c>
      <c r="H3602" s="264" t="s">
        <v>1337</v>
      </c>
      <c r="I3602" s="264" t="s">
        <v>276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1021</v>
      </c>
      <c r="C3603" s="260" t="s">
        <v>1022</v>
      </c>
      <c r="D3603" s="73" t="str">
        <f t="shared" si="112"/>
        <v>abr/2019</v>
      </c>
      <c r="E3603" s="263">
        <v>43558</v>
      </c>
      <c r="F3603" s="259" t="s">
        <v>320</v>
      </c>
      <c r="G3603" s="259" t="s">
        <v>295</v>
      </c>
      <c r="H3603" s="264" t="s">
        <v>1337</v>
      </c>
      <c r="I3603" s="264" t="s">
        <v>276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1021</v>
      </c>
      <c r="C3604" s="260" t="s">
        <v>1022</v>
      </c>
      <c r="D3604" s="73" t="str">
        <f t="shared" si="112"/>
        <v>abr/2019</v>
      </c>
      <c r="E3604" s="263">
        <v>43558</v>
      </c>
      <c r="F3604" s="259" t="s">
        <v>214</v>
      </c>
      <c r="G3604" s="259" t="s">
        <v>295</v>
      </c>
      <c r="H3604" s="264" t="s">
        <v>304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1021</v>
      </c>
      <c r="C3605" s="260" t="s">
        <v>1022</v>
      </c>
      <c r="D3605" s="73" t="str">
        <f t="shared" si="112"/>
        <v>abr/2019</v>
      </c>
      <c r="E3605" s="263">
        <v>43558</v>
      </c>
      <c r="F3605" s="259" t="s">
        <v>214</v>
      </c>
      <c r="G3605" s="259" t="s">
        <v>295</v>
      </c>
      <c r="H3605" s="264" t="s">
        <v>304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1021</v>
      </c>
      <c r="C3606" s="260" t="s">
        <v>1022</v>
      </c>
      <c r="D3606" s="73" t="str">
        <f t="shared" si="112"/>
        <v>abr/2019</v>
      </c>
      <c r="E3606" s="263">
        <v>43558</v>
      </c>
      <c r="F3606" s="259" t="s">
        <v>214</v>
      </c>
      <c r="G3606" s="259" t="s">
        <v>295</v>
      </c>
      <c r="H3606" s="264" t="s">
        <v>304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1021</v>
      </c>
      <c r="C3607" s="260" t="s">
        <v>1022</v>
      </c>
      <c r="D3607" s="73" t="str">
        <f t="shared" si="112"/>
        <v>abr/2019</v>
      </c>
      <c r="E3607" s="263">
        <v>43558</v>
      </c>
      <c r="F3607" s="259" t="s">
        <v>214</v>
      </c>
      <c r="G3607" s="259" t="s">
        <v>295</v>
      </c>
      <c r="H3607" s="264" t="s">
        <v>304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1021</v>
      </c>
      <c r="C3608" s="260" t="s">
        <v>1022</v>
      </c>
      <c r="D3608" s="73" t="str">
        <f t="shared" si="112"/>
        <v>abr/2019</v>
      </c>
      <c r="E3608" s="263">
        <v>43558</v>
      </c>
      <c r="F3608" s="259" t="s">
        <v>214</v>
      </c>
      <c r="G3608" s="259" t="s">
        <v>295</v>
      </c>
      <c r="H3608" s="264" t="s">
        <v>304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1021</v>
      </c>
      <c r="C3609" s="260" t="s">
        <v>1022</v>
      </c>
      <c r="D3609" s="73" t="str">
        <f t="shared" si="112"/>
        <v>abr/2019</v>
      </c>
      <c r="E3609" s="263">
        <v>43558</v>
      </c>
      <c r="F3609" s="259" t="s">
        <v>214</v>
      </c>
      <c r="G3609" s="259" t="s">
        <v>295</v>
      </c>
      <c r="H3609" s="264" t="s">
        <v>304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1021</v>
      </c>
      <c r="C3610" s="260" t="s">
        <v>1022</v>
      </c>
      <c r="D3610" s="73" t="str">
        <f t="shared" si="112"/>
        <v>abr/2019</v>
      </c>
      <c r="E3610" s="263">
        <v>43558</v>
      </c>
      <c r="F3610" s="259" t="s">
        <v>214</v>
      </c>
      <c r="G3610" s="259" t="s">
        <v>295</v>
      </c>
      <c r="H3610" s="264" t="s">
        <v>304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1021</v>
      </c>
      <c r="C3611" s="260" t="s">
        <v>1022</v>
      </c>
      <c r="D3611" s="73" t="str">
        <f t="shared" si="112"/>
        <v>abr/2019</v>
      </c>
      <c r="E3611" s="263">
        <v>43558</v>
      </c>
      <c r="F3611" s="259" t="s">
        <v>214</v>
      </c>
      <c r="G3611" s="259" t="s">
        <v>295</v>
      </c>
      <c r="H3611" s="264" t="s">
        <v>304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1021</v>
      </c>
      <c r="C3612" s="260" t="s">
        <v>1022</v>
      </c>
      <c r="D3612" s="73" t="str">
        <f t="shared" si="112"/>
        <v>abr/2019</v>
      </c>
      <c r="E3612" s="263">
        <v>43558</v>
      </c>
      <c r="F3612" s="259" t="s">
        <v>214</v>
      </c>
      <c r="G3612" s="259" t="s">
        <v>295</v>
      </c>
      <c r="H3612" s="264" t="s">
        <v>304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1021</v>
      </c>
      <c r="C3613" s="260" t="s">
        <v>1022</v>
      </c>
      <c r="D3613" s="73" t="str">
        <f t="shared" si="112"/>
        <v>abr/2019</v>
      </c>
      <c r="E3613" s="263">
        <v>43558</v>
      </c>
      <c r="F3613" s="259" t="s">
        <v>214</v>
      </c>
      <c r="G3613" s="259" t="s">
        <v>295</v>
      </c>
      <c r="H3613" s="264" t="s">
        <v>304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1021</v>
      </c>
      <c r="C3614" s="260" t="s">
        <v>1022</v>
      </c>
      <c r="D3614" s="73" t="str">
        <f t="shared" si="112"/>
        <v>abr/2019</v>
      </c>
      <c r="E3614" s="263">
        <v>43558</v>
      </c>
      <c r="F3614" s="259" t="s">
        <v>214</v>
      </c>
      <c r="G3614" s="259" t="s">
        <v>295</v>
      </c>
      <c r="H3614" s="264" t="s">
        <v>304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1021</v>
      </c>
      <c r="C3615" s="260" t="s">
        <v>1022</v>
      </c>
      <c r="D3615" s="73" t="str">
        <f t="shared" si="112"/>
        <v>abr/2019</v>
      </c>
      <c r="E3615" s="263">
        <v>43558</v>
      </c>
      <c r="F3615" s="259" t="s">
        <v>214</v>
      </c>
      <c r="G3615" s="259" t="s">
        <v>295</v>
      </c>
      <c r="H3615" s="264" t="s">
        <v>304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1021</v>
      </c>
      <c r="C3616" s="260" t="s">
        <v>1022</v>
      </c>
      <c r="D3616" s="73" t="str">
        <f t="shared" si="112"/>
        <v>abr/2019</v>
      </c>
      <c r="E3616" s="263">
        <v>43558</v>
      </c>
      <c r="F3616" s="259" t="s">
        <v>770</v>
      </c>
      <c r="G3616" s="259" t="s">
        <v>295</v>
      </c>
      <c r="H3616" s="264" t="s">
        <v>1530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1021</v>
      </c>
      <c r="C3617" s="260" t="s">
        <v>1022</v>
      </c>
      <c r="D3617" s="73" t="str">
        <f t="shared" si="112"/>
        <v>abr/2019</v>
      </c>
      <c r="E3617" s="263">
        <v>43558</v>
      </c>
      <c r="F3617" s="259" t="s">
        <v>770</v>
      </c>
      <c r="G3617" s="259" t="s">
        <v>295</v>
      </c>
      <c r="H3617" s="264" t="s">
        <v>1531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1021</v>
      </c>
      <c r="C3618" s="260" t="s">
        <v>1022</v>
      </c>
      <c r="D3618" s="73" t="str">
        <f t="shared" si="112"/>
        <v>abr/2019</v>
      </c>
      <c r="E3618" s="263">
        <v>43558</v>
      </c>
      <c r="F3618" s="259" t="s">
        <v>770</v>
      </c>
      <c r="G3618" s="259" t="s">
        <v>295</v>
      </c>
      <c r="H3618" s="264" t="s">
        <v>770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1021</v>
      </c>
      <c r="C3619" s="260" t="s">
        <v>1022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295</v>
      </c>
      <c r="H3619" s="264" t="s">
        <v>1084</v>
      </c>
      <c r="I3619" s="264" t="s">
        <v>252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1021</v>
      </c>
      <c r="C3620" s="260" t="s">
        <v>1022</v>
      </c>
      <c r="D3620" s="73" t="str">
        <f t="shared" si="112"/>
        <v>abr/2019</v>
      </c>
      <c r="E3620" s="263">
        <v>43558</v>
      </c>
      <c r="F3620" s="259" t="s">
        <v>207</v>
      </c>
      <c r="G3620" s="259" t="s">
        <v>295</v>
      </c>
      <c r="H3620" s="264" t="s">
        <v>208</v>
      </c>
      <c r="I3620" s="264" t="s">
        <v>298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1021</v>
      </c>
      <c r="C3621" s="260" t="s">
        <v>1022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295</v>
      </c>
      <c r="H3621" s="264" t="s">
        <v>1453</v>
      </c>
      <c r="I3621" s="264" t="s">
        <v>243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1021</v>
      </c>
      <c r="C3622" s="260" t="s">
        <v>1022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295</v>
      </c>
      <c r="H3622" s="264" t="s">
        <v>1453</v>
      </c>
      <c r="I3622" s="264" t="s">
        <v>243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1021</v>
      </c>
      <c r="C3623" s="260" t="s">
        <v>1022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295</v>
      </c>
      <c r="H3623" s="264" t="s">
        <v>1453</v>
      </c>
      <c r="I3623" s="264" t="s">
        <v>243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1021</v>
      </c>
      <c r="C3624" s="260" t="s">
        <v>1022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295</v>
      </c>
      <c r="H3624" s="264" t="s">
        <v>1453</v>
      </c>
      <c r="I3624" s="264" t="s">
        <v>243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1021</v>
      </c>
      <c r="C3625" s="260" t="s">
        <v>1022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295</v>
      </c>
      <c r="H3625" s="264" t="s">
        <v>1453</v>
      </c>
      <c r="I3625" s="264" t="s">
        <v>243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1021</v>
      </c>
      <c r="C3626" s="260" t="s">
        <v>1022</v>
      </c>
      <c r="D3626" s="73" t="str">
        <f t="shared" si="112"/>
        <v>abr/2019</v>
      </c>
      <c r="E3626" s="263">
        <v>43558</v>
      </c>
      <c r="F3626" s="259" t="s">
        <v>770</v>
      </c>
      <c r="G3626" s="259" t="s">
        <v>295</v>
      </c>
      <c r="H3626" s="264" t="s">
        <v>864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1021</v>
      </c>
      <c r="C3627" s="260" t="s">
        <v>1022</v>
      </c>
      <c r="D3627" s="73" t="str">
        <f t="shared" si="112"/>
        <v>abr/2019</v>
      </c>
      <c r="E3627" s="263">
        <v>43558</v>
      </c>
      <c r="F3627" s="259" t="s">
        <v>770</v>
      </c>
      <c r="G3627" s="259" t="s">
        <v>295</v>
      </c>
      <c r="H3627" s="264" t="s">
        <v>1532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1021</v>
      </c>
      <c r="C3628" s="260" t="s">
        <v>1022</v>
      </c>
      <c r="D3628" s="73" t="str">
        <f t="shared" si="112"/>
        <v>abr/2019</v>
      </c>
      <c r="E3628" s="263">
        <v>43558</v>
      </c>
      <c r="F3628" s="259" t="s">
        <v>770</v>
      </c>
      <c r="G3628" s="259" t="s">
        <v>295</v>
      </c>
      <c r="H3628" s="264" t="s">
        <v>1533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1021</v>
      </c>
      <c r="C3629" s="260" t="s">
        <v>1022</v>
      </c>
      <c r="D3629" s="73" t="str">
        <f t="shared" si="112"/>
        <v>abr/2019</v>
      </c>
      <c r="E3629" s="263">
        <v>43558</v>
      </c>
      <c r="F3629" s="259" t="s">
        <v>770</v>
      </c>
      <c r="G3629" s="259" t="s">
        <v>295</v>
      </c>
      <c r="H3629" s="264" t="s">
        <v>1534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1021</v>
      </c>
      <c r="C3630" s="260" t="s">
        <v>1022</v>
      </c>
      <c r="D3630" s="73" t="str">
        <f t="shared" si="112"/>
        <v>abr/2019</v>
      </c>
      <c r="E3630" s="263">
        <v>43558</v>
      </c>
      <c r="F3630" s="259" t="s">
        <v>770</v>
      </c>
      <c r="G3630" s="259" t="s">
        <v>295</v>
      </c>
      <c r="H3630" s="264" t="s">
        <v>1535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1021</v>
      </c>
      <c r="C3631" s="260" t="s">
        <v>1022</v>
      </c>
      <c r="D3631" s="73" t="str">
        <f t="shared" si="112"/>
        <v>abr/2019</v>
      </c>
      <c r="E3631" s="263">
        <v>43558</v>
      </c>
      <c r="F3631" s="259" t="s">
        <v>770</v>
      </c>
      <c r="G3631" s="259" t="s">
        <v>295</v>
      </c>
      <c r="H3631" s="264" t="s">
        <v>1536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1021</v>
      </c>
      <c r="C3632" s="260" t="s">
        <v>1022</v>
      </c>
      <c r="D3632" s="73" t="str">
        <f t="shared" si="112"/>
        <v>abr/2019</v>
      </c>
      <c r="E3632" s="263">
        <v>43558</v>
      </c>
      <c r="F3632" s="259" t="s">
        <v>770</v>
      </c>
      <c r="G3632" s="259" t="s">
        <v>295</v>
      </c>
      <c r="H3632" s="264" t="s">
        <v>1537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1021</v>
      </c>
      <c r="C3633" s="260" t="s">
        <v>1022</v>
      </c>
      <c r="D3633" s="73" t="str">
        <f t="shared" si="112"/>
        <v>abr/2019</v>
      </c>
      <c r="E3633" s="263">
        <v>43558</v>
      </c>
      <c r="F3633" s="259" t="s">
        <v>770</v>
      </c>
      <c r="G3633" s="259" t="s">
        <v>295</v>
      </c>
      <c r="H3633" s="264" t="s">
        <v>1538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1021</v>
      </c>
      <c r="C3634" s="260" t="s">
        <v>1022</v>
      </c>
      <c r="D3634" s="73" t="str">
        <f t="shared" si="112"/>
        <v>abr/2019</v>
      </c>
      <c r="E3634" s="263">
        <v>43558</v>
      </c>
      <c r="F3634" s="259" t="s">
        <v>770</v>
      </c>
      <c r="G3634" s="259" t="s">
        <v>295</v>
      </c>
      <c r="H3634" s="264" t="s">
        <v>1539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1021</v>
      </c>
      <c r="C3635" s="260" t="s">
        <v>1022</v>
      </c>
      <c r="D3635" s="73" t="str">
        <f t="shared" si="112"/>
        <v>abr/2019</v>
      </c>
      <c r="E3635" s="263">
        <v>43559</v>
      </c>
      <c r="F3635" s="259" t="s">
        <v>214</v>
      </c>
      <c r="G3635" s="259" t="s">
        <v>295</v>
      </c>
      <c r="H3635" s="264" t="s">
        <v>304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1021</v>
      </c>
      <c r="C3636" s="260" t="s">
        <v>1022</v>
      </c>
      <c r="D3636" s="73" t="str">
        <f t="shared" si="112"/>
        <v>abr/2019</v>
      </c>
      <c r="E3636" s="263">
        <v>43559</v>
      </c>
      <c r="F3636" s="259" t="s">
        <v>175</v>
      </c>
      <c r="G3636" s="259" t="s">
        <v>295</v>
      </c>
      <c r="H3636" s="264" t="s">
        <v>1540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1021</v>
      </c>
      <c r="C3637" s="260" t="s">
        <v>1022</v>
      </c>
      <c r="D3637" s="73" t="str">
        <f t="shared" si="112"/>
        <v>abr/2019</v>
      </c>
      <c r="E3637" s="263">
        <v>43559</v>
      </c>
      <c r="F3637" s="259" t="s">
        <v>175</v>
      </c>
      <c r="G3637" s="259" t="s">
        <v>295</v>
      </c>
      <c r="H3637" s="264" t="s">
        <v>1540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1021</v>
      </c>
      <c r="C3638" s="260" t="s">
        <v>1022</v>
      </c>
      <c r="D3638" s="73" t="str">
        <f t="shared" si="112"/>
        <v>abr/2019</v>
      </c>
      <c r="E3638" s="263">
        <v>43559</v>
      </c>
      <c r="F3638" s="259" t="s">
        <v>207</v>
      </c>
      <c r="G3638" s="259" t="s">
        <v>295</v>
      </c>
      <c r="H3638" s="264" t="s">
        <v>208</v>
      </c>
      <c r="I3638" s="264" t="s">
        <v>298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1021</v>
      </c>
      <c r="C3639" s="260" t="s">
        <v>1022</v>
      </c>
      <c r="D3639" s="73" t="str">
        <f t="shared" si="112"/>
        <v>abr/2019</v>
      </c>
      <c r="E3639" s="263">
        <v>43560</v>
      </c>
      <c r="F3639" s="259" t="s">
        <v>205</v>
      </c>
      <c r="G3639" s="259" t="s">
        <v>295</v>
      </c>
      <c r="H3639" s="264" t="s">
        <v>300</v>
      </c>
      <c r="I3639" s="264" t="s">
        <v>237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1021</v>
      </c>
      <c r="C3640" s="260" t="s">
        <v>1022</v>
      </c>
      <c r="D3640" s="73" t="str">
        <f t="shared" si="112"/>
        <v>abr/2019</v>
      </c>
      <c r="E3640" s="263">
        <v>43560</v>
      </c>
      <c r="F3640" s="259" t="s">
        <v>320</v>
      </c>
      <c r="G3640" s="259" t="s">
        <v>295</v>
      </c>
      <c r="H3640" s="264" t="s">
        <v>224</v>
      </c>
      <c r="I3640" s="264" t="s">
        <v>276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1021</v>
      </c>
      <c r="C3641" s="260" t="s">
        <v>1022</v>
      </c>
      <c r="D3641" s="73" t="str">
        <f t="shared" si="112"/>
        <v>abr/2019</v>
      </c>
      <c r="E3641" s="263">
        <v>43560</v>
      </c>
      <c r="F3641" s="259" t="s">
        <v>214</v>
      </c>
      <c r="G3641" s="259" t="s">
        <v>295</v>
      </c>
      <c r="H3641" s="264" t="s">
        <v>304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1021</v>
      </c>
      <c r="C3642" s="260" t="s">
        <v>1022</v>
      </c>
      <c r="D3642" s="73" t="str">
        <f t="shared" si="112"/>
        <v>abr/2019</v>
      </c>
      <c r="E3642" s="263">
        <v>43560</v>
      </c>
      <c r="F3642" s="259" t="s">
        <v>214</v>
      </c>
      <c r="G3642" s="259" t="s">
        <v>295</v>
      </c>
      <c r="H3642" s="264" t="s">
        <v>304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1021</v>
      </c>
      <c r="C3643" s="260" t="s">
        <v>1022</v>
      </c>
      <c r="D3643" s="73" t="str">
        <f t="shared" si="112"/>
        <v>abr/2019</v>
      </c>
      <c r="E3643" s="263">
        <v>43560</v>
      </c>
      <c r="F3643" s="259" t="s">
        <v>214</v>
      </c>
      <c r="G3643" s="259" t="s">
        <v>295</v>
      </c>
      <c r="H3643" s="264" t="s">
        <v>304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1021</v>
      </c>
      <c r="C3644" s="260" t="s">
        <v>1022</v>
      </c>
      <c r="D3644" s="73" t="str">
        <f t="shared" si="112"/>
        <v>abr/2019</v>
      </c>
      <c r="E3644" s="263">
        <v>43560</v>
      </c>
      <c r="F3644" s="259" t="s">
        <v>214</v>
      </c>
      <c r="G3644" s="259" t="s">
        <v>295</v>
      </c>
      <c r="H3644" s="264" t="s">
        <v>304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1021</v>
      </c>
      <c r="C3645" s="260" t="s">
        <v>1022</v>
      </c>
      <c r="D3645" s="73" t="str">
        <f t="shared" si="112"/>
        <v>abr/2019</v>
      </c>
      <c r="E3645" s="263">
        <v>43560</v>
      </c>
      <c r="F3645" s="259" t="s">
        <v>739</v>
      </c>
      <c r="G3645" s="259" t="s">
        <v>295</v>
      </c>
      <c r="H3645" s="264" t="s">
        <v>1541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1021</v>
      </c>
      <c r="C3646" s="260" t="s">
        <v>1022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295</v>
      </c>
      <c r="H3646" s="264" t="s">
        <v>1070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1021</v>
      </c>
      <c r="C3647" s="260" t="s">
        <v>1022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295</v>
      </c>
      <c r="H3647" s="264" t="s">
        <v>1447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1021</v>
      </c>
      <c r="C3648" s="260" t="s">
        <v>1022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295</v>
      </c>
      <c r="H3648" s="264" t="s">
        <v>1447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1021</v>
      </c>
      <c r="C3649" s="260" t="s">
        <v>1022</v>
      </c>
      <c r="D3649" s="73" t="str">
        <f t="shared" si="112"/>
        <v>abr/2019</v>
      </c>
      <c r="E3649" s="263">
        <v>43560</v>
      </c>
      <c r="F3649" s="259" t="s">
        <v>207</v>
      </c>
      <c r="G3649" s="259" t="s">
        <v>295</v>
      </c>
      <c r="H3649" s="264" t="s">
        <v>208</v>
      </c>
      <c r="I3649" s="264" t="s">
        <v>298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1021</v>
      </c>
      <c r="C3650" s="260" t="s">
        <v>1022</v>
      </c>
      <c r="D3650" s="73" t="str">
        <f t="shared" si="112"/>
        <v>abr/2019</v>
      </c>
      <c r="E3650" s="263">
        <v>43563</v>
      </c>
      <c r="F3650" s="259" t="s">
        <v>320</v>
      </c>
      <c r="G3650" s="259" t="s">
        <v>295</v>
      </c>
      <c r="H3650" s="264" t="s">
        <v>213</v>
      </c>
      <c r="I3650" s="264" t="s">
        <v>276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1021</v>
      </c>
      <c r="C3651" s="260" t="s">
        <v>1022</v>
      </c>
      <c r="D3651" s="73" t="str">
        <f t="shared" ref="D3651:D3714" si="114">TEXT(E3651,"mmm/aaaa")</f>
        <v>abr/2019</v>
      </c>
      <c r="E3651" s="263">
        <v>43563</v>
      </c>
      <c r="F3651" s="259" t="s">
        <v>214</v>
      </c>
      <c r="G3651" s="259" t="s">
        <v>295</v>
      </c>
      <c r="H3651" s="264" t="s">
        <v>304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1021</v>
      </c>
      <c r="C3652" s="260" t="s">
        <v>1022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295</v>
      </c>
      <c r="H3652" s="264" t="s">
        <v>1084</v>
      </c>
      <c r="I3652" s="264" t="s">
        <v>252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1021</v>
      </c>
      <c r="C3653" s="260" t="s">
        <v>1022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295</v>
      </c>
      <c r="H3653" s="264" t="s">
        <v>313</v>
      </c>
      <c r="I3653" s="264" t="s">
        <v>257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1021</v>
      </c>
      <c r="C3654" s="260" t="s">
        <v>1022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295</v>
      </c>
      <c r="H3654" s="264" t="s">
        <v>1477</v>
      </c>
      <c r="I3654" s="264" t="s">
        <v>250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1021</v>
      </c>
      <c r="C3655" s="260" t="s">
        <v>1022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295</v>
      </c>
      <c r="H3655" s="266" t="s">
        <v>1542</v>
      </c>
      <c r="I3655" s="266" t="s">
        <v>255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1021</v>
      </c>
      <c r="C3656" s="260" t="s">
        <v>1022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295</v>
      </c>
      <c r="H3656" s="264" t="s">
        <v>1458</v>
      </c>
      <c r="I3656" s="264" t="s">
        <v>255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1021</v>
      </c>
      <c r="C3657" s="260" t="s">
        <v>1022</v>
      </c>
      <c r="D3657" s="73" t="str">
        <f t="shared" si="114"/>
        <v>abr/2019</v>
      </c>
      <c r="E3657" s="263">
        <v>43563</v>
      </c>
      <c r="F3657" s="259" t="s">
        <v>207</v>
      </c>
      <c r="G3657" s="259" t="s">
        <v>295</v>
      </c>
      <c r="H3657" s="264" t="s">
        <v>208</v>
      </c>
      <c r="I3657" s="264" t="s">
        <v>298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1021</v>
      </c>
      <c r="C3658" s="260" t="s">
        <v>1022</v>
      </c>
      <c r="D3658" s="73" t="str">
        <f t="shared" si="114"/>
        <v>abr/2019</v>
      </c>
      <c r="E3658" s="263">
        <v>43564</v>
      </c>
      <c r="F3658" s="259" t="s">
        <v>214</v>
      </c>
      <c r="G3658" s="259" t="s">
        <v>295</v>
      </c>
      <c r="H3658" s="264" t="s">
        <v>304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1021</v>
      </c>
      <c r="C3659" s="260" t="s">
        <v>1022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295</v>
      </c>
      <c r="H3659" s="264" t="s">
        <v>1445</v>
      </c>
      <c r="I3659" s="264" t="s">
        <v>250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1021</v>
      </c>
      <c r="C3660" s="260" t="s">
        <v>1022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295</v>
      </c>
      <c r="H3660" s="266" t="s">
        <v>1542</v>
      </c>
      <c r="I3660" s="266" t="s">
        <v>255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1021</v>
      </c>
      <c r="C3661" s="260" t="s">
        <v>1022</v>
      </c>
      <c r="D3661" s="73" t="str">
        <f t="shared" si="114"/>
        <v>abr/2019</v>
      </c>
      <c r="E3661" s="263">
        <v>43564</v>
      </c>
      <c r="F3661" s="259" t="s">
        <v>207</v>
      </c>
      <c r="G3661" s="259" t="s">
        <v>295</v>
      </c>
      <c r="H3661" s="264" t="s">
        <v>208</v>
      </c>
      <c r="I3661" s="264" t="s">
        <v>298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1021</v>
      </c>
      <c r="C3662" s="260" t="s">
        <v>1022</v>
      </c>
      <c r="D3662" s="73" t="str">
        <f t="shared" si="114"/>
        <v>abr/2019</v>
      </c>
      <c r="E3662" s="263">
        <v>43565</v>
      </c>
      <c r="F3662" s="259" t="s">
        <v>214</v>
      </c>
      <c r="G3662" s="259" t="s">
        <v>295</v>
      </c>
      <c r="H3662" s="264" t="s">
        <v>304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1021</v>
      </c>
      <c r="C3663" s="260" t="s">
        <v>1022</v>
      </c>
      <c r="D3663" s="73" t="str">
        <f t="shared" si="114"/>
        <v>abr/2019</v>
      </c>
      <c r="E3663" s="263">
        <v>43565</v>
      </c>
      <c r="F3663" s="259" t="s">
        <v>214</v>
      </c>
      <c r="G3663" s="259" t="s">
        <v>295</v>
      </c>
      <c r="H3663" s="264" t="s">
        <v>304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1021</v>
      </c>
      <c r="C3664" s="260" t="s">
        <v>1022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295</v>
      </c>
      <c r="H3664" s="264" t="s">
        <v>1447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1021</v>
      </c>
      <c r="C3665" s="260" t="s">
        <v>1022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295</v>
      </c>
      <c r="H3665" s="264" t="s">
        <v>1447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1021</v>
      </c>
      <c r="C3666" s="260" t="s">
        <v>1022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295</v>
      </c>
      <c r="H3666" s="266" t="s">
        <v>1542</v>
      </c>
      <c r="I3666" s="266" t="s">
        <v>255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1021</v>
      </c>
      <c r="C3667" s="260" t="s">
        <v>1022</v>
      </c>
      <c r="D3667" s="73" t="str">
        <f t="shared" si="114"/>
        <v>abr/2019</v>
      </c>
      <c r="E3667" s="263">
        <v>43565</v>
      </c>
      <c r="F3667" s="259" t="s">
        <v>207</v>
      </c>
      <c r="G3667" s="259" t="s">
        <v>295</v>
      </c>
      <c r="H3667" s="264" t="s">
        <v>208</v>
      </c>
      <c r="I3667" s="264" t="s">
        <v>298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1021</v>
      </c>
      <c r="C3668" s="260" t="s">
        <v>1022</v>
      </c>
      <c r="D3668" s="73" t="str">
        <f t="shared" si="114"/>
        <v>abr/2019</v>
      </c>
      <c r="E3668" s="263">
        <v>43566</v>
      </c>
      <c r="F3668" s="259" t="s">
        <v>320</v>
      </c>
      <c r="G3668" s="259" t="s">
        <v>295</v>
      </c>
      <c r="H3668" s="264" t="s">
        <v>1434</v>
      </c>
      <c r="I3668" s="264" t="s">
        <v>276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1021</v>
      </c>
      <c r="C3669" s="260" t="s">
        <v>1022</v>
      </c>
      <c r="D3669" s="73" t="str">
        <f t="shared" si="114"/>
        <v>abr/2019</v>
      </c>
      <c r="E3669" s="263">
        <v>43566</v>
      </c>
      <c r="F3669" s="259" t="s">
        <v>214</v>
      </c>
      <c r="G3669" s="259" t="s">
        <v>295</v>
      </c>
      <c r="H3669" s="264" t="s">
        <v>304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1021</v>
      </c>
      <c r="C3670" s="260" t="s">
        <v>1022</v>
      </c>
      <c r="D3670" s="73" t="str">
        <f t="shared" si="114"/>
        <v>abr/2019</v>
      </c>
      <c r="E3670" s="263">
        <v>43566</v>
      </c>
      <c r="F3670" s="259" t="s">
        <v>214</v>
      </c>
      <c r="G3670" s="259" t="s">
        <v>295</v>
      </c>
      <c r="H3670" s="264" t="s">
        <v>304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1021</v>
      </c>
      <c r="C3671" s="260" t="s">
        <v>1022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295</v>
      </c>
      <c r="H3671" s="270" t="s">
        <v>345</v>
      </c>
      <c r="I3671" s="264" t="s">
        <v>248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1021</v>
      </c>
      <c r="C3672" s="260" t="s">
        <v>1022</v>
      </c>
      <c r="D3672" s="73" t="str">
        <f t="shared" si="114"/>
        <v>abr/2019</v>
      </c>
      <c r="E3672" s="263">
        <v>43566</v>
      </c>
      <c r="F3672" s="259" t="s">
        <v>207</v>
      </c>
      <c r="G3672" s="259" t="s">
        <v>295</v>
      </c>
      <c r="H3672" s="264" t="s">
        <v>208</v>
      </c>
      <c r="I3672" s="264" t="s">
        <v>298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1021</v>
      </c>
      <c r="C3673" s="260" t="s">
        <v>1022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295</v>
      </c>
      <c r="H3673" s="264" t="s">
        <v>1442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1021</v>
      </c>
      <c r="C3674" s="260" t="s">
        <v>1022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295</v>
      </c>
      <c r="H3674" s="264" t="s">
        <v>332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1023</v>
      </c>
      <c r="C3675" s="260" t="s">
        <v>1022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295</v>
      </c>
      <c r="H3675" s="264" t="s">
        <v>143</v>
      </c>
      <c r="I3675" s="264" t="s">
        <v>235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1021</v>
      </c>
      <c r="C3676" s="260" t="s">
        <v>1022</v>
      </c>
      <c r="D3676" s="73" t="str">
        <f t="shared" si="114"/>
        <v>abr/2019</v>
      </c>
      <c r="E3676" s="263">
        <v>43567</v>
      </c>
      <c r="F3676" s="259" t="s">
        <v>320</v>
      </c>
      <c r="G3676" s="259" t="s">
        <v>295</v>
      </c>
      <c r="H3676" s="264" t="s">
        <v>864</v>
      </c>
      <c r="I3676" s="264" t="s">
        <v>276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1023</v>
      </c>
      <c r="C3677" s="260" t="s">
        <v>1022</v>
      </c>
      <c r="D3677" s="73" t="str">
        <f t="shared" si="114"/>
        <v>abr/2019</v>
      </c>
      <c r="E3677" s="263">
        <v>43567</v>
      </c>
      <c r="F3677" s="259" t="s">
        <v>214</v>
      </c>
      <c r="G3677" s="259" t="s">
        <v>295</v>
      </c>
      <c r="H3677" s="264" t="s">
        <v>329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1023</v>
      </c>
      <c r="C3678" s="260" t="s">
        <v>1022</v>
      </c>
      <c r="D3678" s="73" t="str">
        <f t="shared" si="114"/>
        <v>abr/2019</v>
      </c>
      <c r="E3678" s="263">
        <v>43567</v>
      </c>
      <c r="F3678" s="259" t="s">
        <v>214</v>
      </c>
      <c r="G3678" s="259" t="s">
        <v>295</v>
      </c>
      <c r="H3678" s="264" t="s">
        <v>329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1021</v>
      </c>
      <c r="C3679" s="260" t="s">
        <v>1022</v>
      </c>
      <c r="D3679" s="73" t="str">
        <f t="shared" si="114"/>
        <v>abr/2019</v>
      </c>
      <c r="E3679" s="263">
        <v>43567</v>
      </c>
      <c r="F3679" s="259" t="s">
        <v>214</v>
      </c>
      <c r="G3679" s="259" t="s">
        <v>295</v>
      </c>
      <c r="H3679" s="264" t="s">
        <v>304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1021</v>
      </c>
      <c r="C3680" s="260" t="s">
        <v>1022</v>
      </c>
      <c r="D3680" s="73" t="str">
        <f t="shared" si="114"/>
        <v>abr/2019</v>
      </c>
      <c r="E3680" s="263">
        <v>43567</v>
      </c>
      <c r="F3680" s="259" t="s">
        <v>214</v>
      </c>
      <c r="G3680" s="259" t="s">
        <v>295</v>
      </c>
      <c r="H3680" s="264" t="s">
        <v>304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1021</v>
      </c>
      <c r="C3681" s="260" t="s">
        <v>1022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295</v>
      </c>
      <c r="H3681" s="264" t="s">
        <v>1070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1021</v>
      </c>
      <c r="C3682" s="260" t="s">
        <v>1022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295</v>
      </c>
      <c r="H3682" s="264" t="s">
        <v>1543</v>
      </c>
      <c r="I3682" s="264" t="s">
        <v>261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1021</v>
      </c>
      <c r="C3683" s="260" t="s">
        <v>1022</v>
      </c>
      <c r="D3683" s="73" t="str">
        <f t="shared" si="114"/>
        <v>abr/2019</v>
      </c>
      <c r="E3683" s="263">
        <v>43567</v>
      </c>
      <c r="F3683" s="259" t="s">
        <v>207</v>
      </c>
      <c r="G3683" s="259" t="s">
        <v>295</v>
      </c>
      <c r="H3683" s="264" t="s">
        <v>208</v>
      </c>
      <c r="I3683" s="264" t="s">
        <v>298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1021</v>
      </c>
      <c r="C3684" s="260" t="s">
        <v>1022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295</v>
      </c>
      <c r="H3684" s="264" t="s">
        <v>1024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1021</v>
      </c>
      <c r="C3685" s="260" t="s">
        <v>1022</v>
      </c>
      <c r="D3685" s="73" t="str">
        <f t="shared" si="114"/>
        <v>abr/2019</v>
      </c>
      <c r="E3685" s="263">
        <v>43570</v>
      </c>
      <c r="F3685" s="259" t="s">
        <v>320</v>
      </c>
      <c r="G3685" s="259" t="s">
        <v>295</v>
      </c>
      <c r="H3685" s="264" t="s">
        <v>355</v>
      </c>
      <c r="I3685" s="264" t="s">
        <v>276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1021</v>
      </c>
      <c r="C3686" s="260" t="s">
        <v>1022</v>
      </c>
      <c r="D3686" s="73" t="str">
        <f t="shared" si="114"/>
        <v>abr/2019</v>
      </c>
      <c r="E3686" s="263">
        <v>43570</v>
      </c>
      <c r="F3686" s="259" t="s">
        <v>320</v>
      </c>
      <c r="G3686" s="259" t="s">
        <v>295</v>
      </c>
      <c r="H3686" s="264" t="s">
        <v>1435</v>
      </c>
      <c r="I3686" s="264" t="s">
        <v>276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1021</v>
      </c>
      <c r="C3687" s="260" t="s">
        <v>1022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295</v>
      </c>
      <c r="H3687" s="264" t="s">
        <v>328</v>
      </c>
      <c r="I3687" s="264" t="s">
        <v>259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1021</v>
      </c>
      <c r="C3688" s="260" t="s">
        <v>1022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295</v>
      </c>
      <c r="H3688" s="264" t="s">
        <v>343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1021</v>
      </c>
      <c r="C3689" s="260" t="s">
        <v>1022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295</v>
      </c>
      <c r="H3689" s="264" t="s">
        <v>410</v>
      </c>
      <c r="I3689" s="264" t="s">
        <v>271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1021</v>
      </c>
      <c r="C3690" s="260" t="s">
        <v>1022</v>
      </c>
      <c r="D3690" s="73" t="str">
        <f t="shared" si="114"/>
        <v>abr/2019</v>
      </c>
      <c r="E3690" s="263">
        <v>43570</v>
      </c>
      <c r="F3690" s="259" t="s">
        <v>214</v>
      </c>
      <c r="G3690" s="259" t="s">
        <v>295</v>
      </c>
      <c r="H3690" s="264" t="s">
        <v>304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1021</v>
      </c>
      <c r="C3691" s="260" t="s">
        <v>1022</v>
      </c>
      <c r="D3691" s="73" t="str">
        <f t="shared" si="114"/>
        <v>abr/2019</v>
      </c>
      <c r="E3691" s="263">
        <v>43570</v>
      </c>
      <c r="F3691" s="259" t="s">
        <v>214</v>
      </c>
      <c r="G3691" s="259" t="s">
        <v>295</v>
      </c>
      <c r="H3691" s="264" t="s">
        <v>304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1021</v>
      </c>
      <c r="C3692" s="260" t="s">
        <v>1022</v>
      </c>
      <c r="D3692" s="73" t="str">
        <f t="shared" si="114"/>
        <v>abr/2019</v>
      </c>
      <c r="E3692" s="263">
        <v>43570</v>
      </c>
      <c r="F3692" s="259" t="s">
        <v>214</v>
      </c>
      <c r="G3692" s="259" t="s">
        <v>295</v>
      </c>
      <c r="H3692" s="264" t="s">
        <v>304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1021</v>
      </c>
      <c r="C3693" s="260" t="s">
        <v>1022</v>
      </c>
      <c r="D3693" s="73" t="str">
        <f t="shared" si="114"/>
        <v>abr/2019</v>
      </c>
      <c r="E3693" s="263">
        <v>43570</v>
      </c>
      <c r="F3693" s="259" t="s">
        <v>214</v>
      </c>
      <c r="G3693" s="259" t="s">
        <v>295</v>
      </c>
      <c r="H3693" s="264" t="s">
        <v>304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1021</v>
      </c>
      <c r="C3694" s="260" t="s">
        <v>1022</v>
      </c>
      <c r="D3694" s="73" t="str">
        <f t="shared" si="114"/>
        <v>abr/2019</v>
      </c>
      <c r="E3694" s="263">
        <v>43570</v>
      </c>
      <c r="F3694" s="259" t="s">
        <v>214</v>
      </c>
      <c r="G3694" s="259" t="s">
        <v>295</v>
      </c>
      <c r="H3694" s="264" t="s">
        <v>304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1021</v>
      </c>
      <c r="C3695" s="260" t="s">
        <v>1022</v>
      </c>
      <c r="D3695" s="73" t="str">
        <f t="shared" si="114"/>
        <v>abr/2019</v>
      </c>
      <c r="E3695" s="263">
        <v>43570</v>
      </c>
      <c r="F3695" s="259" t="s">
        <v>214</v>
      </c>
      <c r="G3695" s="259" t="s">
        <v>295</v>
      </c>
      <c r="H3695" s="264" t="s">
        <v>304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1021</v>
      </c>
      <c r="C3696" s="260" t="s">
        <v>1022</v>
      </c>
      <c r="D3696" s="73" t="str">
        <f t="shared" si="114"/>
        <v>abr/2019</v>
      </c>
      <c r="E3696" s="263">
        <v>43570</v>
      </c>
      <c r="F3696" s="259" t="s">
        <v>214</v>
      </c>
      <c r="G3696" s="259" t="s">
        <v>295</v>
      </c>
      <c r="H3696" s="264" t="s">
        <v>304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1021</v>
      </c>
      <c r="C3697" s="260" t="s">
        <v>1022</v>
      </c>
      <c r="D3697" s="73" t="str">
        <f t="shared" si="114"/>
        <v>abr/2019</v>
      </c>
      <c r="E3697" s="263">
        <v>43570</v>
      </c>
      <c r="F3697" s="259" t="s">
        <v>575</v>
      </c>
      <c r="G3697" s="259" t="s">
        <v>295</v>
      </c>
      <c r="H3697" s="264" t="s">
        <v>1540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1021</v>
      </c>
      <c r="C3698" s="260" t="s">
        <v>1022</v>
      </c>
      <c r="D3698" s="73" t="str">
        <f t="shared" si="114"/>
        <v>abr/2019</v>
      </c>
      <c r="E3698" s="263">
        <v>43570</v>
      </c>
      <c r="F3698" s="259" t="s">
        <v>575</v>
      </c>
      <c r="G3698" s="259" t="s">
        <v>295</v>
      </c>
      <c r="H3698" s="264" t="s">
        <v>1540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1021</v>
      </c>
      <c r="C3699" s="260" t="s">
        <v>1022</v>
      </c>
      <c r="D3699" s="73" t="str">
        <f t="shared" si="114"/>
        <v>abr/2019</v>
      </c>
      <c r="E3699" s="263">
        <v>43570</v>
      </c>
      <c r="F3699" s="259" t="s">
        <v>1544</v>
      </c>
      <c r="G3699" s="259" t="s">
        <v>295</v>
      </c>
      <c r="H3699" s="264" t="s">
        <v>324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1021</v>
      </c>
      <c r="C3700" s="260" t="s">
        <v>1022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295</v>
      </c>
      <c r="H3700" s="264" t="s">
        <v>324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1021</v>
      </c>
      <c r="C3701" s="260" t="s">
        <v>1022</v>
      </c>
      <c r="D3701" s="73" t="str">
        <f t="shared" si="114"/>
        <v>abr/2019</v>
      </c>
      <c r="E3701" s="263">
        <v>43570</v>
      </c>
      <c r="F3701" s="259" t="s">
        <v>1545</v>
      </c>
      <c r="G3701" s="259" t="s">
        <v>295</v>
      </c>
      <c r="H3701" s="264" t="s">
        <v>333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1021</v>
      </c>
      <c r="C3702" s="260" t="s">
        <v>1022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295</v>
      </c>
      <c r="H3702" s="264" t="s">
        <v>333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1021</v>
      </c>
      <c r="C3703" s="260" t="s">
        <v>1022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295</v>
      </c>
      <c r="H3703" s="264" t="s">
        <v>333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1021</v>
      </c>
      <c r="C3704" s="260" t="s">
        <v>1022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295</v>
      </c>
      <c r="H3704" s="264" t="s">
        <v>181</v>
      </c>
      <c r="I3704" s="264" t="s">
        <v>248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1021</v>
      </c>
      <c r="C3705" s="260" t="s">
        <v>1022</v>
      </c>
      <c r="D3705" s="73" t="str">
        <f t="shared" si="114"/>
        <v>abr/2019</v>
      </c>
      <c r="E3705" s="263">
        <v>43570</v>
      </c>
      <c r="F3705" s="259" t="s">
        <v>1546</v>
      </c>
      <c r="G3705" s="259" t="s">
        <v>295</v>
      </c>
      <c r="H3705" s="264" t="s">
        <v>1109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1021</v>
      </c>
      <c r="C3706" s="260" t="s">
        <v>1022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295</v>
      </c>
      <c r="H3706" s="264" t="s">
        <v>330</v>
      </c>
      <c r="I3706" s="264" t="s">
        <v>277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1021</v>
      </c>
      <c r="C3707" s="260" t="s">
        <v>1022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295</v>
      </c>
      <c r="H3707" s="264" t="s">
        <v>1547</v>
      </c>
      <c r="I3707" s="264" t="s">
        <v>188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1023</v>
      </c>
      <c r="C3708" s="260" t="s">
        <v>1022</v>
      </c>
      <c r="D3708" s="73" t="str">
        <f t="shared" si="114"/>
        <v>abr/2019</v>
      </c>
      <c r="E3708" s="263">
        <v>43570</v>
      </c>
      <c r="F3708" s="259" t="s">
        <v>205</v>
      </c>
      <c r="G3708" s="259" t="s">
        <v>295</v>
      </c>
      <c r="H3708" s="264" t="s">
        <v>736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1021</v>
      </c>
      <c r="C3709" s="260" t="s">
        <v>1022</v>
      </c>
      <c r="D3709" s="73" t="str">
        <f t="shared" si="114"/>
        <v>abr/2019</v>
      </c>
      <c r="E3709" s="263">
        <v>43570</v>
      </c>
      <c r="F3709" s="259" t="s">
        <v>205</v>
      </c>
      <c r="G3709" s="259" t="s">
        <v>295</v>
      </c>
      <c r="H3709" s="264" t="s">
        <v>736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1021</v>
      </c>
      <c r="C3710" s="260" t="s">
        <v>1022</v>
      </c>
      <c r="D3710" s="73" t="str">
        <f t="shared" si="114"/>
        <v>abr/2019</v>
      </c>
      <c r="E3710" s="263">
        <v>43571</v>
      </c>
      <c r="F3710" s="259" t="s">
        <v>738</v>
      </c>
      <c r="G3710" s="259" t="s">
        <v>295</v>
      </c>
      <c r="H3710" s="264" t="s">
        <v>738</v>
      </c>
      <c r="I3710" s="264" t="s">
        <v>206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1021</v>
      </c>
      <c r="C3711" s="260" t="s">
        <v>1022</v>
      </c>
      <c r="D3711" s="73" t="str">
        <f t="shared" si="114"/>
        <v>abr/2019</v>
      </c>
      <c r="E3711" s="263">
        <v>43572</v>
      </c>
      <c r="F3711" s="259" t="s">
        <v>320</v>
      </c>
      <c r="G3711" s="259" t="s">
        <v>295</v>
      </c>
      <c r="H3711" s="264" t="s">
        <v>459</v>
      </c>
      <c r="I3711" s="264" t="s">
        <v>276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1021</v>
      </c>
      <c r="C3712" s="260" t="s">
        <v>1022</v>
      </c>
      <c r="D3712" s="73" t="str">
        <f t="shared" si="114"/>
        <v>abr/2019</v>
      </c>
      <c r="E3712" s="263">
        <v>43572</v>
      </c>
      <c r="F3712" s="259" t="s">
        <v>320</v>
      </c>
      <c r="G3712" s="259" t="s">
        <v>295</v>
      </c>
      <c r="H3712" s="264" t="s">
        <v>334</v>
      </c>
      <c r="I3712" s="264" t="s">
        <v>276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1021</v>
      </c>
      <c r="C3713" s="260" t="s">
        <v>1022</v>
      </c>
      <c r="D3713" s="73" t="str">
        <f t="shared" si="114"/>
        <v>abr/2019</v>
      </c>
      <c r="E3713" s="263">
        <v>43572</v>
      </c>
      <c r="F3713" s="259" t="s">
        <v>320</v>
      </c>
      <c r="G3713" s="259" t="s">
        <v>295</v>
      </c>
      <c r="H3713" s="264" t="s">
        <v>1434</v>
      </c>
      <c r="I3713" s="264" t="s">
        <v>276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1021</v>
      </c>
      <c r="C3714" s="260" t="s">
        <v>1022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295</v>
      </c>
      <c r="H3714" s="264" t="s">
        <v>327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1021</v>
      </c>
      <c r="C3715" s="260" t="s">
        <v>1022</v>
      </c>
      <c r="D3715" s="73" t="str">
        <f t="shared" ref="D3715:D3778" si="116">TEXT(E3715,"mmm/aaaa")</f>
        <v>abr/2019</v>
      </c>
      <c r="E3715" s="263">
        <v>43572</v>
      </c>
      <c r="F3715" s="259" t="s">
        <v>214</v>
      </c>
      <c r="G3715" s="259" t="s">
        <v>295</v>
      </c>
      <c r="H3715" s="264" t="s">
        <v>304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1021</v>
      </c>
      <c r="C3716" s="260" t="s">
        <v>1022</v>
      </c>
      <c r="D3716" s="73" t="str">
        <f t="shared" si="116"/>
        <v>abr/2019</v>
      </c>
      <c r="E3716" s="263">
        <v>43572</v>
      </c>
      <c r="F3716" s="259" t="s">
        <v>214</v>
      </c>
      <c r="G3716" s="259" t="s">
        <v>295</v>
      </c>
      <c r="H3716" s="264" t="s">
        <v>304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1021</v>
      </c>
      <c r="C3717" s="260" t="s">
        <v>1022</v>
      </c>
      <c r="D3717" s="73" t="str">
        <f t="shared" si="116"/>
        <v>abr/2019</v>
      </c>
      <c r="E3717" s="263">
        <v>43572</v>
      </c>
      <c r="F3717" s="259" t="s">
        <v>214</v>
      </c>
      <c r="G3717" s="259" t="s">
        <v>295</v>
      </c>
      <c r="H3717" s="264" t="s">
        <v>304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1021</v>
      </c>
      <c r="C3718" s="260" t="s">
        <v>1022</v>
      </c>
      <c r="D3718" s="73" t="str">
        <f t="shared" si="116"/>
        <v>abr/2019</v>
      </c>
      <c r="E3718" s="263">
        <v>43572</v>
      </c>
      <c r="F3718" s="259" t="s">
        <v>214</v>
      </c>
      <c r="G3718" s="259" t="s">
        <v>295</v>
      </c>
      <c r="H3718" s="264" t="s">
        <v>304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1021</v>
      </c>
      <c r="C3719" s="260" t="s">
        <v>1022</v>
      </c>
      <c r="D3719" s="73" t="str">
        <f t="shared" si="116"/>
        <v>abr/2019</v>
      </c>
      <c r="E3719" s="263">
        <v>43572</v>
      </c>
      <c r="F3719" s="259" t="s">
        <v>214</v>
      </c>
      <c r="G3719" s="259" t="s">
        <v>295</v>
      </c>
      <c r="H3719" s="264" t="s">
        <v>304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1021</v>
      </c>
      <c r="C3720" s="260" t="s">
        <v>1022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295</v>
      </c>
      <c r="H3720" s="264" t="s">
        <v>333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1021</v>
      </c>
      <c r="C3721" s="260" t="s">
        <v>1022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295</v>
      </c>
      <c r="H3721" s="264" t="s">
        <v>1462</v>
      </c>
      <c r="I3721" s="264" t="s">
        <v>255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1021</v>
      </c>
      <c r="C3722" s="260" t="s">
        <v>1022</v>
      </c>
      <c r="D3722" s="73" t="str">
        <f t="shared" si="116"/>
        <v>abr/2019</v>
      </c>
      <c r="E3722" s="263">
        <v>43572</v>
      </c>
      <c r="F3722" s="259" t="s">
        <v>207</v>
      </c>
      <c r="G3722" s="259" t="s">
        <v>295</v>
      </c>
      <c r="H3722" s="264" t="s">
        <v>208</v>
      </c>
      <c r="I3722" s="264" t="s">
        <v>298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1021</v>
      </c>
      <c r="C3723" s="260" t="s">
        <v>1022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295</v>
      </c>
      <c r="H3723" s="264" t="s">
        <v>338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1021</v>
      </c>
      <c r="C3724" s="260" t="s">
        <v>1022</v>
      </c>
      <c r="D3724" s="73" t="str">
        <f t="shared" si="116"/>
        <v>abr/2019</v>
      </c>
      <c r="E3724" s="263">
        <v>43573</v>
      </c>
      <c r="F3724" s="259" t="s">
        <v>1548</v>
      </c>
      <c r="G3724" s="259" t="s">
        <v>295</v>
      </c>
      <c r="H3724" s="264" t="s">
        <v>327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1021</v>
      </c>
      <c r="C3725" s="260" t="s">
        <v>1022</v>
      </c>
      <c r="D3725" s="73" t="str">
        <f t="shared" si="116"/>
        <v>abr/2019</v>
      </c>
      <c r="E3725" s="263">
        <v>43573</v>
      </c>
      <c r="F3725" s="259" t="s">
        <v>1549</v>
      </c>
      <c r="G3725" s="259" t="s">
        <v>295</v>
      </c>
      <c r="H3725" s="264" t="s">
        <v>340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1021</v>
      </c>
      <c r="C3726" s="260" t="s">
        <v>1022</v>
      </c>
      <c r="D3726" s="73" t="str">
        <f t="shared" si="116"/>
        <v>abr/2019</v>
      </c>
      <c r="E3726" s="263">
        <v>43573</v>
      </c>
      <c r="F3726" s="259" t="s">
        <v>1550</v>
      </c>
      <c r="G3726" s="259" t="s">
        <v>295</v>
      </c>
      <c r="H3726" s="264" t="s">
        <v>340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1021</v>
      </c>
      <c r="C3727" s="260" t="s">
        <v>1022</v>
      </c>
      <c r="D3727" s="73" t="str">
        <f t="shared" si="116"/>
        <v>abr/2019</v>
      </c>
      <c r="E3727" s="263">
        <v>43573</v>
      </c>
      <c r="F3727" s="259" t="s">
        <v>214</v>
      </c>
      <c r="G3727" s="259" t="s">
        <v>295</v>
      </c>
      <c r="H3727" s="264" t="s">
        <v>304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1021</v>
      </c>
      <c r="C3728" s="260" t="s">
        <v>1022</v>
      </c>
      <c r="D3728" s="73" t="str">
        <f t="shared" si="116"/>
        <v>abr/2019</v>
      </c>
      <c r="E3728" s="263">
        <v>43573</v>
      </c>
      <c r="F3728" s="259" t="s">
        <v>177</v>
      </c>
      <c r="G3728" s="259" t="s">
        <v>295</v>
      </c>
      <c r="H3728" s="264" t="s">
        <v>778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1021</v>
      </c>
      <c r="C3729" s="260" t="s">
        <v>1022</v>
      </c>
      <c r="D3729" s="73" t="str">
        <f t="shared" si="116"/>
        <v>abr/2019</v>
      </c>
      <c r="E3729" s="263">
        <v>43573</v>
      </c>
      <c r="F3729" s="259" t="s">
        <v>807</v>
      </c>
      <c r="G3729" s="259" t="s">
        <v>295</v>
      </c>
      <c r="H3729" s="264" t="s">
        <v>1551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1021</v>
      </c>
      <c r="C3730" s="260" t="s">
        <v>1022</v>
      </c>
      <c r="D3730" s="73" t="str">
        <f t="shared" si="116"/>
        <v>abr/2019</v>
      </c>
      <c r="E3730" s="263">
        <v>43573</v>
      </c>
      <c r="F3730" s="259" t="s">
        <v>414</v>
      </c>
      <c r="G3730" s="259" t="s">
        <v>295</v>
      </c>
      <c r="H3730" s="264" t="s">
        <v>333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1021</v>
      </c>
      <c r="C3731" s="260" t="s">
        <v>1022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295</v>
      </c>
      <c r="H3731" s="264" t="s">
        <v>1405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1021</v>
      </c>
      <c r="C3732" s="260" t="s">
        <v>1022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295</v>
      </c>
      <c r="H3732" s="264" t="s">
        <v>771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1021</v>
      </c>
      <c r="C3733" s="260" t="s">
        <v>1022</v>
      </c>
      <c r="D3733" s="73" t="str">
        <f t="shared" si="116"/>
        <v>abr/2019</v>
      </c>
      <c r="E3733" s="263">
        <v>43573</v>
      </c>
      <c r="F3733" s="259" t="s">
        <v>1552</v>
      </c>
      <c r="G3733" s="259" t="s">
        <v>295</v>
      </c>
      <c r="H3733" s="264" t="s">
        <v>324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1021</v>
      </c>
      <c r="C3734" s="260" t="s">
        <v>1022</v>
      </c>
      <c r="D3734" s="73" t="str">
        <f t="shared" si="116"/>
        <v>abr/2019</v>
      </c>
      <c r="E3734" s="263">
        <v>43573</v>
      </c>
      <c r="F3734" s="259" t="s">
        <v>1553</v>
      </c>
      <c r="G3734" s="259" t="s">
        <v>295</v>
      </c>
      <c r="H3734" s="264" t="s">
        <v>324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1021</v>
      </c>
      <c r="C3735" s="260" t="s">
        <v>1022</v>
      </c>
      <c r="D3735" s="73" t="str">
        <f t="shared" si="116"/>
        <v>abr/2019</v>
      </c>
      <c r="E3735" s="263">
        <v>43573</v>
      </c>
      <c r="F3735" s="259" t="s">
        <v>1554</v>
      </c>
      <c r="G3735" s="259" t="s">
        <v>295</v>
      </c>
      <c r="H3735" s="264" t="s">
        <v>324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1021</v>
      </c>
      <c r="C3736" s="260" t="s">
        <v>1022</v>
      </c>
      <c r="D3736" s="73" t="str">
        <f t="shared" si="116"/>
        <v>abr/2019</v>
      </c>
      <c r="E3736" s="263">
        <v>43573</v>
      </c>
      <c r="F3736" s="259" t="s">
        <v>448</v>
      </c>
      <c r="G3736" s="259" t="s">
        <v>295</v>
      </c>
      <c r="H3736" s="264" t="s">
        <v>333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1021</v>
      </c>
      <c r="C3737" s="260" t="s">
        <v>1022</v>
      </c>
      <c r="D3737" s="73" t="str">
        <f t="shared" si="116"/>
        <v>abr/2019</v>
      </c>
      <c r="E3737" s="263">
        <v>43573</v>
      </c>
      <c r="F3737" s="259" t="s">
        <v>1555</v>
      </c>
      <c r="G3737" s="259" t="s">
        <v>295</v>
      </c>
      <c r="H3737" s="264" t="s">
        <v>333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1021</v>
      </c>
      <c r="C3738" s="260" t="s">
        <v>1022</v>
      </c>
      <c r="D3738" s="73" t="str">
        <f t="shared" si="116"/>
        <v>abr/2019</v>
      </c>
      <c r="E3738" s="263">
        <v>43573</v>
      </c>
      <c r="F3738" s="259" t="s">
        <v>447</v>
      </c>
      <c r="G3738" s="259" t="s">
        <v>295</v>
      </c>
      <c r="H3738" s="264" t="s">
        <v>333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1021</v>
      </c>
      <c r="C3739" s="260" t="s">
        <v>1022</v>
      </c>
      <c r="D3739" s="73" t="str">
        <f t="shared" si="116"/>
        <v>abr/2019</v>
      </c>
      <c r="E3739" s="263">
        <v>43573</v>
      </c>
      <c r="F3739" s="259" t="s">
        <v>726</v>
      </c>
      <c r="G3739" s="259" t="s">
        <v>295</v>
      </c>
      <c r="H3739" s="264" t="s">
        <v>333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1021</v>
      </c>
      <c r="C3740" s="260" t="s">
        <v>1022</v>
      </c>
      <c r="D3740" s="73" t="str">
        <f t="shared" si="116"/>
        <v>abr/2019</v>
      </c>
      <c r="E3740" s="263">
        <v>43573</v>
      </c>
      <c r="F3740" s="259" t="s">
        <v>1249</v>
      </c>
      <c r="G3740" s="259" t="s">
        <v>295</v>
      </c>
      <c r="H3740" s="264" t="s">
        <v>333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1021</v>
      </c>
      <c r="C3741" s="260" t="s">
        <v>1022</v>
      </c>
      <c r="D3741" s="73" t="str">
        <f t="shared" si="116"/>
        <v>abr/2019</v>
      </c>
      <c r="E3741" s="263">
        <v>43573</v>
      </c>
      <c r="F3741" s="259" t="s">
        <v>1222</v>
      </c>
      <c r="G3741" s="259" t="s">
        <v>295</v>
      </c>
      <c r="H3741" s="264" t="s">
        <v>333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1021</v>
      </c>
      <c r="C3742" s="260" t="s">
        <v>1022</v>
      </c>
      <c r="D3742" s="73" t="str">
        <f t="shared" si="116"/>
        <v>abr/2019</v>
      </c>
      <c r="E3742" s="263">
        <v>43573</v>
      </c>
      <c r="F3742" s="259" t="s">
        <v>1556</v>
      </c>
      <c r="G3742" s="259" t="s">
        <v>295</v>
      </c>
      <c r="H3742" s="264" t="s">
        <v>333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1021</v>
      </c>
      <c r="C3743" s="260" t="s">
        <v>1022</v>
      </c>
      <c r="D3743" s="73" t="str">
        <f t="shared" si="116"/>
        <v>abr/2019</v>
      </c>
      <c r="E3743" s="263">
        <v>43573</v>
      </c>
      <c r="F3743" s="259" t="s">
        <v>207</v>
      </c>
      <c r="G3743" s="259" t="s">
        <v>295</v>
      </c>
      <c r="H3743" s="264" t="s">
        <v>208</v>
      </c>
      <c r="I3743" s="264" t="s">
        <v>298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1021</v>
      </c>
      <c r="C3744" s="260" t="s">
        <v>1022</v>
      </c>
      <c r="D3744" s="73" t="str">
        <f t="shared" si="116"/>
        <v>abr/2019</v>
      </c>
      <c r="E3744" s="263">
        <v>43573</v>
      </c>
      <c r="F3744" s="259" t="s">
        <v>1557</v>
      </c>
      <c r="G3744" s="259" t="s">
        <v>295</v>
      </c>
      <c r="H3744" s="264" t="s">
        <v>1109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1021</v>
      </c>
      <c r="C3745" s="260" t="s">
        <v>1022</v>
      </c>
      <c r="D3745" s="73" t="str">
        <f t="shared" si="116"/>
        <v>abr/2019</v>
      </c>
      <c r="E3745" s="263">
        <v>43573</v>
      </c>
      <c r="F3745" s="259" t="s">
        <v>1558</v>
      </c>
      <c r="G3745" s="259" t="s">
        <v>295</v>
      </c>
      <c r="H3745" s="264" t="s">
        <v>1109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1021</v>
      </c>
      <c r="C3746" s="260" t="s">
        <v>1022</v>
      </c>
      <c r="D3746" s="73" t="str">
        <f t="shared" si="116"/>
        <v>abr/2019</v>
      </c>
      <c r="E3746" s="263">
        <v>43573</v>
      </c>
      <c r="F3746" s="259" t="s">
        <v>1559</v>
      </c>
      <c r="G3746" s="259" t="s">
        <v>295</v>
      </c>
      <c r="H3746" s="264" t="s">
        <v>1109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1021</v>
      </c>
      <c r="C3747" s="260" t="s">
        <v>1022</v>
      </c>
      <c r="D3747" s="73" t="str">
        <f t="shared" si="116"/>
        <v>abr/2019</v>
      </c>
      <c r="E3747" s="263">
        <v>43573</v>
      </c>
      <c r="F3747" s="259" t="s">
        <v>1560</v>
      </c>
      <c r="G3747" s="259" t="s">
        <v>295</v>
      </c>
      <c r="H3747" s="264" t="s">
        <v>410</v>
      </c>
      <c r="I3747" s="264" t="s">
        <v>271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1021</v>
      </c>
      <c r="C3748" s="260" t="s">
        <v>1022</v>
      </c>
      <c r="D3748" s="73" t="str">
        <f t="shared" si="116"/>
        <v>abr/2019</v>
      </c>
      <c r="E3748" s="263">
        <v>43573</v>
      </c>
      <c r="F3748" s="259" t="s">
        <v>728</v>
      </c>
      <c r="G3748" s="259" t="s">
        <v>295</v>
      </c>
      <c r="H3748" s="264" t="s">
        <v>364</v>
      </c>
      <c r="I3748" s="264" t="s">
        <v>243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1021</v>
      </c>
      <c r="C3749" s="260" t="s">
        <v>1022</v>
      </c>
      <c r="D3749" s="73" t="str">
        <f t="shared" si="116"/>
        <v>abr/2019</v>
      </c>
      <c r="E3749" s="263">
        <v>43573</v>
      </c>
      <c r="F3749" s="259" t="s">
        <v>634</v>
      </c>
      <c r="G3749" s="259" t="s">
        <v>295</v>
      </c>
      <c r="H3749" s="264" t="s">
        <v>364</v>
      </c>
      <c r="I3749" s="264" t="s">
        <v>243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1021</v>
      </c>
      <c r="C3750" s="260" t="s">
        <v>1022</v>
      </c>
      <c r="D3750" s="73" t="str">
        <f t="shared" si="116"/>
        <v>abr/2019</v>
      </c>
      <c r="E3750" s="263">
        <v>43573</v>
      </c>
      <c r="F3750" s="259" t="s">
        <v>732</v>
      </c>
      <c r="G3750" s="259" t="s">
        <v>295</v>
      </c>
      <c r="H3750" s="264" t="s">
        <v>364</v>
      </c>
      <c r="I3750" s="264" t="s">
        <v>243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1021</v>
      </c>
      <c r="C3751" s="260" t="s">
        <v>1022</v>
      </c>
      <c r="D3751" s="73" t="str">
        <f t="shared" si="116"/>
        <v>abr/2019</v>
      </c>
      <c r="E3751" s="263">
        <v>43573</v>
      </c>
      <c r="F3751" s="259" t="s">
        <v>733</v>
      </c>
      <c r="G3751" s="259" t="s">
        <v>295</v>
      </c>
      <c r="H3751" s="264" t="s">
        <v>364</v>
      </c>
      <c r="I3751" s="264" t="s">
        <v>243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1021</v>
      </c>
      <c r="C3752" s="260" t="s">
        <v>1022</v>
      </c>
      <c r="D3752" s="73" t="str">
        <f t="shared" si="116"/>
        <v>abr/2019</v>
      </c>
      <c r="E3752" s="263">
        <v>43573</v>
      </c>
      <c r="F3752" s="259" t="s">
        <v>635</v>
      </c>
      <c r="G3752" s="259" t="s">
        <v>295</v>
      </c>
      <c r="H3752" s="264" t="s">
        <v>364</v>
      </c>
      <c r="I3752" s="264" t="s">
        <v>243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1021</v>
      </c>
      <c r="C3753" s="260" t="s">
        <v>1022</v>
      </c>
      <c r="D3753" s="73" t="str">
        <f t="shared" si="116"/>
        <v>abr/2019</v>
      </c>
      <c r="E3753" s="263">
        <v>43573</v>
      </c>
      <c r="F3753" s="259" t="s">
        <v>521</v>
      </c>
      <c r="G3753" s="259" t="s">
        <v>295</v>
      </c>
      <c r="H3753" s="264" t="s">
        <v>364</v>
      </c>
      <c r="I3753" s="264" t="s">
        <v>243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1021</v>
      </c>
      <c r="C3754" s="260" t="s">
        <v>1022</v>
      </c>
      <c r="D3754" s="73" t="str">
        <f t="shared" si="116"/>
        <v>abr/2019</v>
      </c>
      <c r="E3754" s="263">
        <v>43573</v>
      </c>
      <c r="F3754" s="259" t="s">
        <v>522</v>
      </c>
      <c r="G3754" s="259" t="s">
        <v>295</v>
      </c>
      <c r="H3754" s="264" t="s">
        <v>364</v>
      </c>
      <c r="I3754" s="264" t="s">
        <v>243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1021</v>
      </c>
      <c r="C3755" s="260" t="s">
        <v>1022</v>
      </c>
      <c r="D3755" s="73" t="str">
        <f t="shared" si="116"/>
        <v>abr/2019</v>
      </c>
      <c r="E3755" s="263">
        <v>43573</v>
      </c>
      <c r="F3755" s="259" t="s">
        <v>523</v>
      </c>
      <c r="G3755" s="259" t="s">
        <v>295</v>
      </c>
      <c r="H3755" s="264" t="s">
        <v>364</v>
      </c>
      <c r="I3755" s="264" t="s">
        <v>243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1021</v>
      </c>
      <c r="C3756" s="260" t="s">
        <v>1022</v>
      </c>
      <c r="D3756" s="73" t="str">
        <f t="shared" si="116"/>
        <v>abr/2019</v>
      </c>
      <c r="E3756" s="263">
        <v>43573</v>
      </c>
      <c r="F3756" s="259" t="s">
        <v>631</v>
      </c>
      <c r="G3756" s="259" t="s">
        <v>295</v>
      </c>
      <c r="H3756" s="264" t="s">
        <v>364</v>
      </c>
      <c r="I3756" s="264" t="s">
        <v>243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1021</v>
      </c>
      <c r="C3757" s="260" t="s">
        <v>1022</v>
      </c>
      <c r="D3757" s="73" t="str">
        <f t="shared" si="116"/>
        <v>abr/2019</v>
      </c>
      <c r="E3757" s="263">
        <v>43573</v>
      </c>
      <c r="F3757" s="259" t="s">
        <v>633</v>
      </c>
      <c r="G3757" s="259" t="s">
        <v>295</v>
      </c>
      <c r="H3757" s="264" t="s">
        <v>364</v>
      </c>
      <c r="I3757" s="264" t="s">
        <v>243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1021</v>
      </c>
      <c r="C3758" s="260" t="s">
        <v>1022</v>
      </c>
      <c r="D3758" s="73" t="str">
        <f t="shared" si="116"/>
        <v>abr/2019</v>
      </c>
      <c r="E3758" s="263">
        <v>43573</v>
      </c>
      <c r="F3758" s="259" t="s">
        <v>725</v>
      </c>
      <c r="G3758" s="259" t="s">
        <v>295</v>
      </c>
      <c r="H3758" s="264" t="s">
        <v>364</v>
      </c>
      <c r="I3758" s="264" t="s">
        <v>243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1021</v>
      </c>
      <c r="C3759" s="260" t="s">
        <v>1022</v>
      </c>
      <c r="D3759" s="73" t="str">
        <f t="shared" si="116"/>
        <v>abr/2019</v>
      </c>
      <c r="E3759" s="263">
        <v>43573</v>
      </c>
      <c r="F3759" s="259" t="s">
        <v>735</v>
      </c>
      <c r="G3759" s="259" t="s">
        <v>295</v>
      </c>
      <c r="H3759" s="264" t="s">
        <v>364</v>
      </c>
      <c r="I3759" s="264" t="s">
        <v>243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1021</v>
      </c>
      <c r="C3760" s="260" t="s">
        <v>1022</v>
      </c>
      <c r="D3760" s="73" t="str">
        <f t="shared" si="116"/>
        <v>abr/2019</v>
      </c>
      <c r="E3760" s="263">
        <v>43573</v>
      </c>
      <c r="F3760" s="259" t="s">
        <v>1561</v>
      </c>
      <c r="G3760" s="259" t="s">
        <v>295</v>
      </c>
      <c r="H3760" s="264" t="s">
        <v>338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1021</v>
      </c>
      <c r="C3761" s="260" t="s">
        <v>1022</v>
      </c>
      <c r="D3761" s="73" t="str">
        <f t="shared" si="116"/>
        <v>abr/2019</v>
      </c>
      <c r="E3761" s="263">
        <v>43573</v>
      </c>
      <c r="F3761" s="259" t="s">
        <v>1562</v>
      </c>
      <c r="G3761" s="259" t="s">
        <v>295</v>
      </c>
      <c r="H3761" s="264" t="s">
        <v>338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1021</v>
      </c>
      <c r="C3762" s="260" t="s">
        <v>1022</v>
      </c>
      <c r="D3762" s="73" t="str">
        <f t="shared" si="116"/>
        <v>abr/2019</v>
      </c>
      <c r="E3762" s="263">
        <v>43577</v>
      </c>
      <c r="F3762" s="259" t="s">
        <v>320</v>
      </c>
      <c r="G3762" s="259" t="s">
        <v>295</v>
      </c>
      <c r="H3762" s="264" t="s">
        <v>331</v>
      </c>
      <c r="I3762" s="264" t="s">
        <v>276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1021</v>
      </c>
      <c r="C3763" s="260" t="s">
        <v>1022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295</v>
      </c>
      <c r="H3763" s="267" t="s">
        <v>741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1021</v>
      </c>
      <c r="C3764" s="260" t="s">
        <v>1022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295</v>
      </c>
      <c r="H3764" s="264" t="s">
        <v>340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1021</v>
      </c>
      <c r="C3765" s="260" t="s">
        <v>1022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295</v>
      </c>
      <c r="H3765" s="264" t="s">
        <v>340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1021</v>
      </c>
      <c r="C3766" s="260" t="s">
        <v>1022</v>
      </c>
      <c r="D3766" s="73" t="str">
        <f t="shared" si="116"/>
        <v>abr/2019</v>
      </c>
      <c r="E3766" s="263">
        <v>43577</v>
      </c>
      <c r="F3766" s="259" t="s">
        <v>214</v>
      </c>
      <c r="G3766" s="259" t="s">
        <v>295</v>
      </c>
      <c r="H3766" s="264" t="s">
        <v>329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1021</v>
      </c>
      <c r="C3767" s="260" t="s">
        <v>1022</v>
      </c>
      <c r="D3767" s="73" t="str">
        <f t="shared" si="116"/>
        <v>abr/2019</v>
      </c>
      <c r="E3767" s="263">
        <v>43577</v>
      </c>
      <c r="F3767" s="259" t="s">
        <v>214</v>
      </c>
      <c r="G3767" s="259" t="s">
        <v>295</v>
      </c>
      <c r="H3767" s="264" t="s">
        <v>304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1021</v>
      </c>
      <c r="C3768" s="260" t="s">
        <v>1022</v>
      </c>
      <c r="D3768" s="73" t="str">
        <f t="shared" si="116"/>
        <v>abr/2019</v>
      </c>
      <c r="E3768" s="263">
        <v>43577</v>
      </c>
      <c r="F3768" s="259" t="s">
        <v>214</v>
      </c>
      <c r="G3768" s="259" t="s">
        <v>295</v>
      </c>
      <c r="H3768" s="264" t="s">
        <v>304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1021</v>
      </c>
      <c r="C3769" s="260" t="s">
        <v>1022</v>
      </c>
      <c r="D3769" s="73" t="str">
        <f t="shared" si="116"/>
        <v>abr/2019</v>
      </c>
      <c r="E3769" s="263">
        <v>43577</v>
      </c>
      <c r="F3769" s="259" t="s">
        <v>214</v>
      </c>
      <c r="G3769" s="259" t="s">
        <v>295</v>
      </c>
      <c r="H3769" s="264" t="s">
        <v>304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1021</v>
      </c>
      <c r="C3770" s="260" t="s">
        <v>1022</v>
      </c>
      <c r="D3770" s="73" t="str">
        <f t="shared" si="116"/>
        <v>abr/2019</v>
      </c>
      <c r="E3770" s="263">
        <v>43577</v>
      </c>
      <c r="F3770" s="259" t="s">
        <v>214</v>
      </c>
      <c r="G3770" s="259" t="s">
        <v>295</v>
      </c>
      <c r="H3770" s="264" t="s">
        <v>304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1021</v>
      </c>
      <c r="C3771" s="260" t="s">
        <v>1022</v>
      </c>
      <c r="D3771" s="73" t="str">
        <f t="shared" si="116"/>
        <v>abr/2019</v>
      </c>
      <c r="E3771" s="263">
        <v>43577</v>
      </c>
      <c r="F3771" s="259" t="s">
        <v>214</v>
      </c>
      <c r="G3771" s="259" t="s">
        <v>295</v>
      </c>
      <c r="H3771" s="264" t="s">
        <v>304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1021</v>
      </c>
      <c r="C3772" s="260" t="s">
        <v>1022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295</v>
      </c>
      <c r="H3772" s="264" t="s">
        <v>181</v>
      </c>
      <c r="I3772" s="264" t="s">
        <v>251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1021</v>
      </c>
      <c r="C3773" s="260" t="s">
        <v>1022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295</v>
      </c>
      <c r="H3773" s="264" t="s">
        <v>1084</v>
      </c>
      <c r="I3773" s="264" t="s">
        <v>252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1021</v>
      </c>
      <c r="C3774" s="260" t="s">
        <v>1022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295</v>
      </c>
      <c r="H3774" s="267" t="s">
        <v>331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1021</v>
      </c>
      <c r="C3775" s="260" t="s">
        <v>1022</v>
      </c>
      <c r="D3775" s="73" t="str">
        <f t="shared" si="116"/>
        <v>abr/2019</v>
      </c>
      <c r="E3775" s="263">
        <v>43577</v>
      </c>
      <c r="F3775" s="259" t="s">
        <v>207</v>
      </c>
      <c r="G3775" s="259" t="s">
        <v>295</v>
      </c>
      <c r="H3775" s="264" t="s">
        <v>208</v>
      </c>
      <c r="I3775" s="264" t="s">
        <v>298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1021</v>
      </c>
      <c r="C3776" s="260" t="s">
        <v>1022</v>
      </c>
      <c r="D3776" s="73" t="str">
        <f t="shared" si="116"/>
        <v>abr/2019</v>
      </c>
      <c r="E3776" s="263">
        <v>43578</v>
      </c>
      <c r="F3776" s="259" t="s">
        <v>320</v>
      </c>
      <c r="G3776" s="259" t="s">
        <v>295</v>
      </c>
      <c r="H3776" s="264" t="s">
        <v>331</v>
      </c>
      <c r="I3776" s="264" t="s">
        <v>276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1021</v>
      </c>
      <c r="C3777" s="260" t="s">
        <v>1022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295</v>
      </c>
      <c r="H3777" s="264" t="s">
        <v>357</v>
      </c>
      <c r="I3777" s="264" t="s">
        <v>249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1021</v>
      </c>
      <c r="C3778" s="260" t="s">
        <v>1022</v>
      </c>
      <c r="D3778" s="73" t="str">
        <f t="shared" si="116"/>
        <v>abr/2019</v>
      </c>
      <c r="E3778" s="263">
        <v>43578</v>
      </c>
      <c r="F3778" s="259" t="s">
        <v>214</v>
      </c>
      <c r="G3778" s="259" t="s">
        <v>295</v>
      </c>
      <c r="H3778" s="264" t="s">
        <v>304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1021</v>
      </c>
      <c r="C3779" s="260" t="s">
        <v>1022</v>
      </c>
      <c r="D3779" s="73" t="str">
        <f t="shared" ref="D3779:D3842" si="118">TEXT(E3779,"mmm/aaaa")</f>
        <v>abr/2019</v>
      </c>
      <c r="E3779" s="263">
        <v>43578</v>
      </c>
      <c r="F3779" s="259" t="s">
        <v>207</v>
      </c>
      <c r="G3779" s="259" t="s">
        <v>295</v>
      </c>
      <c r="H3779" s="264" t="s">
        <v>208</v>
      </c>
      <c r="I3779" s="264" t="s">
        <v>298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1021</v>
      </c>
      <c r="C3780" s="260" t="s">
        <v>1022</v>
      </c>
      <c r="D3780" s="73" t="str">
        <f t="shared" si="118"/>
        <v>abr/2019</v>
      </c>
      <c r="E3780" s="263">
        <v>43579</v>
      </c>
      <c r="F3780" s="259" t="s">
        <v>183</v>
      </c>
      <c r="G3780" s="259" t="s">
        <v>295</v>
      </c>
      <c r="H3780" s="264" t="s">
        <v>1190</v>
      </c>
      <c r="I3780" s="264" t="s">
        <v>184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1021</v>
      </c>
      <c r="C3781" s="260" t="s">
        <v>1022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295</v>
      </c>
      <c r="H3781" s="264" t="s">
        <v>340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1021</v>
      </c>
      <c r="C3782" s="260" t="s">
        <v>1022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295</v>
      </c>
      <c r="H3782" s="264" t="s">
        <v>1524</v>
      </c>
      <c r="I3782" s="264" t="s">
        <v>249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1021</v>
      </c>
      <c r="C3783" s="260" t="s">
        <v>1022</v>
      </c>
      <c r="D3783" s="73" t="str">
        <f t="shared" si="118"/>
        <v>abr/2019</v>
      </c>
      <c r="E3783" s="263">
        <v>43579</v>
      </c>
      <c r="F3783" s="259" t="s">
        <v>214</v>
      </c>
      <c r="G3783" s="259" t="s">
        <v>295</v>
      </c>
      <c r="H3783" s="264" t="s">
        <v>304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1021</v>
      </c>
      <c r="C3784" s="260" t="s">
        <v>1022</v>
      </c>
      <c r="D3784" s="73" t="str">
        <f t="shared" si="118"/>
        <v>abr/2019</v>
      </c>
      <c r="E3784" s="263">
        <v>43579</v>
      </c>
      <c r="F3784" s="259" t="s">
        <v>214</v>
      </c>
      <c r="G3784" s="259" t="s">
        <v>295</v>
      </c>
      <c r="H3784" s="264" t="s">
        <v>304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1021</v>
      </c>
      <c r="C3785" s="260" t="s">
        <v>1022</v>
      </c>
      <c r="D3785" s="73" t="str">
        <f t="shared" si="118"/>
        <v>abr/2019</v>
      </c>
      <c r="E3785" s="263">
        <v>43579</v>
      </c>
      <c r="F3785" s="259" t="s">
        <v>214</v>
      </c>
      <c r="G3785" s="259" t="s">
        <v>295</v>
      </c>
      <c r="H3785" s="264" t="s">
        <v>304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1021</v>
      </c>
      <c r="C3786" s="260" t="s">
        <v>1022</v>
      </c>
      <c r="D3786" s="73" t="str">
        <f t="shared" si="118"/>
        <v>abr/2019</v>
      </c>
      <c r="E3786" s="263">
        <v>43579</v>
      </c>
      <c r="F3786" s="259" t="s">
        <v>214</v>
      </c>
      <c r="G3786" s="259" t="s">
        <v>295</v>
      </c>
      <c r="H3786" s="264" t="s">
        <v>304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1021</v>
      </c>
      <c r="C3787" s="260" t="s">
        <v>1022</v>
      </c>
      <c r="D3787" s="73" t="str">
        <f t="shared" si="118"/>
        <v>abr/2019</v>
      </c>
      <c r="E3787" s="263">
        <v>43579</v>
      </c>
      <c r="F3787" s="259" t="s">
        <v>214</v>
      </c>
      <c r="G3787" s="259" t="s">
        <v>295</v>
      </c>
      <c r="H3787" s="264" t="s">
        <v>304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1021</v>
      </c>
      <c r="C3788" s="260" t="s">
        <v>1022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295</v>
      </c>
      <c r="H3788" s="264" t="s">
        <v>1084</v>
      </c>
      <c r="I3788" s="264" t="s">
        <v>252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1021</v>
      </c>
      <c r="C3789" s="260" t="s">
        <v>1022</v>
      </c>
      <c r="D3789" s="73" t="str">
        <f t="shared" si="118"/>
        <v>abr/2019</v>
      </c>
      <c r="E3789" s="263">
        <v>43579</v>
      </c>
      <c r="F3789" s="259" t="s">
        <v>207</v>
      </c>
      <c r="G3789" s="259" t="s">
        <v>295</v>
      </c>
      <c r="H3789" s="264" t="s">
        <v>208</v>
      </c>
      <c r="I3789" s="264" t="s">
        <v>298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1021</v>
      </c>
      <c r="C3790" s="260" t="s">
        <v>1022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295</v>
      </c>
      <c r="H3790" s="264" t="s">
        <v>1109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1021</v>
      </c>
      <c r="C3791" s="260" t="s">
        <v>1022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295</v>
      </c>
      <c r="H3791" s="260" t="s">
        <v>1453</v>
      </c>
      <c r="I3791" s="264" t="s">
        <v>243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1021</v>
      </c>
      <c r="C3792" s="260" t="s">
        <v>1022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295</v>
      </c>
      <c r="H3792" s="260" t="s">
        <v>1453</v>
      </c>
      <c r="I3792" s="264" t="s">
        <v>243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1021</v>
      </c>
      <c r="C3793" s="260" t="s">
        <v>1022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295</v>
      </c>
      <c r="H3793" s="260" t="s">
        <v>1453</v>
      </c>
      <c r="I3793" s="264" t="s">
        <v>243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1021</v>
      </c>
      <c r="C3794" s="260" t="s">
        <v>1022</v>
      </c>
      <c r="D3794" s="73" t="str">
        <f t="shared" si="118"/>
        <v>abr/2019</v>
      </c>
      <c r="E3794" s="263">
        <v>43580</v>
      </c>
      <c r="F3794" s="259" t="s">
        <v>781</v>
      </c>
      <c r="G3794" s="259" t="s">
        <v>295</v>
      </c>
      <c r="H3794" s="264" t="s">
        <v>864</v>
      </c>
      <c r="I3794" s="264" t="s">
        <v>276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1021</v>
      </c>
      <c r="C3795" s="260" t="s">
        <v>1022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309</v>
      </c>
      <c r="H3795" s="264" t="s">
        <v>390</v>
      </c>
      <c r="I3795" s="264" t="s">
        <v>249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1021</v>
      </c>
      <c r="C3796" s="260" t="s">
        <v>1022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295</v>
      </c>
      <c r="H3796" s="264" t="s">
        <v>1450</v>
      </c>
      <c r="I3796" s="264" t="s">
        <v>249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1021</v>
      </c>
      <c r="C3797" s="260" t="s">
        <v>1022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295</v>
      </c>
      <c r="H3797" s="264" t="s">
        <v>345</v>
      </c>
      <c r="I3797" s="264" t="s">
        <v>249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1021</v>
      </c>
      <c r="C3798" s="260" t="s">
        <v>1022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295</v>
      </c>
      <c r="H3798" s="264" t="s">
        <v>1461</v>
      </c>
      <c r="I3798" s="264" t="s">
        <v>249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1021</v>
      </c>
      <c r="C3799" s="260" t="s">
        <v>1022</v>
      </c>
      <c r="D3799" s="73" t="str">
        <f t="shared" si="118"/>
        <v>abr/2019</v>
      </c>
      <c r="E3799" s="263">
        <v>43580</v>
      </c>
      <c r="F3799" s="259" t="s">
        <v>214</v>
      </c>
      <c r="G3799" s="259" t="s">
        <v>295</v>
      </c>
      <c r="H3799" s="264" t="s">
        <v>304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1021</v>
      </c>
      <c r="C3800" s="260" t="s">
        <v>1022</v>
      </c>
      <c r="D3800" s="73" t="str">
        <f t="shared" si="118"/>
        <v>abr/2019</v>
      </c>
      <c r="E3800" s="263">
        <v>43580</v>
      </c>
      <c r="F3800" s="259" t="s">
        <v>178</v>
      </c>
      <c r="G3800" s="259" t="s">
        <v>295</v>
      </c>
      <c r="H3800" s="260" t="s">
        <v>772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1021</v>
      </c>
      <c r="C3801" s="260" t="s">
        <v>1022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295</v>
      </c>
      <c r="H3801" s="264" t="s">
        <v>1175</v>
      </c>
      <c r="I3801" s="264" t="s">
        <v>190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1021</v>
      </c>
      <c r="C3802" s="260" t="s">
        <v>1022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295</v>
      </c>
      <c r="H3802" s="264" t="s">
        <v>1452</v>
      </c>
      <c r="I3802" s="264" t="s">
        <v>248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1021</v>
      </c>
      <c r="C3803" s="260" t="s">
        <v>1022</v>
      </c>
      <c r="D3803" s="73" t="str">
        <f t="shared" si="118"/>
        <v>abr/2019</v>
      </c>
      <c r="E3803" s="263">
        <v>43580</v>
      </c>
      <c r="F3803" s="259" t="s">
        <v>744</v>
      </c>
      <c r="G3803" s="259" t="s">
        <v>295</v>
      </c>
      <c r="H3803" s="264" t="s">
        <v>745</v>
      </c>
      <c r="I3803" s="264" t="s">
        <v>195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1021</v>
      </c>
      <c r="C3804" s="260" t="s">
        <v>1022</v>
      </c>
      <c r="D3804" s="73" t="str">
        <f t="shared" si="118"/>
        <v>abr/2019</v>
      </c>
      <c r="E3804" s="263">
        <v>43580</v>
      </c>
      <c r="F3804" s="259" t="s">
        <v>207</v>
      </c>
      <c r="G3804" s="259" t="s">
        <v>295</v>
      </c>
      <c r="H3804" s="264" t="s">
        <v>208</v>
      </c>
      <c r="I3804" s="264" t="s">
        <v>298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1021</v>
      </c>
      <c r="C3805" s="260" t="s">
        <v>1022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295</v>
      </c>
      <c r="H3805" s="264" t="s">
        <v>1123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1021</v>
      </c>
      <c r="C3806" s="260" t="s">
        <v>1022</v>
      </c>
      <c r="D3806" s="73" t="str">
        <f t="shared" si="118"/>
        <v>abr/2019</v>
      </c>
      <c r="E3806" s="263">
        <v>43581</v>
      </c>
      <c r="F3806" s="259" t="s">
        <v>781</v>
      </c>
      <c r="G3806" s="259" t="s">
        <v>295</v>
      </c>
      <c r="H3806" s="264" t="s">
        <v>1103</v>
      </c>
      <c r="I3806" s="264" t="s">
        <v>276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1021</v>
      </c>
      <c r="C3807" s="260" t="s">
        <v>1022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295</v>
      </c>
      <c r="H3807" s="266" t="s">
        <v>361</v>
      </c>
      <c r="I3807" s="266" t="s">
        <v>249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1021</v>
      </c>
      <c r="C3808" s="260" t="s">
        <v>1022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295</v>
      </c>
      <c r="H3808" s="264" t="s">
        <v>1563</v>
      </c>
      <c r="I3808" s="264" t="s">
        <v>249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1021</v>
      </c>
      <c r="C3809" s="260" t="s">
        <v>1022</v>
      </c>
      <c r="D3809" s="73" t="str">
        <f t="shared" si="118"/>
        <v>abr/2019</v>
      </c>
      <c r="E3809" s="263">
        <v>43581</v>
      </c>
      <c r="F3809" s="259" t="s">
        <v>214</v>
      </c>
      <c r="G3809" s="259" t="s">
        <v>295</v>
      </c>
      <c r="H3809" s="264" t="s">
        <v>304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1021</v>
      </c>
      <c r="C3810" s="260" t="s">
        <v>1022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295</v>
      </c>
      <c r="H3810" s="264" t="s">
        <v>1564</v>
      </c>
      <c r="I3810" s="264" t="s">
        <v>189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1021</v>
      </c>
      <c r="C3811" s="260" t="s">
        <v>1022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295</v>
      </c>
      <c r="H3811" s="264" t="s">
        <v>1564</v>
      </c>
      <c r="I3811" s="264" t="s">
        <v>189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1021</v>
      </c>
      <c r="C3812" s="260" t="s">
        <v>1022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295</v>
      </c>
      <c r="H3812" s="264" t="s">
        <v>361</v>
      </c>
      <c r="I3812" s="264" t="s">
        <v>248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1021</v>
      </c>
      <c r="C3813" s="260" t="s">
        <v>1022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295</v>
      </c>
      <c r="H3813" s="264" t="s">
        <v>1452</v>
      </c>
      <c r="I3813" s="264" t="s">
        <v>248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1021</v>
      </c>
      <c r="C3814" s="260" t="s">
        <v>1022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295</v>
      </c>
      <c r="H3814" s="264" t="s">
        <v>1450</v>
      </c>
      <c r="I3814" s="264" t="s">
        <v>248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1021</v>
      </c>
      <c r="C3815" s="260" t="s">
        <v>1022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295</v>
      </c>
      <c r="H3815" s="264" t="s">
        <v>1565</v>
      </c>
      <c r="I3815" s="264" t="s">
        <v>248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1021</v>
      </c>
      <c r="C3816" s="260" t="s">
        <v>1022</v>
      </c>
      <c r="D3816" s="73" t="str">
        <f t="shared" si="118"/>
        <v>abr/2019</v>
      </c>
      <c r="E3816" s="263">
        <v>43581</v>
      </c>
      <c r="F3816" s="259" t="s">
        <v>207</v>
      </c>
      <c r="G3816" s="259" t="s">
        <v>295</v>
      </c>
      <c r="H3816" s="264" t="s">
        <v>208</v>
      </c>
      <c r="I3816" s="264" t="s">
        <v>298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1021</v>
      </c>
      <c r="C3817" s="260" t="s">
        <v>1022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295</v>
      </c>
      <c r="H3817" s="264" t="s">
        <v>1564</v>
      </c>
      <c r="I3817" s="264" t="s">
        <v>188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1021</v>
      </c>
      <c r="C3818" s="260" t="s">
        <v>1022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295</v>
      </c>
      <c r="H3818" s="264" t="s">
        <v>640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1021</v>
      </c>
      <c r="C3819" s="260" t="s">
        <v>1022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295</v>
      </c>
      <c r="H3819" s="264" t="s">
        <v>746</v>
      </c>
      <c r="I3819" s="264" t="s">
        <v>249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1021</v>
      </c>
      <c r="C3820" s="260" t="s">
        <v>1022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295</v>
      </c>
      <c r="H3820" s="264" t="s">
        <v>951</v>
      </c>
      <c r="I3820" s="264" t="s">
        <v>257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1021</v>
      </c>
      <c r="C3821" s="260" t="s">
        <v>1022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295</v>
      </c>
      <c r="H3821" s="264" t="s">
        <v>1477</v>
      </c>
      <c r="I3821" s="264" t="s">
        <v>250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1021</v>
      </c>
      <c r="C3822" s="260" t="s">
        <v>1022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295</v>
      </c>
      <c r="H3822" s="264" t="s">
        <v>1477</v>
      </c>
      <c r="I3822" s="264" t="s">
        <v>250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1021</v>
      </c>
      <c r="C3823" s="260" t="s">
        <v>1022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295</v>
      </c>
      <c r="H3823" s="264" t="s">
        <v>1450</v>
      </c>
      <c r="I3823" s="264" t="s">
        <v>248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1021</v>
      </c>
      <c r="C3824" s="260" t="s">
        <v>1022</v>
      </c>
      <c r="D3824" s="73" t="str">
        <f t="shared" si="118"/>
        <v>abr/2019</v>
      </c>
      <c r="E3824" s="263">
        <v>43584</v>
      </c>
      <c r="F3824" s="259" t="s">
        <v>207</v>
      </c>
      <c r="G3824" s="259" t="s">
        <v>295</v>
      </c>
      <c r="H3824" s="264" t="s">
        <v>208</v>
      </c>
      <c r="I3824" s="264" t="s">
        <v>298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1023</v>
      </c>
      <c r="C3825" s="260" t="s">
        <v>1022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295</v>
      </c>
      <c r="H3825" s="264" t="s">
        <v>143</v>
      </c>
      <c r="I3825" s="264" t="s">
        <v>235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1023</v>
      </c>
      <c r="C3826" s="260" t="s">
        <v>1022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295</v>
      </c>
      <c r="H3826" s="264" t="s">
        <v>143</v>
      </c>
      <c r="I3826" s="264" t="s">
        <v>235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1021</v>
      </c>
      <c r="C3827" s="260" t="s">
        <v>1022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295</v>
      </c>
      <c r="H3827" s="264" t="s">
        <v>773</v>
      </c>
      <c r="I3827" s="264" t="s">
        <v>238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1021</v>
      </c>
      <c r="C3828" s="260" t="s">
        <v>1022</v>
      </c>
      <c r="D3828" s="73" t="str">
        <f t="shared" si="118"/>
        <v>abr/2019</v>
      </c>
      <c r="E3828" s="263">
        <v>43585</v>
      </c>
      <c r="F3828" s="259" t="s">
        <v>781</v>
      </c>
      <c r="G3828" s="259" t="s">
        <v>295</v>
      </c>
      <c r="H3828" s="264" t="s">
        <v>213</v>
      </c>
      <c r="I3828" s="264" t="s">
        <v>276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1023</v>
      </c>
      <c r="C3829" s="260" t="s">
        <v>1022</v>
      </c>
      <c r="D3829" s="73" t="str">
        <f t="shared" si="118"/>
        <v>abr/2019</v>
      </c>
      <c r="E3829" s="263">
        <v>43585</v>
      </c>
      <c r="F3829" s="259" t="s">
        <v>738</v>
      </c>
      <c r="G3829" s="259" t="s">
        <v>295</v>
      </c>
      <c r="H3829" s="264" t="s">
        <v>738</v>
      </c>
      <c r="I3829" s="264" t="s">
        <v>206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1021</v>
      </c>
      <c r="C3830" s="260" t="s">
        <v>1022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295</v>
      </c>
      <c r="H3830" s="264" t="s">
        <v>769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1021</v>
      </c>
      <c r="C3831" s="260" t="s">
        <v>1022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295</v>
      </c>
      <c r="H3831" s="264" t="s">
        <v>815</v>
      </c>
      <c r="I3831" s="264" t="s">
        <v>249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1021</v>
      </c>
      <c r="C3832" s="260" t="s">
        <v>1022</v>
      </c>
      <c r="D3832" s="73" t="str">
        <f t="shared" si="118"/>
        <v>abr/2019</v>
      </c>
      <c r="E3832" s="263">
        <v>43585</v>
      </c>
      <c r="F3832" s="259" t="s">
        <v>214</v>
      </c>
      <c r="G3832" s="259" t="s">
        <v>295</v>
      </c>
      <c r="H3832" s="264" t="s">
        <v>304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1021</v>
      </c>
      <c r="C3833" s="260" t="s">
        <v>1022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295</v>
      </c>
      <c r="H3833" s="264" t="s">
        <v>1454</v>
      </c>
      <c r="I3833" s="264" t="s">
        <v>256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1021</v>
      </c>
      <c r="C3834" s="260" t="s">
        <v>1022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295</v>
      </c>
      <c r="H3834" s="264" t="s">
        <v>181</v>
      </c>
      <c r="I3834" s="264" t="s">
        <v>248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1021</v>
      </c>
      <c r="C3835" s="260" t="s">
        <v>1022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295</v>
      </c>
      <c r="H3835" s="264" t="s">
        <v>1352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1023</v>
      </c>
      <c r="C3836" s="260" t="s">
        <v>1022</v>
      </c>
      <c r="D3836" s="73" t="str">
        <f t="shared" si="118"/>
        <v>abr/2019</v>
      </c>
      <c r="E3836" s="263">
        <v>43585</v>
      </c>
      <c r="F3836" s="259" t="s">
        <v>205</v>
      </c>
      <c r="G3836" s="259" t="s">
        <v>295</v>
      </c>
      <c r="H3836" s="264" t="s">
        <v>736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1021</v>
      </c>
      <c r="C3837" s="260" t="s">
        <v>1022</v>
      </c>
      <c r="D3837" s="73" t="str">
        <f t="shared" si="118"/>
        <v>abr/2019</v>
      </c>
      <c r="E3837" s="263">
        <v>43585</v>
      </c>
      <c r="F3837" s="259" t="s">
        <v>205</v>
      </c>
      <c r="G3837" s="259" t="s">
        <v>295</v>
      </c>
      <c r="H3837" s="264" t="s">
        <v>736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1023</v>
      </c>
      <c r="C3838" s="260" t="s">
        <v>1022</v>
      </c>
      <c r="D3838" s="73" t="str">
        <f t="shared" si="118"/>
        <v>mai/2019</v>
      </c>
      <c r="E3838" s="263">
        <v>43587</v>
      </c>
      <c r="F3838" s="259" t="s">
        <v>205</v>
      </c>
      <c r="G3838" s="259" t="s">
        <v>295</v>
      </c>
      <c r="H3838" s="264" t="s">
        <v>736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1023</v>
      </c>
      <c r="C3839" s="260" t="s">
        <v>1022</v>
      </c>
      <c r="D3839" s="73" t="str">
        <f t="shared" si="118"/>
        <v>mai/2019</v>
      </c>
      <c r="E3839" s="263">
        <v>43587</v>
      </c>
      <c r="F3839" s="259" t="s">
        <v>207</v>
      </c>
      <c r="G3839" s="259" t="s">
        <v>295</v>
      </c>
      <c r="H3839" s="264" t="s">
        <v>208</v>
      </c>
      <c r="I3839" s="264" t="s">
        <v>298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1021</v>
      </c>
      <c r="C3840" s="260" t="s">
        <v>1022</v>
      </c>
      <c r="D3840" s="73" t="str">
        <f t="shared" si="118"/>
        <v>mai/2019</v>
      </c>
      <c r="E3840" s="263">
        <v>43587</v>
      </c>
      <c r="F3840" s="259" t="s">
        <v>738</v>
      </c>
      <c r="G3840" s="259" t="s">
        <v>295</v>
      </c>
      <c r="H3840" s="264" t="s">
        <v>738</v>
      </c>
      <c r="I3840" s="264" t="s">
        <v>206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1021</v>
      </c>
      <c r="C3841" s="260" t="s">
        <v>1022</v>
      </c>
      <c r="D3841" s="73" t="str">
        <f t="shared" si="118"/>
        <v>mai/2019</v>
      </c>
      <c r="E3841" s="263">
        <v>43587</v>
      </c>
      <c r="F3841" s="259" t="s">
        <v>205</v>
      </c>
      <c r="G3841" s="259" t="s">
        <v>295</v>
      </c>
      <c r="H3841" s="264" t="s">
        <v>736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1021</v>
      </c>
      <c r="C3842" s="260" t="s">
        <v>1022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295</v>
      </c>
      <c r="H3842" s="264" t="s">
        <v>775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1021</v>
      </c>
      <c r="C3843" s="260" t="s">
        <v>1022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295</v>
      </c>
      <c r="H3843" s="264" t="s">
        <v>345</v>
      </c>
      <c r="I3843" s="264" t="s">
        <v>249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1021</v>
      </c>
      <c r="C3844" s="260" t="s">
        <v>1022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295</v>
      </c>
      <c r="H3844" s="264" t="s">
        <v>1457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1021</v>
      </c>
      <c r="C3845" s="260" t="s">
        <v>1022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295</v>
      </c>
      <c r="H3845" s="264" t="s">
        <v>181</v>
      </c>
      <c r="I3845" s="264" t="s">
        <v>248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1021</v>
      </c>
      <c r="C3846" s="260" t="s">
        <v>1022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295</v>
      </c>
      <c r="H3846" s="264" t="s">
        <v>1084</v>
      </c>
      <c r="I3846" s="264" t="s">
        <v>252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1021</v>
      </c>
      <c r="C3847" s="260" t="s">
        <v>1022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295</v>
      </c>
      <c r="H3847" s="264" t="s">
        <v>1458</v>
      </c>
      <c r="I3847" s="264" t="s">
        <v>255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1021</v>
      </c>
      <c r="C3848" s="260" t="s">
        <v>1022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295</v>
      </c>
      <c r="H3848" s="264" t="s">
        <v>1453</v>
      </c>
      <c r="I3848" s="264" t="s">
        <v>243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1021</v>
      </c>
      <c r="C3849" s="260" t="s">
        <v>1022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295</v>
      </c>
      <c r="H3849" s="264" t="s">
        <v>1453</v>
      </c>
      <c r="I3849" s="264" t="s">
        <v>243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1021</v>
      </c>
      <c r="C3850" s="260" t="s">
        <v>1022</v>
      </c>
      <c r="D3850" s="73" t="str">
        <f t="shared" si="120"/>
        <v>mai/2019</v>
      </c>
      <c r="E3850" s="263">
        <v>43587</v>
      </c>
      <c r="F3850" s="259" t="s">
        <v>781</v>
      </c>
      <c r="G3850" s="259" t="s">
        <v>295</v>
      </c>
      <c r="H3850" s="264" t="s">
        <v>1434</v>
      </c>
      <c r="I3850" s="264" t="s">
        <v>276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1021</v>
      </c>
      <c r="C3851" s="260" t="s">
        <v>1022</v>
      </c>
      <c r="D3851" s="73" t="str">
        <f t="shared" si="120"/>
        <v>mai/2019</v>
      </c>
      <c r="E3851" s="263">
        <v>43587</v>
      </c>
      <c r="F3851" s="259" t="s">
        <v>781</v>
      </c>
      <c r="G3851" s="259" t="s">
        <v>295</v>
      </c>
      <c r="H3851" s="264" t="s">
        <v>210</v>
      </c>
      <c r="I3851" s="264" t="s">
        <v>276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1021</v>
      </c>
      <c r="C3852" s="260" t="s">
        <v>1022</v>
      </c>
      <c r="D3852" s="73" t="str">
        <f t="shared" si="120"/>
        <v>mai/2019</v>
      </c>
      <c r="E3852" s="263">
        <v>43587</v>
      </c>
      <c r="F3852" s="259" t="s">
        <v>781</v>
      </c>
      <c r="G3852" s="259" t="s">
        <v>295</v>
      </c>
      <c r="H3852" s="264" t="s">
        <v>1566</v>
      </c>
      <c r="I3852" s="264" t="s">
        <v>276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1021</v>
      </c>
      <c r="C3853" s="260" t="s">
        <v>1022</v>
      </c>
      <c r="D3853" s="73" t="str">
        <f t="shared" si="120"/>
        <v>mai/2019</v>
      </c>
      <c r="E3853" s="263">
        <v>43587</v>
      </c>
      <c r="F3853" s="259" t="s">
        <v>781</v>
      </c>
      <c r="G3853" s="259" t="s">
        <v>295</v>
      </c>
      <c r="H3853" s="264" t="s">
        <v>1531</v>
      </c>
      <c r="I3853" s="264" t="s">
        <v>276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1021</v>
      </c>
      <c r="C3854" s="260" t="s">
        <v>1022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295</v>
      </c>
      <c r="H3854" s="264" t="s">
        <v>1073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1021</v>
      </c>
      <c r="C3855" s="260" t="s">
        <v>1022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295</v>
      </c>
      <c r="H3855" s="264" t="s">
        <v>1567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1021</v>
      </c>
      <c r="C3856" s="260" t="s">
        <v>1022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295</v>
      </c>
      <c r="H3856" s="264" t="s">
        <v>400</v>
      </c>
      <c r="I3856" s="264" t="s">
        <v>188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1021</v>
      </c>
      <c r="C3857" s="260" t="s">
        <v>1022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295</v>
      </c>
      <c r="H3857" s="264" t="s">
        <v>1568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1021</v>
      </c>
      <c r="C3858" s="260" t="s">
        <v>1022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295</v>
      </c>
      <c r="H3858" s="264" t="s">
        <v>1053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1021</v>
      </c>
      <c r="C3859" s="260" t="s">
        <v>1022</v>
      </c>
      <c r="D3859" s="73" t="str">
        <f t="shared" si="120"/>
        <v>mai/2019</v>
      </c>
      <c r="E3859" s="263">
        <v>43588</v>
      </c>
      <c r="F3859" s="259" t="s">
        <v>214</v>
      </c>
      <c r="G3859" s="259" t="s">
        <v>295</v>
      </c>
      <c r="H3859" s="264" t="s">
        <v>304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1021</v>
      </c>
      <c r="C3860" s="260" t="s">
        <v>1022</v>
      </c>
      <c r="D3860" s="73" t="str">
        <f t="shared" si="120"/>
        <v>mai/2019</v>
      </c>
      <c r="E3860" s="263">
        <v>43588</v>
      </c>
      <c r="F3860" s="259" t="s">
        <v>207</v>
      </c>
      <c r="G3860" s="259" t="s">
        <v>295</v>
      </c>
      <c r="H3860" s="264" t="s">
        <v>208</v>
      </c>
      <c r="I3860" s="264" t="s">
        <v>298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1021</v>
      </c>
      <c r="C3861" s="260" t="s">
        <v>1022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295</v>
      </c>
      <c r="H3861" s="264" t="s">
        <v>181</v>
      </c>
      <c r="I3861" s="264" t="s">
        <v>248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1021</v>
      </c>
      <c r="C3862" s="260" t="s">
        <v>1022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295</v>
      </c>
      <c r="H3862" s="264" t="s">
        <v>181</v>
      </c>
      <c r="I3862" s="264" t="s">
        <v>248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1021</v>
      </c>
      <c r="C3863" s="260" t="s">
        <v>1022</v>
      </c>
      <c r="D3863" s="73" t="str">
        <f t="shared" si="120"/>
        <v>mai/2019</v>
      </c>
      <c r="E3863" s="263">
        <v>43591</v>
      </c>
      <c r="F3863" s="259" t="s">
        <v>207</v>
      </c>
      <c r="G3863" s="259" t="s">
        <v>295</v>
      </c>
      <c r="H3863" s="264" t="s">
        <v>208</v>
      </c>
      <c r="I3863" s="264" t="s">
        <v>298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1021</v>
      </c>
      <c r="C3864" s="260" t="s">
        <v>1022</v>
      </c>
      <c r="D3864" s="73" t="str">
        <f t="shared" si="120"/>
        <v>mai/2019</v>
      </c>
      <c r="E3864" s="263">
        <v>43592</v>
      </c>
      <c r="F3864" s="259" t="s">
        <v>774</v>
      </c>
      <c r="G3864" s="259" t="s">
        <v>295</v>
      </c>
      <c r="H3864" s="264" t="s">
        <v>1569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1021</v>
      </c>
      <c r="C3865" s="260" t="s">
        <v>1022</v>
      </c>
      <c r="D3865" s="73" t="str">
        <f t="shared" si="120"/>
        <v>mai/2019</v>
      </c>
      <c r="E3865" s="263">
        <v>43592</v>
      </c>
      <c r="F3865" s="259" t="s">
        <v>774</v>
      </c>
      <c r="G3865" s="259" t="s">
        <v>295</v>
      </c>
      <c r="H3865" s="264" t="s">
        <v>1027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1021</v>
      </c>
      <c r="C3866" s="260" t="s">
        <v>1022</v>
      </c>
      <c r="D3866" s="73" t="str">
        <f t="shared" si="120"/>
        <v>mai/2019</v>
      </c>
      <c r="E3866" s="263">
        <v>43592</v>
      </c>
      <c r="F3866" s="259" t="s">
        <v>774</v>
      </c>
      <c r="G3866" s="259" t="s">
        <v>295</v>
      </c>
      <c r="H3866" s="264" t="s">
        <v>1529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1021</v>
      </c>
      <c r="C3867" s="260" t="s">
        <v>1022</v>
      </c>
      <c r="D3867" s="73" t="str">
        <f t="shared" si="120"/>
        <v>mai/2019</v>
      </c>
      <c r="E3867" s="263">
        <v>43592</v>
      </c>
      <c r="F3867" s="259" t="s">
        <v>774</v>
      </c>
      <c r="G3867" s="259" t="s">
        <v>295</v>
      </c>
      <c r="H3867" s="264" t="s">
        <v>1530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1021</v>
      </c>
      <c r="C3868" s="260" t="s">
        <v>1022</v>
      </c>
      <c r="D3868" s="73" t="str">
        <f t="shared" si="120"/>
        <v>mai/2019</v>
      </c>
      <c r="E3868" s="263">
        <v>43592</v>
      </c>
      <c r="F3868" s="259" t="s">
        <v>774</v>
      </c>
      <c r="G3868" s="259" t="s">
        <v>295</v>
      </c>
      <c r="H3868" s="264" t="s">
        <v>1528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1021</v>
      </c>
      <c r="C3869" s="260" t="s">
        <v>1022</v>
      </c>
      <c r="D3869" s="73" t="str">
        <f t="shared" si="120"/>
        <v>mai/2019</v>
      </c>
      <c r="E3869" s="263">
        <v>43592</v>
      </c>
      <c r="F3869" s="259" t="s">
        <v>774</v>
      </c>
      <c r="G3869" s="259" t="s">
        <v>295</v>
      </c>
      <c r="H3869" s="264" t="s">
        <v>774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1021</v>
      </c>
      <c r="C3870" s="260" t="s">
        <v>1022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295</v>
      </c>
      <c r="H3870" s="264" t="s">
        <v>1570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1021</v>
      </c>
      <c r="C3871" s="260" t="s">
        <v>1022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295</v>
      </c>
      <c r="H3871" s="264" t="s">
        <v>1369</v>
      </c>
      <c r="I3871" s="264" t="s">
        <v>248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1021</v>
      </c>
      <c r="C3872" s="260" t="s">
        <v>1022</v>
      </c>
      <c r="D3872" s="73" t="str">
        <f t="shared" si="120"/>
        <v>mai/2019</v>
      </c>
      <c r="E3872" s="263">
        <v>43592</v>
      </c>
      <c r="F3872" s="259" t="s">
        <v>205</v>
      </c>
      <c r="G3872" s="259" t="s">
        <v>295</v>
      </c>
      <c r="H3872" s="264" t="s">
        <v>736</v>
      </c>
      <c r="I3872" s="264" t="s">
        <v>237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1021</v>
      </c>
      <c r="C3873" s="260" t="s">
        <v>1022</v>
      </c>
      <c r="D3873" s="73" t="str">
        <f t="shared" si="120"/>
        <v>mai/2019</v>
      </c>
      <c r="E3873" s="263">
        <v>43592</v>
      </c>
      <c r="F3873" s="259" t="s">
        <v>214</v>
      </c>
      <c r="G3873" s="259" t="s">
        <v>295</v>
      </c>
      <c r="H3873" s="264" t="s">
        <v>304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1021</v>
      </c>
      <c r="C3874" s="260" t="s">
        <v>1022</v>
      </c>
      <c r="D3874" s="73" t="str">
        <f t="shared" si="120"/>
        <v>mai/2019</v>
      </c>
      <c r="E3874" s="263">
        <v>43592</v>
      </c>
      <c r="F3874" s="259" t="s">
        <v>214</v>
      </c>
      <c r="G3874" s="261" t="s">
        <v>295</v>
      </c>
      <c r="H3874" s="264" t="s">
        <v>304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1021</v>
      </c>
      <c r="C3875" s="260" t="s">
        <v>1022</v>
      </c>
      <c r="D3875" s="73" t="str">
        <f t="shared" si="120"/>
        <v>mai/2019</v>
      </c>
      <c r="E3875" s="263">
        <v>43592</v>
      </c>
      <c r="F3875" s="259" t="s">
        <v>214</v>
      </c>
      <c r="G3875" s="259" t="s">
        <v>295</v>
      </c>
      <c r="H3875" s="264" t="s">
        <v>304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1021</v>
      </c>
      <c r="C3876" s="260" t="s">
        <v>1022</v>
      </c>
      <c r="D3876" s="73" t="str">
        <f t="shared" si="120"/>
        <v>mai/2019</v>
      </c>
      <c r="E3876" s="263">
        <v>43592</v>
      </c>
      <c r="F3876" s="259" t="s">
        <v>207</v>
      </c>
      <c r="G3876" s="259" t="s">
        <v>295</v>
      </c>
      <c r="H3876" s="264" t="s">
        <v>208</v>
      </c>
      <c r="I3876" s="264" t="s">
        <v>298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1021</v>
      </c>
      <c r="C3877" s="260" t="s">
        <v>1022</v>
      </c>
      <c r="D3877" s="73" t="str">
        <f t="shared" si="120"/>
        <v>mai/2019</v>
      </c>
      <c r="E3877" s="263">
        <v>43592</v>
      </c>
      <c r="F3877" s="259" t="s">
        <v>774</v>
      </c>
      <c r="G3877" s="259" t="s">
        <v>295</v>
      </c>
      <c r="H3877" s="264" t="s">
        <v>1532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1021</v>
      </c>
      <c r="C3878" s="260" t="s">
        <v>1022</v>
      </c>
      <c r="D3878" s="73" t="str">
        <f t="shared" si="120"/>
        <v>mai/2019</v>
      </c>
      <c r="E3878" s="263">
        <v>43592</v>
      </c>
      <c r="F3878" s="259" t="s">
        <v>774</v>
      </c>
      <c r="G3878" s="259" t="s">
        <v>295</v>
      </c>
      <c r="H3878" s="264" t="s">
        <v>1571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1021</v>
      </c>
      <c r="C3879" s="260" t="s">
        <v>1022</v>
      </c>
      <c r="D3879" s="73" t="str">
        <f t="shared" si="120"/>
        <v>mai/2019</v>
      </c>
      <c r="E3879" s="263">
        <v>43592</v>
      </c>
      <c r="F3879" s="259" t="s">
        <v>774</v>
      </c>
      <c r="G3879" s="259" t="s">
        <v>295</v>
      </c>
      <c r="H3879" s="264" t="s">
        <v>1572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1021</v>
      </c>
      <c r="C3880" s="260" t="s">
        <v>1022</v>
      </c>
      <c r="D3880" s="73" t="str">
        <f t="shared" si="120"/>
        <v>mai/2019</v>
      </c>
      <c r="E3880" s="263">
        <v>43592</v>
      </c>
      <c r="F3880" s="259" t="s">
        <v>774</v>
      </c>
      <c r="G3880" s="259" t="s">
        <v>295</v>
      </c>
      <c r="H3880" s="264" t="s">
        <v>1537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1021</v>
      </c>
      <c r="C3881" s="260" t="s">
        <v>1022</v>
      </c>
      <c r="D3881" s="73" t="str">
        <f t="shared" si="120"/>
        <v>mai/2019</v>
      </c>
      <c r="E3881" s="263">
        <v>43592</v>
      </c>
      <c r="F3881" s="259" t="s">
        <v>774</v>
      </c>
      <c r="G3881" s="259" t="s">
        <v>295</v>
      </c>
      <c r="H3881" s="264" t="s">
        <v>1573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1021</v>
      </c>
      <c r="C3882" s="260" t="s">
        <v>1022</v>
      </c>
      <c r="D3882" s="73" t="str">
        <f t="shared" si="120"/>
        <v>mai/2019</v>
      </c>
      <c r="E3882" s="263">
        <v>43592</v>
      </c>
      <c r="F3882" s="259" t="s">
        <v>774</v>
      </c>
      <c r="G3882" s="259" t="s">
        <v>295</v>
      </c>
      <c r="H3882" s="264" t="s">
        <v>1573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1021</v>
      </c>
      <c r="C3883" s="260" t="s">
        <v>1022</v>
      </c>
      <c r="D3883" s="73" t="str">
        <f t="shared" si="120"/>
        <v>mai/2019</v>
      </c>
      <c r="E3883" s="263">
        <v>43592</v>
      </c>
      <c r="F3883" s="259" t="s">
        <v>774</v>
      </c>
      <c r="G3883" s="259" t="s">
        <v>295</v>
      </c>
      <c r="H3883" s="264" t="s">
        <v>1432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1021</v>
      </c>
      <c r="C3884" s="260" t="s">
        <v>1022</v>
      </c>
      <c r="D3884" s="73" t="str">
        <f t="shared" si="120"/>
        <v>mai/2019</v>
      </c>
      <c r="E3884" s="263">
        <v>43592</v>
      </c>
      <c r="F3884" s="259" t="s">
        <v>774</v>
      </c>
      <c r="G3884" s="259" t="s">
        <v>295</v>
      </c>
      <c r="H3884" s="264" t="s">
        <v>1574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1021</v>
      </c>
      <c r="C3885" s="260" t="s">
        <v>1022</v>
      </c>
      <c r="D3885" s="73" t="str">
        <f t="shared" si="120"/>
        <v>mai/2019</v>
      </c>
      <c r="E3885" s="263">
        <v>43593</v>
      </c>
      <c r="F3885" s="259" t="s">
        <v>781</v>
      </c>
      <c r="G3885" s="259" t="s">
        <v>295</v>
      </c>
      <c r="H3885" s="264" t="s">
        <v>1300</v>
      </c>
      <c r="I3885" s="264" t="s">
        <v>276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1021</v>
      </c>
      <c r="C3886" s="260" t="s">
        <v>1022</v>
      </c>
      <c r="D3886" s="73" t="str">
        <f t="shared" si="120"/>
        <v>mai/2019</v>
      </c>
      <c r="E3886" s="263">
        <v>43593</v>
      </c>
      <c r="F3886" s="259" t="s">
        <v>781</v>
      </c>
      <c r="G3886" s="259" t="s">
        <v>295</v>
      </c>
      <c r="H3886" s="264" t="s">
        <v>331</v>
      </c>
      <c r="I3886" s="264" t="s">
        <v>276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1021</v>
      </c>
      <c r="C3887" s="260" t="s">
        <v>1022</v>
      </c>
      <c r="D3887" s="73" t="str">
        <f t="shared" si="120"/>
        <v>mai/2019</v>
      </c>
      <c r="E3887" s="263">
        <v>43593</v>
      </c>
      <c r="F3887" s="259" t="s">
        <v>781</v>
      </c>
      <c r="G3887" s="259" t="s">
        <v>295</v>
      </c>
      <c r="H3887" s="264" t="s">
        <v>331</v>
      </c>
      <c r="I3887" s="264" t="s">
        <v>276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1021</v>
      </c>
      <c r="C3888" s="260" t="s">
        <v>1022</v>
      </c>
      <c r="D3888" s="73" t="str">
        <f t="shared" si="120"/>
        <v>mai/2019</v>
      </c>
      <c r="E3888" s="263">
        <v>43593</v>
      </c>
      <c r="F3888" s="259" t="s">
        <v>749</v>
      </c>
      <c r="G3888" s="259" t="s">
        <v>295</v>
      </c>
      <c r="H3888" s="264" t="s">
        <v>1575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1021</v>
      </c>
      <c r="C3889" s="260" t="s">
        <v>1022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295</v>
      </c>
      <c r="H3889" s="264" t="s">
        <v>390</v>
      </c>
      <c r="I3889" s="264" t="s">
        <v>249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1021</v>
      </c>
      <c r="C3890" s="260" t="s">
        <v>1022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295</v>
      </c>
      <c r="H3890" s="264" t="s">
        <v>390</v>
      </c>
      <c r="I3890" s="264" t="s">
        <v>249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1021</v>
      </c>
      <c r="C3891" s="260" t="s">
        <v>1022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295</v>
      </c>
      <c r="H3891" s="264" t="s">
        <v>390</v>
      </c>
      <c r="I3891" s="264" t="s">
        <v>249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1021</v>
      </c>
      <c r="C3892" s="260" t="s">
        <v>1022</v>
      </c>
      <c r="D3892" s="73" t="str">
        <f t="shared" si="120"/>
        <v>mai/2019</v>
      </c>
      <c r="E3892" s="263">
        <v>43593</v>
      </c>
      <c r="F3892" s="259" t="s">
        <v>174</v>
      </c>
      <c r="G3892" s="259" t="s">
        <v>295</v>
      </c>
      <c r="H3892" s="264" t="s">
        <v>1398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1021</v>
      </c>
      <c r="C3893" s="260" t="s">
        <v>1022</v>
      </c>
      <c r="D3893" s="73" t="str">
        <f t="shared" si="120"/>
        <v>mai/2019</v>
      </c>
      <c r="E3893" s="263">
        <v>43593</v>
      </c>
      <c r="F3893" s="259" t="s">
        <v>214</v>
      </c>
      <c r="G3893" s="259" t="s">
        <v>295</v>
      </c>
      <c r="H3893" s="264" t="s">
        <v>304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1021</v>
      </c>
      <c r="C3894" s="260" t="s">
        <v>1022</v>
      </c>
      <c r="D3894" s="73" t="str">
        <f t="shared" si="120"/>
        <v>mai/2019</v>
      </c>
      <c r="E3894" s="263">
        <v>43593</v>
      </c>
      <c r="F3894" s="259" t="s">
        <v>214</v>
      </c>
      <c r="G3894" s="259" t="s">
        <v>295</v>
      </c>
      <c r="H3894" s="264" t="s">
        <v>304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1021</v>
      </c>
      <c r="C3895" s="260" t="s">
        <v>1022</v>
      </c>
      <c r="D3895" s="73" t="str">
        <f t="shared" si="120"/>
        <v>mai/2019</v>
      </c>
      <c r="E3895" s="263">
        <v>43593</v>
      </c>
      <c r="F3895" s="259" t="s">
        <v>214</v>
      </c>
      <c r="G3895" s="259" t="s">
        <v>295</v>
      </c>
      <c r="H3895" s="264" t="s">
        <v>304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1021</v>
      </c>
      <c r="C3896" s="260" t="s">
        <v>1022</v>
      </c>
      <c r="D3896" s="73" t="str">
        <f t="shared" si="120"/>
        <v>mai/2019</v>
      </c>
      <c r="E3896" s="263">
        <v>43593</v>
      </c>
      <c r="F3896" s="259" t="s">
        <v>214</v>
      </c>
      <c r="G3896" s="259" t="s">
        <v>295</v>
      </c>
      <c r="H3896" s="264" t="s">
        <v>304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1021</v>
      </c>
      <c r="C3897" s="260" t="s">
        <v>1022</v>
      </c>
      <c r="D3897" s="73" t="str">
        <f t="shared" si="120"/>
        <v>mai/2019</v>
      </c>
      <c r="E3897" s="263">
        <v>43593</v>
      </c>
      <c r="F3897" s="259" t="s">
        <v>207</v>
      </c>
      <c r="G3897" s="259" t="s">
        <v>295</v>
      </c>
      <c r="H3897" s="264" t="s">
        <v>208</v>
      </c>
      <c r="I3897" s="264" t="s">
        <v>298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1021</v>
      </c>
      <c r="C3898" s="260" t="s">
        <v>1022</v>
      </c>
      <c r="D3898" s="73" t="str">
        <f t="shared" si="120"/>
        <v>mai/2019</v>
      </c>
      <c r="E3898" s="263">
        <v>43593</v>
      </c>
      <c r="F3898" s="259" t="s">
        <v>774</v>
      </c>
      <c r="G3898" s="259" t="s">
        <v>295</v>
      </c>
      <c r="H3898" s="264" t="s">
        <v>1573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1021</v>
      </c>
      <c r="C3899" s="260" t="s">
        <v>1022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296</v>
      </c>
      <c r="H3899" s="264" t="s">
        <v>390</v>
      </c>
      <c r="I3899" s="264" t="s">
        <v>249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1021</v>
      </c>
      <c r="C3900" s="260" t="s">
        <v>1022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295</v>
      </c>
      <c r="H3900" s="264" t="s">
        <v>390</v>
      </c>
      <c r="I3900" s="264" t="s">
        <v>249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1021</v>
      </c>
      <c r="C3901" s="260" t="s">
        <v>1022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295</v>
      </c>
      <c r="H3901" s="264" t="s">
        <v>390</v>
      </c>
      <c r="I3901" s="264" t="s">
        <v>249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1021</v>
      </c>
      <c r="C3902" s="260" t="s">
        <v>1022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295</v>
      </c>
      <c r="H3902" s="264" t="s">
        <v>390</v>
      </c>
      <c r="I3902" s="264" t="s">
        <v>249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1021</v>
      </c>
      <c r="C3903" s="260" t="s">
        <v>1022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295</v>
      </c>
      <c r="H3903" s="264" t="s">
        <v>1084</v>
      </c>
      <c r="I3903" s="264" t="s">
        <v>252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1021</v>
      </c>
      <c r="C3904" s="260" t="s">
        <v>1022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295</v>
      </c>
      <c r="H3904" s="264" t="s">
        <v>332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1021</v>
      </c>
      <c r="C3905" s="260" t="s">
        <v>1022</v>
      </c>
      <c r="D3905" s="73" t="str">
        <f t="shared" si="120"/>
        <v>mai/2019</v>
      </c>
      <c r="E3905" s="263">
        <v>43594</v>
      </c>
      <c r="F3905" s="259" t="s">
        <v>214</v>
      </c>
      <c r="G3905" s="259" t="s">
        <v>295</v>
      </c>
      <c r="H3905" s="264" t="s">
        <v>304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1021</v>
      </c>
      <c r="C3906" s="260" t="s">
        <v>1022</v>
      </c>
      <c r="D3906" s="73" t="str">
        <f t="shared" si="120"/>
        <v>mai/2019</v>
      </c>
      <c r="E3906" s="263">
        <v>43594</v>
      </c>
      <c r="F3906" s="259" t="s">
        <v>207</v>
      </c>
      <c r="G3906" s="259" t="s">
        <v>295</v>
      </c>
      <c r="H3906" s="264" t="s">
        <v>208</v>
      </c>
      <c r="I3906" s="264" t="s">
        <v>298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1021</v>
      </c>
      <c r="C3907" s="260" t="s">
        <v>1022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295</v>
      </c>
      <c r="H3907" s="264" t="s">
        <v>1442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1021</v>
      </c>
      <c r="C3908" s="260" t="s">
        <v>1022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295</v>
      </c>
      <c r="H3908" s="264" t="s">
        <v>1576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1021</v>
      </c>
      <c r="C3909" s="260" t="s">
        <v>1022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295</v>
      </c>
      <c r="H3909" s="264" t="s">
        <v>1576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1021</v>
      </c>
      <c r="C3910" s="260" t="s">
        <v>1022</v>
      </c>
      <c r="D3910" s="73" t="str">
        <f t="shared" si="122"/>
        <v>mai/2019</v>
      </c>
      <c r="E3910" s="263">
        <v>43595</v>
      </c>
      <c r="F3910" s="259" t="s">
        <v>214</v>
      </c>
      <c r="G3910" s="259" t="s">
        <v>295</v>
      </c>
      <c r="H3910" s="264" t="s">
        <v>304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1021</v>
      </c>
      <c r="C3911" s="260" t="s">
        <v>1022</v>
      </c>
      <c r="D3911" s="73" t="str">
        <f t="shared" si="122"/>
        <v>mai/2019</v>
      </c>
      <c r="E3911" s="263">
        <v>43595</v>
      </c>
      <c r="F3911" s="259" t="s">
        <v>207</v>
      </c>
      <c r="G3911" s="259" t="s">
        <v>295</v>
      </c>
      <c r="H3911" s="264" t="s">
        <v>208</v>
      </c>
      <c r="I3911" s="264" t="s">
        <v>298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1023</v>
      </c>
      <c r="C3912" s="260" t="s">
        <v>1022</v>
      </c>
      <c r="D3912" s="73" t="str">
        <f t="shared" si="122"/>
        <v>mai/2019</v>
      </c>
      <c r="E3912" s="263">
        <v>43598</v>
      </c>
      <c r="F3912" s="259" t="s">
        <v>214</v>
      </c>
      <c r="G3912" s="259" t="s">
        <v>295</v>
      </c>
      <c r="H3912" s="264" t="s">
        <v>304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1023</v>
      </c>
      <c r="C3913" s="260" t="s">
        <v>1022</v>
      </c>
      <c r="D3913" s="73" t="str">
        <f t="shared" si="122"/>
        <v>mai/2019</v>
      </c>
      <c r="E3913" s="263">
        <v>43598</v>
      </c>
      <c r="F3913" s="259" t="s">
        <v>207</v>
      </c>
      <c r="G3913" s="259" t="s">
        <v>295</v>
      </c>
      <c r="H3913" s="264" t="s">
        <v>208</v>
      </c>
      <c r="I3913" s="264" t="s">
        <v>298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1021</v>
      </c>
      <c r="C3914" s="260" t="s">
        <v>1022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295</v>
      </c>
      <c r="H3914" s="264" t="s">
        <v>181</v>
      </c>
      <c r="I3914" s="264" t="s">
        <v>248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1021</v>
      </c>
      <c r="C3915" s="260" t="s">
        <v>1022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295</v>
      </c>
      <c r="H3915" s="264" t="s">
        <v>1084</v>
      </c>
      <c r="I3915" s="264" t="s">
        <v>252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1021</v>
      </c>
      <c r="C3916" s="260" t="s">
        <v>1022</v>
      </c>
      <c r="D3916" s="73" t="str">
        <f t="shared" si="122"/>
        <v>mai/2019</v>
      </c>
      <c r="E3916" s="263">
        <v>43598</v>
      </c>
      <c r="F3916" s="259" t="s">
        <v>781</v>
      </c>
      <c r="G3916" s="259" t="s">
        <v>295</v>
      </c>
      <c r="H3916" s="264" t="s">
        <v>1429</v>
      </c>
      <c r="I3916" s="264" t="s">
        <v>276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1021</v>
      </c>
      <c r="C3917" s="260" t="s">
        <v>1022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295</v>
      </c>
      <c r="H3917" s="264" t="s">
        <v>361</v>
      </c>
      <c r="I3917" s="264" t="s">
        <v>248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1021</v>
      </c>
      <c r="C3918" s="260" t="s">
        <v>1022</v>
      </c>
      <c r="D3918" s="73" t="str">
        <f t="shared" si="122"/>
        <v>mai/2019</v>
      </c>
      <c r="E3918" s="263">
        <v>43598</v>
      </c>
      <c r="F3918" s="259" t="s">
        <v>207</v>
      </c>
      <c r="G3918" s="259" t="s">
        <v>295</v>
      </c>
      <c r="H3918" s="264" t="s">
        <v>208</v>
      </c>
      <c r="I3918" s="264" t="s">
        <v>298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1021</v>
      </c>
      <c r="C3919" s="260" t="s">
        <v>1022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295</v>
      </c>
      <c r="H3919" s="264" t="s">
        <v>181</v>
      </c>
      <c r="I3919" s="264" t="s">
        <v>268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1021</v>
      </c>
      <c r="C3920" s="260" t="s">
        <v>1022</v>
      </c>
      <c r="D3920" s="73" t="str">
        <f t="shared" si="122"/>
        <v>mai/2019</v>
      </c>
      <c r="E3920" s="263">
        <v>43599</v>
      </c>
      <c r="F3920" s="259" t="s">
        <v>1577</v>
      </c>
      <c r="G3920" s="259" t="s">
        <v>295</v>
      </c>
      <c r="H3920" s="264" t="s">
        <v>1566</v>
      </c>
      <c r="I3920" s="264" t="s">
        <v>276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1021</v>
      </c>
      <c r="C3921" s="260" t="s">
        <v>1022</v>
      </c>
      <c r="D3921" s="73" t="str">
        <f t="shared" si="122"/>
        <v>mai/2019</v>
      </c>
      <c r="E3921" s="263">
        <v>43599</v>
      </c>
      <c r="F3921" s="259" t="s">
        <v>1577</v>
      </c>
      <c r="G3921" s="259" t="s">
        <v>295</v>
      </c>
      <c r="H3921" s="264" t="s">
        <v>192</v>
      </c>
      <c r="I3921" s="264" t="s">
        <v>276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1021</v>
      </c>
      <c r="C3922" s="260" t="s">
        <v>1022</v>
      </c>
      <c r="D3922" s="73" t="str">
        <f t="shared" si="122"/>
        <v>mai/2019</v>
      </c>
      <c r="E3922" s="263">
        <v>43599</v>
      </c>
      <c r="F3922" s="259" t="s">
        <v>207</v>
      </c>
      <c r="G3922" s="259" t="s">
        <v>295</v>
      </c>
      <c r="H3922" s="264" t="s">
        <v>208</v>
      </c>
      <c r="I3922" s="264" t="s">
        <v>298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1023</v>
      </c>
      <c r="C3923" s="260" t="s">
        <v>1022</v>
      </c>
      <c r="D3923" s="73" t="str">
        <f t="shared" si="122"/>
        <v>mai/2019</v>
      </c>
      <c r="E3923" s="263">
        <v>43599</v>
      </c>
      <c r="F3923" s="259" t="s">
        <v>214</v>
      </c>
      <c r="G3923" s="259" t="s">
        <v>295</v>
      </c>
      <c r="H3923" s="264" t="s">
        <v>304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1023</v>
      </c>
      <c r="C3924" s="260" t="s">
        <v>1022</v>
      </c>
      <c r="D3924" s="73" t="str">
        <f t="shared" si="122"/>
        <v>mai/2019</v>
      </c>
      <c r="E3924" s="263">
        <v>43599</v>
      </c>
      <c r="F3924" s="259" t="s">
        <v>207</v>
      </c>
      <c r="G3924" s="259" t="s">
        <v>295</v>
      </c>
      <c r="H3924" s="264" t="s">
        <v>208</v>
      </c>
      <c r="I3924" s="264" t="s">
        <v>298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1023</v>
      </c>
      <c r="C3925" s="260" t="s">
        <v>1022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295</v>
      </c>
      <c r="H3925" s="264" t="s">
        <v>143</v>
      </c>
      <c r="I3925" s="264" t="s">
        <v>235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1023</v>
      </c>
      <c r="C3926" s="260" t="s">
        <v>1022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295</v>
      </c>
      <c r="H3926" s="264" t="s">
        <v>143</v>
      </c>
      <c r="I3926" s="264" t="s">
        <v>235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1023</v>
      </c>
      <c r="C3927" s="260" t="s">
        <v>1022</v>
      </c>
      <c r="D3927" s="73" t="str">
        <f t="shared" si="122"/>
        <v>mai/2019</v>
      </c>
      <c r="E3927" s="263">
        <v>43600</v>
      </c>
      <c r="F3927" s="259" t="s">
        <v>205</v>
      </c>
      <c r="G3927" s="259" t="s">
        <v>295</v>
      </c>
      <c r="H3927" s="264" t="s">
        <v>736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1023</v>
      </c>
      <c r="C3928" s="260" t="s">
        <v>1022</v>
      </c>
      <c r="D3928" s="73" t="str">
        <f t="shared" si="122"/>
        <v>mai/2019</v>
      </c>
      <c r="E3928" s="263">
        <v>43600</v>
      </c>
      <c r="F3928" s="259" t="s">
        <v>207</v>
      </c>
      <c r="G3928" s="259" t="s">
        <v>295</v>
      </c>
      <c r="H3928" s="264" t="s">
        <v>208</v>
      </c>
      <c r="I3928" s="264" t="s">
        <v>298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1021</v>
      </c>
      <c r="C3929" s="260" t="s">
        <v>1022</v>
      </c>
      <c r="D3929" s="73" t="str">
        <f t="shared" si="122"/>
        <v>mai/2019</v>
      </c>
      <c r="E3929" s="263">
        <v>43600</v>
      </c>
      <c r="F3929" s="259" t="s">
        <v>738</v>
      </c>
      <c r="G3929" s="259" t="s">
        <v>295</v>
      </c>
      <c r="H3929" s="264" t="s">
        <v>738</v>
      </c>
      <c r="I3929" s="264" t="s">
        <v>206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1021</v>
      </c>
      <c r="C3930" s="260" t="s">
        <v>1022</v>
      </c>
      <c r="D3930" s="73" t="str">
        <f t="shared" si="122"/>
        <v>mai/2019</v>
      </c>
      <c r="E3930" s="263">
        <v>43600</v>
      </c>
      <c r="F3930" s="259" t="s">
        <v>1577</v>
      </c>
      <c r="G3930" s="259" t="s">
        <v>295</v>
      </c>
      <c r="H3930" s="264" t="s">
        <v>1578</v>
      </c>
      <c r="I3930" s="264" t="s">
        <v>276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1021</v>
      </c>
      <c r="C3931" s="260" t="s">
        <v>1022</v>
      </c>
      <c r="D3931" s="73" t="str">
        <f t="shared" si="122"/>
        <v>mai/2019</v>
      </c>
      <c r="E3931" s="263">
        <v>43600</v>
      </c>
      <c r="F3931" s="259" t="s">
        <v>205</v>
      </c>
      <c r="G3931" s="259" t="s">
        <v>295</v>
      </c>
      <c r="H3931" s="264" t="s">
        <v>736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1021</v>
      </c>
      <c r="C3932" s="260" t="s">
        <v>1022</v>
      </c>
      <c r="D3932" s="73" t="str">
        <f t="shared" si="122"/>
        <v>mai/2019</v>
      </c>
      <c r="E3932" s="263">
        <v>43600</v>
      </c>
      <c r="F3932" s="259" t="s">
        <v>749</v>
      </c>
      <c r="G3932" s="259" t="s">
        <v>295</v>
      </c>
      <c r="H3932" s="264" t="s">
        <v>1579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1021</v>
      </c>
      <c r="C3933" s="260" t="s">
        <v>1022</v>
      </c>
      <c r="D3933" s="73" t="str">
        <f t="shared" si="122"/>
        <v>mai/2019</v>
      </c>
      <c r="E3933" s="263">
        <v>43600</v>
      </c>
      <c r="F3933" s="259" t="s">
        <v>1577</v>
      </c>
      <c r="G3933" s="259" t="s">
        <v>295</v>
      </c>
      <c r="H3933" s="264" t="s">
        <v>1578</v>
      </c>
      <c r="I3933" s="264" t="s">
        <v>276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1021</v>
      </c>
      <c r="C3934" s="260" t="s">
        <v>1022</v>
      </c>
      <c r="D3934" s="73" t="str">
        <f t="shared" si="122"/>
        <v>mai/2019</v>
      </c>
      <c r="E3934" s="263">
        <v>43600</v>
      </c>
      <c r="F3934" s="259" t="s">
        <v>174</v>
      </c>
      <c r="G3934" s="259" t="s">
        <v>295</v>
      </c>
      <c r="H3934" s="264" t="s">
        <v>1579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1021</v>
      </c>
      <c r="C3935" s="260" t="s">
        <v>1022</v>
      </c>
      <c r="D3935" s="73" t="str">
        <f t="shared" si="122"/>
        <v>mai/2019</v>
      </c>
      <c r="E3935" s="263">
        <v>43600</v>
      </c>
      <c r="F3935" s="259" t="s">
        <v>214</v>
      </c>
      <c r="G3935" s="259" t="s">
        <v>295</v>
      </c>
      <c r="H3935" s="264" t="s">
        <v>304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1021</v>
      </c>
      <c r="C3936" s="260" t="s">
        <v>1022</v>
      </c>
      <c r="D3936" s="73" t="str">
        <f t="shared" si="122"/>
        <v>mai/2019</v>
      </c>
      <c r="E3936" s="263">
        <v>43600</v>
      </c>
      <c r="F3936" s="259" t="s">
        <v>207</v>
      </c>
      <c r="G3936" s="259" t="s">
        <v>295</v>
      </c>
      <c r="H3936" s="264" t="s">
        <v>208</v>
      </c>
      <c r="I3936" s="264" t="s">
        <v>298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1021</v>
      </c>
      <c r="C3937" s="260" t="s">
        <v>1022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295</v>
      </c>
      <c r="H3937" s="264" t="s">
        <v>338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1021</v>
      </c>
      <c r="C3938" s="260" t="s">
        <v>1022</v>
      </c>
      <c r="D3938" s="73" t="str">
        <f t="shared" si="122"/>
        <v>mai/2019</v>
      </c>
      <c r="E3938" s="263">
        <v>43601</v>
      </c>
      <c r="F3938" s="259" t="s">
        <v>1577</v>
      </c>
      <c r="G3938" s="259" t="s">
        <v>295</v>
      </c>
      <c r="H3938" s="264" t="s">
        <v>1578</v>
      </c>
      <c r="I3938" s="264" t="s">
        <v>276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1021</v>
      </c>
      <c r="C3939" s="260" t="s">
        <v>1022</v>
      </c>
      <c r="D3939" s="73" t="str">
        <f t="shared" si="122"/>
        <v>mai/2019</v>
      </c>
      <c r="E3939" s="263">
        <v>43601</v>
      </c>
      <c r="F3939" s="259" t="s">
        <v>1577</v>
      </c>
      <c r="G3939" s="259" t="s">
        <v>295</v>
      </c>
      <c r="H3939" s="264" t="s">
        <v>1337</v>
      </c>
      <c r="I3939" s="264" t="s">
        <v>276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1021</v>
      </c>
      <c r="C3940" s="260" t="s">
        <v>1022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295</v>
      </c>
      <c r="H3940" s="264" t="s">
        <v>1024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1021</v>
      </c>
      <c r="C3941" s="260" t="s">
        <v>1022</v>
      </c>
      <c r="D3941" s="73" t="str">
        <f t="shared" si="122"/>
        <v>mai/2019</v>
      </c>
      <c r="E3941" s="263">
        <v>43601</v>
      </c>
      <c r="F3941" s="259" t="s">
        <v>214</v>
      </c>
      <c r="G3941" s="259" t="s">
        <v>295</v>
      </c>
      <c r="H3941" s="264" t="s">
        <v>304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1021</v>
      </c>
      <c r="C3942" s="260" t="s">
        <v>1022</v>
      </c>
      <c r="D3942" s="73" t="str">
        <f t="shared" si="122"/>
        <v>mai/2019</v>
      </c>
      <c r="E3942" s="263">
        <v>43601</v>
      </c>
      <c r="F3942" s="259" t="s">
        <v>214</v>
      </c>
      <c r="G3942" s="259" t="s">
        <v>295</v>
      </c>
      <c r="H3942" s="264" t="s">
        <v>304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1021</v>
      </c>
      <c r="C3943" s="260" t="s">
        <v>1022</v>
      </c>
      <c r="D3943" s="73" t="str">
        <f t="shared" si="122"/>
        <v>mai/2019</v>
      </c>
      <c r="E3943" s="263">
        <v>43601</v>
      </c>
      <c r="F3943" s="259" t="s">
        <v>214</v>
      </c>
      <c r="G3943" s="259" t="s">
        <v>295</v>
      </c>
      <c r="H3943" s="264" t="s">
        <v>304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1021</v>
      </c>
      <c r="C3944" s="260" t="s">
        <v>1022</v>
      </c>
      <c r="D3944" s="73" t="str">
        <f t="shared" si="122"/>
        <v>mai/2019</v>
      </c>
      <c r="E3944" s="263">
        <v>43601</v>
      </c>
      <c r="F3944" s="259" t="s">
        <v>214</v>
      </c>
      <c r="G3944" s="259" t="s">
        <v>295</v>
      </c>
      <c r="H3944" s="264" t="s">
        <v>304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1021</v>
      </c>
      <c r="C3945" s="260" t="s">
        <v>1022</v>
      </c>
      <c r="D3945" s="73" t="str">
        <f t="shared" si="122"/>
        <v>mai/2019</v>
      </c>
      <c r="E3945" s="263">
        <v>43601</v>
      </c>
      <c r="F3945" s="259" t="s">
        <v>207</v>
      </c>
      <c r="G3945" s="259" t="s">
        <v>295</v>
      </c>
      <c r="H3945" s="264" t="s">
        <v>208</v>
      </c>
      <c r="I3945" s="264" t="s">
        <v>298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1021</v>
      </c>
      <c r="C3946" s="260" t="s">
        <v>1022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295</v>
      </c>
      <c r="H3946" s="264" t="s">
        <v>1084</v>
      </c>
      <c r="I3946" s="264" t="s">
        <v>252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1021</v>
      </c>
      <c r="C3947" s="260" t="s">
        <v>1022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295</v>
      </c>
      <c r="H3947" s="264" t="s">
        <v>343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1021</v>
      </c>
      <c r="C3948" s="260" t="s">
        <v>1022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295</v>
      </c>
      <c r="H3948" s="264" t="s">
        <v>1070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1021</v>
      </c>
      <c r="C3949" s="260" t="s">
        <v>1022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295</v>
      </c>
      <c r="H3949" s="264" t="s">
        <v>333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1021</v>
      </c>
      <c r="C3950" s="260" t="s">
        <v>1022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295</v>
      </c>
      <c r="H3950" s="264" t="s">
        <v>333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1021</v>
      </c>
      <c r="C3951" s="260" t="s">
        <v>1022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295</v>
      </c>
      <c r="H3951" s="264" t="s">
        <v>324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1021</v>
      </c>
      <c r="C3952" s="260" t="s">
        <v>1022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295</v>
      </c>
      <c r="H3952" s="264" t="s">
        <v>1109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1021</v>
      </c>
      <c r="C3953" s="260" t="s">
        <v>1022</v>
      </c>
      <c r="D3953" s="73" t="str">
        <f t="shared" si="122"/>
        <v>mai/2019</v>
      </c>
      <c r="E3953" s="263">
        <v>43602</v>
      </c>
      <c r="F3953" s="259" t="s">
        <v>214</v>
      </c>
      <c r="G3953" s="259" t="s">
        <v>295</v>
      </c>
      <c r="H3953" s="264" t="s">
        <v>304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1021</v>
      </c>
      <c r="C3954" s="260" t="s">
        <v>1022</v>
      </c>
      <c r="D3954" s="73" t="str">
        <f t="shared" si="122"/>
        <v>mai/2019</v>
      </c>
      <c r="E3954" s="263">
        <v>43602</v>
      </c>
      <c r="F3954" s="259" t="s">
        <v>214</v>
      </c>
      <c r="G3954" s="259" t="s">
        <v>295</v>
      </c>
      <c r="H3954" s="264" t="s">
        <v>304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1021</v>
      </c>
      <c r="C3955" s="260" t="s">
        <v>1022</v>
      </c>
      <c r="D3955" s="73" t="str">
        <f t="shared" si="122"/>
        <v>mai/2019</v>
      </c>
      <c r="E3955" s="263">
        <v>43602</v>
      </c>
      <c r="F3955" s="259" t="s">
        <v>214</v>
      </c>
      <c r="G3955" s="259" t="s">
        <v>295</v>
      </c>
      <c r="H3955" s="264" t="s">
        <v>304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1021</v>
      </c>
      <c r="C3956" s="260" t="s">
        <v>1022</v>
      </c>
      <c r="D3956" s="73" t="str">
        <f t="shared" si="122"/>
        <v>mai/2019</v>
      </c>
      <c r="E3956" s="263">
        <v>43602</v>
      </c>
      <c r="F3956" s="259" t="s">
        <v>214</v>
      </c>
      <c r="G3956" s="259" t="s">
        <v>295</v>
      </c>
      <c r="H3956" s="264" t="s">
        <v>304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1021</v>
      </c>
      <c r="C3957" s="260" t="s">
        <v>1022</v>
      </c>
      <c r="D3957" s="73" t="str">
        <f t="shared" si="122"/>
        <v>mai/2019</v>
      </c>
      <c r="E3957" s="263">
        <v>43602</v>
      </c>
      <c r="F3957" s="259" t="s">
        <v>207</v>
      </c>
      <c r="G3957" s="259" t="s">
        <v>295</v>
      </c>
      <c r="H3957" s="264" t="s">
        <v>208</v>
      </c>
      <c r="I3957" s="264" t="s">
        <v>298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1021</v>
      </c>
      <c r="C3958" s="260" t="s">
        <v>1022</v>
      </c>
      <c r="D3958" s="73" t="str">
        <f t="shared" si="122"/>
        <v>mai/2019</v>
      </c>
      <c r="E3958" s="263">
        <v>43605</v>
      </c>
      <c r="F3958" s="259" t="s">
        <v>178</v>
      </c>
      <c r="G3958" s="259" t="s">
        <v>295</v>
      </c>
      <c r="H3958" s="264" t="s">
        <v>790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1021</v>
      </c>
      <c r="C3959" s="260" t="s">
        <v>1022</v>
      </c>
      <c r="D3959" s="73" t="str">
        <f t="shared" si="122"/>
        <v>mai/2019</v>
      </c>
      <c r="E3959" s="263">
        <v>43605</v>
      </c>
      <c r="F3959" s="259" t="s">
        <v>1580</v>
      </c>
      <c r="G3959" s="259" t="s">
        <v>295</v>
      </c>
      <c r="H3959" s="264" t="s">
        <v>795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1021</v>
      </c>
      <c r="C3960" s="260" t="s">
        <v>1022</v>
      </c>
      <c r="D3960" s="73" t="str">
        <f t="shared" si="122"/>
        <v>mai/2019</v>
      </c>
      <c r="E3960" s="263">
        <v>43605</v>
      </c>
      <c r="F3960" s="259" t="s">
        <v>1581</v>
      </c>
      <c r="G3960" s="259" t="s">
        <v>295</v>
      </c>
      <c r="H3960" s="264" t="s">
        <v>1582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1021</v>
      </c>
      <c r="C3961" s="260" t="s">
        <v>1022</v>
      </c>
      <c r="D3961" s="73" t="str">
        <f t="shared" si="122"/>
        <v>mai/2019</v>
      </c>
      <c r="E3961" s="263">
        <v>43605</v>
      </c>
      <c r="F3961" s="259" t="s">
        <v>1583</v>
      </c>
      <c r="G3961" s="259" t="s">
        <v>295</v>
      </c>
      <c r="H3961" s="264" t="s">
        <v>1584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1021</v>
      </c>
      <c r="C3962" s="260" t="s">
        <v>1022</v>
      </c>
      <c r="D3962" s="73" t="str">
        <f t="shared" si="122"/>
        <v>mai/2019</v>
      </c>
      <c r="E3962" s="263">
        <v>43605</v>
      </c>
      <c r="F3962" s="259" t="s">
        <v>1585</v>
      </c>
      <c r="G3962" s="259" t="s">
        <v>295</v>
      </c>
      <c r="H3962" s="264" t="s">
        <v>787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1021</v>
      </c>
      <c r="C3963" s="260" t="s">
        <v>1022</v>
      </c>
      <c r="D3963" s="73" t="str">
        <f t="shared" si="122"/>
        <v>mai/2019</v>
      </c>
      <c r="E3963" s="263">
        <v>43605</v>
      </c>
      <c r="F3963" s="259" t="s">
        <v>1586</v>
      </c>
      <c r="G3963" s="259" t="s">
        <v>295</v>
      </c>
      <c r="H3963" s="264" t="s">
        <v>1587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1021</v>
      </c>
      <c r="C3964" s="260" t="s">
        <v>1022</v>
      </c>
      <c r="D3964" s="73" t="str">
        <f t="shared" si="122"/>
        <v>mai/2019</v>
      </c>
      <c r="E3964" s="263">
        <v>43605</v>
      </c>
      <c r="F3964" s="259" t="s">
        <v>1586</v>
      </c>
      <c r="G3964" s="259" t="s">
        <v>295</v>
      </c>
      <c r="H3964" s="264" t="s">
        <v>1588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1021</v>
      </c>
      <c r="C3965" s="260" t="s">
        <v>1022</v>
      </c>
      <c r="D3965" s="73" t="str">
        <f t="shared" si="122"/>
        <v>mai/2019</v>
      </c>
      <c r="E3965" s="263">
        <v>43605</v>
      </c>
      <c r="F3965" s="259" t="s">
        <v>1017</v>
      </c>
      <c r="G3965" s="259" t="s">
        <v>295</v>
      </c>
      <c r="H3965" s="264" t="s">
        <v>1589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1021</v>
      </c>
      <c r="C3966" s="260" t="s">
        <v>1022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295</v>
      </c>
      <c r="H3966" s="264" t="s">
        <v>181</v>
      </c>
      <c r="I3966" s="264" t="s">
        <v>249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1021</v>
      </c>
      <c r="C3967" s="260" t="s">
        <v>1022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295</v>
      </c>
      <c r="H3967" s="264" t="s">
        <v>340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1021</v>
      </c>
      <c r="C3968" s="260" t="s">
        <v>1022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295</v>
      </c>
      <c r="H3968" s="264" t="s">
        <v>741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1021</v>
      </c>
      <c r="C3969" s="260" t="s">
        <v>1022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295</v>
      </c>
      <c r="H3969" s="264" t="s">
        <v>330</v>
      </c>
      <c r="I3969" s="264" t="s">
        <v>277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1021</v>
      </c>
      <c r="C3970" s="260" t="s">
        <v>1022</v>
      </c>
      <c r="D3970" s="73" t="str">
        <f t="shared" si="122"/>
        <v>mai/2019</v>
      </c>
      <c r="E3970" s="263">
        <v>43605</v>
      </c>
      <c r="F3970" s="259" t="s">
        <v>1577</v>
      </c>
      <c r="G3970" s="259" t="s">
        <v>295</v>
      </c>
      <c r="H3970" s="264" t="s">
        <v>653</v>
      </c>
      <c r="I3970" s="264" t="s">
        <v>276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1021</v>
      </c>
      <c r="C3971" s="260" t="s">
        <v>1022</v>
      </c>
      <c r="D3971" s="73" t="str">
        <f t="shared" ref="D3971:D4034" si="124">TEXT(E3971,"mmm/aaaa")</f>
        <v>mai/2019</v>
      </c>
      <c r="E3971" s="263">
        <v>43605</v>
      </c>
      <c r="F3971" s="259" t="s">
        <v>1577</v>
      </c>
      <c r="G3971" s="261" t="s">
        <v>295</v>
      </c>
      <c r="H3971" s="264" t="s">
        <v>192</v>
      </c>
      <c r="I3971" s="270" t="s">
        <v>276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1021</v>
      </c>
      <c r="C3972" s="260" t="s">
        <v>1022</v>
      </c>
      <c r="D3972" s="73" t="str">
        <f t="shared" si="124"/>
        <v>mai/2019</v>
      </c>
      <c r="E3972" s="263">
        <v>43605</v>
      </c>
      <c r="F3972" s="259" t="s">
        <v>214</v>
      </c>
      <c r="G3972" s="261" t="s">
        <v>295</v>
      </c>
      <c r="H3972" s="264" t="s">
        <v>304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1021</v>
      </c>
      <c r="C3973" s="260" t="s">
        <v>1022</v>
      </c>
      <c r="D3973" s="73" t="str">
        <f t="shared" si="124"/>
        <v>mai/2019</v>
      </c>
      <c r="E3973" s="263">
        <v>43605</v>
      </c>
      <c r="F3973" s="259" t="s">
        <v>214</v>
      </c>
      <c r="G3973" s="261" t="s">
        <v>295</v>
      </c>
      <c r="H3973" s="264" t="s">
        <v>304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1021</v>
      </c>
      <c r="C3974" s="260" t="s">
        <v>1022</v>
      </c>
      <c r="D3974" s="73" t="str">
        <f t="shared" si="124"/>
        <v>mai/2019</v>
      </c>
      <c r="E3974" s="263">
        <v>43605</v>
      </c>
      <c r="F3974" s="259" t="s">
        <v>214</v>
      </c>
      <c r="G3974" s="261" t="s">
        <v>295</v>
      </c>
      <c r="H3974" s="264" t="s">
        <v>304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1021</v>
      </c>
      <c r="C3975" s="260" t="s">
        <v>1022</v>
      </c>
      <c r="D3975" s="73" t="str">
        <f t="shared" si="124"/>
        <v>mai/2019</v>
      </c>
      <c r="E3975" s="263">
        <v>43605</v>
      </c>
      <c r="F3975" s="259" t="s">
        <v>214</v>
      </c>
      <c r="G3975" s="261" t="s">
        <v>295</v>
      </c>
      <c r="H3975" s="264" t="s">
        <v>304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1021</v>
      </c>
      <c r="C3976" s="260" t="s">
        <v>1022</v>
      </c>
      <c r="D3976" s="73" t="str">
        <f t="shared" si="124"/>
        <v>mai/2019</v>
      </c>
      <c r="E3976" s="263">
        <v>43605</v>
      </c>
      <c r="F3976" s="259" t="s">
        <v>207</v>
      </c>
      <c r="G3976" s="259" t="s">
        <v>295</v>
      </c>
      <c r="H3976" s="264" t="s">
        <v>208</v>
      </c>
      <c r="I3976" s="264" t="s">
        <v>298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1021</v>
      </c>
      <c r="C3977" s="260" t="s">
        <v>1022</v>
      </c>
      <c r="D3977" s="73" t="str">
        <f t="shared" si="124"/>
        <v>mai/2019</v>
      </c>
      <c r="E3977" s="263">
        <v>43605</v>
      </c>
      <c r="F3977" s="259" t="s">
        <v>1590</v>
      </c>
      <c r="G3977" s="259" t="s">
        <v>295</v>
      </c>
      <c r="H3977" s="264" t="s">
        <v>327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1021</v>
      </c>
      <c r="C3978" s="260" t="s">
        <v>1022</v>
      </c>
      <c r="D3978" s="73" t="str">
        <f t="shared" si="124"/>
        <v>mai/2019</v>
      </c>
      <c r="E3978" s="263">
        <v>43605</v>
      </c>
      <c r="F3978" s="259" t="s">
        <v>1591</v>
      </c>
      <c r="G3978" s="259" t="s">
        <v>295</v>
      </c>
      <c r="H3978" s="264" t="s">
        <v>1109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1021</v>
      </c>
      <c r="C3979" s="260" t="s">
        <v>1022</v>
      </c>
      <c r="D3979" s="73" t="str">
        <f t="shared" si="124"/>
        <v>mai/2019</v>
      </c>
      <c r="E3979" s="263">
        <v>43605</v>
      </c>
      <c r="F3979" s="259" t="s">
        <v>556</v>
      </c>
      <c r="G3979" s="259" t="s">
        <v>295</v>
      </c>
      <c r="H3979" s="264" t="s">
        <v>333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1021</v>
      </c>
      <c r="C3980" s="260" t="s">
        <v>1022</v>
      </c>
      <c r="D3980" s="73" t="str">
        <f t="shared" si="124"/>
        <v>mai/2019</v>
      </c>
      <c r="E3980" s="263">
        <v>43605</v>
      </c>
      <c r="F3980" s="259" t="s">
        <v>1592</v>
      </c>
      <c r="G3980" s="259" t="s">
        <v>295</v>
      </c>
      <c r="H3980" s="264" t="s">
        <v>333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1021</v>
      </c>
      <c r="C3981" s="260" t="s">
        <v>1022</v>
      </c>
      <c r="D3981" s="73" t="str">
        <f t="shared" si="124"/>
        <v>mai/2019</v>
      </c>
      <c r="E3981" s="263">
        <v>43605</v>
      </c>
      <c r="F3981" s="259" t="s">
        <v>561</v>
      </c>
      <c r="G3981" s="259" t="s">
        <v>295</v>
      </c>
      <c r="H3981" s="264" t="s">
        <v>333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1021</v>
      </c>
      <c r="C3982" s="260" t="s">
        <v>1022</v>
      </c>
      <c r="D3982" s="73" t="str">
        <f t="shared" si="124"/>
        <v>mai/2019</v>
      </c>
      <c r="E3982" s="263">
        <v>43605</v>
      </c>
      <c r="F3982" s="259" t="s">
        <v>1593</v>
      </c>
      <c r="G3982" s="259" t="s">
        <v>295</v>
      </c>
      <c r="H3982" s="264" t="s">
        <v>410</v>
      </c>
      <c r="I3982" s="264" t="s">
        <v>271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1021</v>
      </c>
      <c r="C3983" s="260" t="s">
        <v>1022</v>
      </c>
      <c r="D3983" s="73" t="str">
        <f t="shared" si="124"/>
        <v>mai/2019</v>
      </c>
      <c r="E3983" s="263">
        <v>43605</v>
      </c>
      <c r="F3983" s="259" t="s">
        <v>1594</v>
      </c>
      <c r="G3983" s="259" t="s">
        <v>295</v>
      </c>
      <c r="H3983" s="264" t="s">
        <v>324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1021</v>
      </c>
      <c r="C3984" s="260" t="s">
        <v>1022</v>
      </c>
      <c r="D3984" s="73" t="str">
        <f t="shared" si="124"/>
        <v>mai/2019</v>
      </c>
      <c r="E3984" s="263">
        <v>43605</v>
      </c>
      <c r="F3984" s="259" t="s">
        <v>622</v>
      </c>
      <c r="G3984" s="259" t="s">
        <v>295</v>
      </c>
      <c r="H3984" s="264" t="s">
        <v>1453</v>
      </c>
      <c r="I3984" s="264" t="s">
        <v>243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1021</v>
      </c>
      <c r="C3985" s="260" t="s">
        <v>1022</v>
      </c>
      <c r="D3985" s="73" t="str">
        <f t="shared" si="124"/>
        <v>mai/2019</v>
      </c>
      <c r="E3985" s="263">
        <v>43605</v>
      </c>
      <c r="F3985" s="259" t="s">
        <v>1595</v>
      </c>
      <c r="G3985" s="259" t="s">
        <v>295</v>
      </c>
      <c r="H3985" s="264" t="s">
        <v>1453</v>
      </c>
      <c r="I3985" s="264" t="s">
        <v>243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1021</v>
      </c>
      <c r="C3986" s="260" t="s">
        <v>1022</v>
      </c>
      <c r="D3986" s="73" t="str">
        <f t="shared" si="124"/>
        <v>mai/2019</v>
      </c>
      <c r="E3986" s="263">
        <v>43605</v>
      </c>
      <c r="F3986" s="259" t="s">
        <v>372</v>
      </c>
      <c r="G3986" s="259" t="s">
        <v>295</v>
      </c>
      <c r="H3986" s="264" t="s">
        <v>1453</v>
      </c>
      <c r="I3986" s="264" t="s">
        <v>243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1021</v>
      </c>
      <c r="C3987" s="260" t="s">
        <v>1022</v>
      </c>
      <c r="D3987" s="73" t="str">
        <f t="shared" si="124"/>
        <v>mai/2019</v>
      </c>
      <c r="E3987" s="263">
        <v>43605</v>
      </c>
      <c r="F3987" s="259" t="s">
        <v>724</v>
      </c>
      <c r="G3987" s="259" t="s">
        <v>295</v>
      </c>
      <c r="H3987" s="264" t="s">
        <v>1453</v>
      </c>
      <c r="I3987" s="264" t="s">
        <v>243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1021</v>
      </c>
      <c r="C3988" s="260" t="s">
        <v>1022</v>
      </c>
      <c r="D3988" s="73" t="str">
        <f t="shared" si="124"/>
        <v>mai/2019</v>
      </c>
      <c r="E3988" s="263">
        <v>43605</v>
      </c>
      <c r="F3988" s="259" t="s">
        <v>1596</v>
      </c>
      <c r="G3988" s="259" t="s">
        <v>295</v>
      </c>
      <c r="H3988" s="264" t="s">
        <v>1453</v>
      </c>
      <c r="I3988" s="264" t="s">
        <v>243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1021</v>
      </c>
      <c r="C3989" s="260" t="s">
        <v>1022</v>
      </c>
      <c r="D3989" s="73" t="str">
        <f t="shared" si="124"/>
        <v>mai/2019</v>
      </c>
      <c r="E3989" s="263">
        <v>43605</v>
      </c>
      <c r="F3989" s="259" t="s">
        <v>1501</v>
      </c>
      <c r="G3989" s="259" t="s">
        <v>295</v>
      </c>
      <c r="H3989" s="264" t="s">
        <v>1453</v>
      </c>
      <c r="I3989" s="264" t="s">
        <v>243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1021</v>
      </c>
      <c r="C3990" s="260" t="s">
        <v>1022</v>
      </c>
      <c r="D3990" s="73" t="str">
        <f t="shared" si="124"/>
        <v>mai/2019</v>
      </c>
      <c r="E3990" s="263">
        <v>43605</v>
      </c>
      <c r="F3990" s="259" t="s">
        <v>1597</v>
      </c>
      <c r="G3990" s="259" t="s">
        <v>295</v>
      </c>
      <c r="H3990" s="264" t="s">
        <v>1453</v>
      </c>
      <c r="I3990" s="264" t="s">
        <v>243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1021</v>
      </c>
      <c r="C3991" s="260" t="s">
        <v>1022</v>
      </c>
      <c r="D3991" s="73" t="str">
        <f t="shared" si="124"/>
        <v>mai/2019</v>
      </c>
      <c r="E3991" s="263">
        <v>43605</v>
      </c>
      <c r="F3991" s="259" t="s">
        <v>636</v>
      </c>
      <c r="G3991" s="259" t="s">
        <v>295</v>
      </c>
      <c r="H3991" s="264" t="s">
        <v>1453</v>
      </c>
      <c r="I3991" s="264" t="s">
        <v>243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1021</v>
      </c>
      <c r="C3992" s="260" t="s">
        <v>1022</v>
      </c>
      <c r="D3992" s="73" t="str">
        <f t="shared" si="124"/>
        <v>mai/2019</v>
      </c>
      <c r="E3992" s="263">
        <v>43605</v>
      </c>
      <c r="F3992" s="259" t="s">
        <v>1598</v>
      </c>
      <c r="G3992" s="259" t="s">
        <v>295</v>
      </c>
      <c r="H3992" s="264" t="s">
        <v>1453</v>
      </c>
      <c r="I3992" s="264" t="s">
        <v>243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1021</v>
      </c>
      <c r="C3993" s="260" t="s">
        <v>1022</v>
      </c>
      <c r="D3993" s="73" t="str">
        <f t="shared" si="124"/>
        <v>mai/2019</v>
      </c>
      <c r="E3993" s="263">
        <v>43605</v>
      </c>
      <c r="F3993" s="259" t="s">
        <v>1599</v>
      </c>
      <c r="G3993" s="259" t="s">
        <v>295</v>
      </c>
      <c r="H3993" s="264" t="s">
        <v>340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1023</v>
      </c>
      <c r="C3994" s="317" t="s">
        <v>1022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295</v>
      </c>
      <c r="H3994" s="270" t="s">
        <v>143</v>
      </c>
      <c r="I3994" s="270" t="s">
        <v>235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1023</v>
      </c>
      <c r="C3995" s="317" t="s">
        <v>1022</v>
      </c>
      <c r="D3995" s="73" t="str">
        <f t="shared" si="124"/>
        <v>mai/2019</v>
      </c>
      <c r="E3995" s="274">
        <v>43606</v>
      </c>
      <c r="F3995" s="261" t="s">
        <v>205</v>
      </c>
      <c r="G3995" s="276" t="s">
        <v>295</v>
      </c>
      <c r="H3995" s="270" t="s">
        <v>736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1021</v>
      </c>
      <c r="C3996" s="260" t="s">
        <v>1022</v>
      </c>
      <c r="D3996" s="73" t="str">
        <f t="shared" si="124"/>
        <v>mai/2019</v>
      </c>
      <c r="E3996" s="263">
        <v>43606</v>
      </c>
      <c r="F3996" s="259" t="s">
        <v>738</v>
      </c>
      <c r="G3996" s="262" t="s">
        <v>295</v>
      </c>
      <c r="H3996" s="264" t="s">
        <v>738</v>
      </c>
      <c r="I3996" s="264" t="s">
        <v>206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1021</v>
      </c>
      <c r="C3997" s="317" t="s">
        <v>1022</v>
      </c>
      <c r="D3997" s="73" t="str">
        <f t="shared" si="124"/>
        <v>mai/2019</v>
      </c>
      <c r="E3997" s="274">
        <v>43606</v>
      </c>
      <c r="F3997" s="261" t="s">
        <v>205</v>
      </c>
      <c r="G3997" s="261" t="s">
        <v>295</v>
      </c>
      <c r="H3997" s="270" t="s">
        <v>736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1021</v>
      </c>
      <c r="C3998" s="260" t="s">
        <v>1022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295</v>
      </c>
      <c r="H3998" s="264" t="s">
        <v>410</v>
      </c>
      <c r="I3998" s="264" t="s">
        <v>271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1021</v>
      </c>
      <c r="C3999" s="260" t="s">
        <v>1022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295</v>
      </c>
      <c r="H3999" s="264" t="s">
        <v>1109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1021</v>
      </c>
      <c r="C4000" s="260" t="s">
        <v>1022</v>
      </c>
      <c r="D4000" s="73" t="str">
        <f t="shared" si="124"/>
        <v>mai/2019</v>
      </c>
      <c r="E4000" s="263">
        <v>43606</v>
      </c>
      <c r="F4000" s="259" t="s">
        <v>214</v>
      </c>
      <c r="G4000" s="259" t="s">
        <v>295</v>
      </c>
      <c r="H4000" s="264" t="s">
        <v>304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1023</v>
      </c>
      <c r="C4001" s="260" t="s">
        <v>1022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295</v>
      </c>
      <c r="H4001" s="264" t="s">
        <v>143</v>
      </c>
      <c r="I4001" s="264" t="s">
        <v>235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1023</v>
      </c>
      <c r="C4002" s="260" t="s">
        <v>1022</v>
      </c>
      <c r="D4002" s="73" t="str">
        <f t="shared" si="124"/>
        <v>mai/2019</v>
      </c>
      <c r="E4002" s="263">
        <v>43607</v>
      </c>
      <c r="F4002" s="259" t="s">
        <v>205</v>
      </c>
      <c r="G4002" s="259" t="s">
        <v>295</v>
      </c>
      <c r="H4002" s="264" t="s">
        <v>736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1021</v>
      </c>
      <c r="C4003" s="260" t="s">
        <v>1022</v>
      </c>
      <c r="D4003" s="73" t="str">
        <f t="shared" si="124"/>
        <v>mai/2019</v>
      </c>
      <c r="E4003" s="263">
        <v>43607</v>
      </c>
      <c r="F4003" s="259" t="s">
        <v>205</v>
      </c>
      <c r="G4003" s="259" t="s">
        <v>295</v>
      </c>
      <c r="H4003" s="264" t="s">
        <v>736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1021</v>
      </c>
      <c r="C4004" s="260" t="s">
        <v>1022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295</v>
      </c>
      <c r="H4004" s="264" t="s">
        <v>1084</v>
      </c>
      <c r="I4004" s="264" t="s">
        <v>252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1021</v>
      </c>
      <c r="C4005" s="260" t="s">
        <v>1022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295</v>
      </c>
      <c r="H4005" s="264" t="s">
        <v>331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1021</v>
      </c>
      <c r="C4006" s="260" t="s">
        <v>1022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295</v>
      </c>
      <c r="H4006" s="264" t="s">
        <v>1600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1021</v>
      </c>
      <c r="C4007" s="260" t="s">
        <v>1022</v>
      </c>
      <c r="D4007" s="73" t="str">
        <f t="shared" si="124"/>
        <v>mai/2019</v>
      </c>
      <c r="E4007" s="263">
        <v>43607</v>
      </c>
      <c r="F4007" s="259" t="s">
        <v>214</v>
      </c>
      <c r="G4007" s="259" t="s">
        <v>295</v>
      </c>
      <c r="H4007" s="264" t="s">
        <v>304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1021</v>
      </c>
      <c r="C4008" s="260" t="s">
        <v>1022</v>
      </c>
      <c r="D4008" s="73" t="str">
        <f t="shared" si="124"/>
        <v>mai/2019</v>
      </c>
      <c r="E4008" s="263">
        <v>43607</v>
      </c>
      <c r="F4008" s="259" t="s">
        <v>214</v>
      </c>
      <c r="G4008" s="259" t="s">
        <v>295</v>
      </c>
      <c r="H4008" s="264" t="s">
        <v>304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1021</v>
      </c>
      <c r="C4009" s="260" t="s">
        <v>1022</v>
      </c>
      <c r="D4009" s="73" t="str">
        <f t="shared" si="124"/>
        <v>mai/2019</v>
      </c>
      <c r="E4009" s="263">
        <v>43607</v>
      </c>
      <c r="F4009" s="259" t="s">
        <v>207</v>
      </c>
      <c r="G4009" s="259" t="s">
        <v>295</v>
      </c>
      <c r="H4009" s="264" t="s">
        <v>208</v>
      </c>
      <c r="I4009" s="264" t="s">
        <v>298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1021</v>
      </c>
      <c r="C4010" s="260" t="s">
        <v>1022</v>
      </c>
      <c r="D4010" s="73" t="str">
        <f t="shared" si="124"/>
        <v>mai/2019</v>
      </c>
      <c r="E4010" s="263">
        <v>43608</v>
      </c>
      <c r="F4010" s="259" t="s">
        <v>781</v>
      </c>
      <c r="G4010" s="259" t="s">
        <v>295</v>
      </c>
      <c r="H4010" s="264" t="s">
        <v>1578</v>
      </c>
      <c r="I4010" s="264" t="s">
        <v>276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1021</v>
      </c>
      <c r="C4011" s="260" t="s">
        <v>1022</v>
      </c>
      <c r="D4011" s="73" t="str">
        <f t="shared" si="124"/>
        <v>mai/2019</v>
      </c>
      <c r="E4011" s="263">
        <v>43608</v>
      </c>
      <c r="F4011" s="259" t="s">
        <v>1601</v>
      </c>
      <c r="G4011" s="259" t="s">
        <v>295</v>
      </c>
      <c r="H4011" s="264" t="s">
        <v>1109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1021</v>
      </c>
      <c r="C4012" s="260" t="s">
        <v>1022</v>
      </c>
      <c r="D4012" s="73" t="str">
        <f t="shared" si="124"/>
        <v>mai/2019</v>
      </c>
      <c r="E4012" s="263">
        <v>43608</v>
      </c>
      <c r="F4012" s="259" t="s">
        <v>644</v>
      </c>
      <c r="G4012" s="259" t="s">
        <v>295</v>
      </c>
      <c r="H4012" s="264" t="s">
        <v>333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1021</v>
      </c>
      <c r="C4013" s="260" t="s">
        <v>1022</v>
      </c>
      <c r="D4013" s="73" t="str">
        <f t="shared" si="124"/>
        <v>mai/2019</v>
      </c>
      <c r="E4013" s="263">
        <v>43608</v>
      </c>
      <c r="F4013" s="259" t="s">
        <v>1602</v>
      </c>
      <c r="G4013" s="259" t="s">
        <v>295</v>
      </c>
      <c r="H4013" s="264" t="s">
        <v>324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1021</v>
      </c>
      <c r="C4014" s="260" t="s">
        <v>1022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295</v>
      </c>
      <c r="H4014" s="264" t="s">
        <v>345</v>
      </c>
      <c r="I4014" s="264" t="s">
        <v>249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1021</v>
      </c>
      <c r="C4015" s="260" t="s">
        <v>1022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295</v>
      </c>
      <c r="H4015" s="264" t="s">
        <v>313</v>
      </c>
      <c r="I4015" s="264" t="s">
        <v>257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1021</v>
      </c>
      <c r="C4016" s="260" t="s">
        <v>1022</v>
      </c>
      <c r="D4016" s="73" t="str">
        <f t="shared" si="124"/>
        <v>mai/2019</v>
      </c>
      <c r="E4016" s="263">
        <v>43608</v>
      </c>
      <c r="F4016" s="259" t="s">
        <v>781</v>
      </c>
      <c r="G4016" s="259" t="s">
        <v>295</v>
      </c>
      <c r="H4016" s="264" t="s">
        <v>792</v>
      </c>
      <c r="I4016" s="264" t="s">
        <v>276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1021</v>
      </c>
      <c r="C4017" s="260" t="s">
        <v>1022</v>
      </c>
      <c r="D4017" s="73" t="str">
        <f t="shared" si="124"/>
        <v>mai/2019</v>
      </c>
      <c r="E4017" s="263">
        <v>43608</v>
      </c>
      <c r="F4017" s="259" t="s">
        <v>781</v>
      </c>
      <c r="G4017" s="259" t="s">
        <v>295</v>
      </c>
      <c r="H4017" s="264" t="s">
        <v>1578</v>
      </c>
      <c r="I4017" s="264" t="s">
        <v>276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1021</v>
      </c>
      <c r="C4018" s="260" t="s">
        <v>1022</v>
      </c>
      <c r="D4018" s="73" t="str">
        <f t="shared" si="124"/>
        <v>mai/2019</v>
      </c>
      <c r="E4018" s="263">
        <v>43608</v>
      </c>
      <c r="F4018" s="259" t="s">
        <v>781</v>
      </c>
      <c r="G4018" s="259" t="s">
        <v>295</v>
      </c>
      <c r="H4018" s="264" t="s">
        <v>1578</v>
      </c>
      <c r="I4018" s="264" t="s">
        <v>276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1021</v>
      </c>
      <c r="C4019" s="260" t="s">
        <v>1022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295</v>
      </c>
      <c r="H4019" s="264" t="s">
        <v>361</v>
      </c>
      <c r="I4019" s="264" t="s">
        <v>248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1021</v>
      </c>
      <c r="C4020" s="260" t="s">
        <v>1022</v>
      </c>
      <c r="D4020" s="73" t="str">
        <f t="shared" si="124"/>
        <v>mai/2019</v>
      </c>
      <c r="E4020" s="263">
        <v>43608</v>
      </c>
      <c r="F4020" s="259" t="s">
        <v>183</v>
      </c>
      <c r="G4020" s="259" t="s">
        <v>295</v>
      </c>
      <c r="H4020" s="264" t="s">
        <v>1190</v>
      </c>
      <c r="I4020" s="264" t="s">
        <v>184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1021</v>
      </c>
      <c r="C4021" s="260" t="s">
        <v>1022</v>
      </c>
      <c r="D4021" s="73" t="str">
        <f t="shared" si="124"/>
        <v>mai/2019</v>
      </c>
      <c r="E4021" s="263">
        <v>43608</v>
      </c>
      <c r="F4021" s="259" t="s">
        <v>781</v>
      </c>
      <c r="G4021" s="259" t="s">
        <v>295</v>
      </c>
      <c r="H4021" s="264" t="s">
        <v>1603</v>
      </c>
      <c r="I4021" s="264" t="s">
        <v>276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1021</v>
      </c>
      <c r="C4022" s="260" t="s">
        <v>1022</v>
      </c>
      <c r="D4022" s="73" t="str">
        <f t="shared" si="124"/>
        <v>mai/2019</v>
      </c>
      <c r="E4022" s="263">
        <v>43608</v>
      </c>
      <c r="F4022" s="259" t="s">
        <v>214</v>
      </c>
      <c r="G4022" s="259" t="s">
        <v>295</v>
      </c>
      <c r="H4022" s="264" t="s">
        <v>304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1021</v>
      </c>
      <c r="C4023" s="260" t="s">
        <v>1022</v>
      </c>
      <c r="D4023" s="73" t="str">
        <f t="shared" si="124"/>
        <v>mai/2019</v>
      </c>
      <c r="E4023" s="263">
        <v>43608</v>
      </c>
      <c r="F4023" s="259" t="s">
        <v>214</v>
      </c>
      <c r="G4023" s="259" t="s">
        <v>295</v>
      </c>
      <c r="H4023" s="264" t="s">
        <v>304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1021</v>
      </c>
      <c r="C4024" s="260" t="s">
        <v>1022</v>
      </c>
      <c r="D4024" s="73" t="str">
        <f t="shared" si="124"/>
        <v>mai/2019</v>
      </c>
      <c r="E4024" s="263">
        <v>43608</v>
      </c>
      <c r="F4024" s="259" t="s">
        <v>214</v>
      </c>
      <c r="G4024" s="259" t="s">
        <v>295</v>
      </c>
      <c r="H4024" s="264" t="s">
        <v>304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1021</v>
      </c>
      <c r="C4025" s="260" t="s">
        <v>1022</v>
      </c>
      <c r="D4025" s="73" t="str">
        <f t="shared" si="124"/>
        <v>mai/2019</v>
      </c>
      <c r="E4025" s="263">
        <v>43608</v>
      </c>
      <c r="F4025" s="259" t="s">
        <v>207</v>
      </c>
      <c r="G4025" s="259" t="s">
        <v>295</v>
      </c>
      <c r="H4025" s="264" t="s">
        <v>208</v>
      </c>
      <c r="I4025" s="264" t="s">
        <v>298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1021</v>
      </c>
      <c r="C4026" s="260" t="s">
        <v>1022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295</v>
      </c>
      <c r="H4026" s="264" t="s">
        <v>1369</v>
      </c>
      <c r="I4026" s="264" t="s">
        <v>248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1021</v>
      </c>
      <c r="C4027" s="260" t="s">
        <v>1022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295</v>
      </c>
      <c r="H4027" s="264" t="s">
        <v>1123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1021</v>
      </c>
      <c r="C4028" s="260" t="s">
        <v>1022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295</v>
      </c>
      <c r="H4028" s="264" t="s">
        <v>1452</v>
      </c>
      <c r="I4028" s="264" t="s">
        <v>248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1021</v>
      </c>
      <c r="C4029" s="260" t="s">
        <v>1022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295</v>
      </c>
      <c r="H4029" s="264" t="s">
        <v>181</v>
      </c>
      <c r="I4029" s="264" t="s">
        <v>248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1021</v>
      </c>
      <c r="C4030" s="260" t="s">
        <v>1022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295</v>
      </c>
      <c r="H4030" s="264" t="s">
        <v>1450</v>
      </c>
      <c r="I4030" s="264" t="s">
        <v>248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1021</v>
      </c>
      <c r="C4031" s="260" t="s">
        <v>1022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295</v>
      </c>
      <c r="H4031" s="264" t="s">
        <v>1084</v>
      </c>
      <c r="I4031" s="264" t="s">
        <v>252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1021</v>
      </c>
      <c r="C4032" s="260" t="s">
        <v>1022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295</v>
      </c>
      <c r="H4032" s="264" t="s">
        <v>181</v>
      </c>
      <c r="I4032" s="264" t="s">
        <v>248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1021</v>
      </c>
      <c r="C4033" s="260" t="s">
        <v>1022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295</v>
      </c>
      <c r="H4033" s="264" t="s">
        <v>1175</v>
      </c>
      <c r="I4033" s="264" t="s">
        <v>190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1021</v>
      </c>
      <c r="C4034" s="260" t="s">
        <v>1022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295</v>
      </c>
      <c r="H4034" s="264" t="s">
        <v>328</v>
      </c>
      <c r="I4034" s="264" t="s">
        <v>259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1021</v>
      </c>
      <c r="C4035" s="260" t="s">
        <v>1022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295</v>
      </c>
      <c r="H4035" s="264" t="s">
        <v>1047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1021</v>
      </c>
      <c r="C4036" s="260" t="s">
        <v>1022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295</v>
      </c>
      <c r="H4036" s="264" t="s">
        <v>1604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1021</v>
      </c>
      <c r="C4037" s="260" t="s">
        <v>1022</v>
      </c>
      <c r="D4037" s="73" t="str">
        <f t="shared" si="126"/>
        <v>mai/2019</v>
      </c>
      <c r="E4037" s="263">
        <v>43612</v>
      </c>
      <c r="F4037" s="259" t="s">
        <v>214</v>
      </c>
      <c r="G4037" s="259" t="s">
        <v>295</v>
      </c>
      <c r="H4037" s="264" t="s">
        <v>304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1021</v>
      </c>
      <c r="C4038" s="260" t="s">
        <v>1022</v>
      </c>
      <c r="D4038" s="73" t="str">
        <f t="shared" si="126"/>
        <v>mai/2019</v>
      </c>
      <c r="E4038" s="263">
        <v>43612</v>
      </c>
      <c r="F4038" s="259" t="s">
        <v>744</v>
      </c>
      <c r="G4038" s="259" t="s">
        <v>295</v>
      </c>
      <c r="H4038" s="264" t="s">
        <v>745</v>
      </c>
      <c r="I4038" s="264" t="s">
        <v>195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1021</v>
      </c>
      <c r="C4039" s="260" t="s">
        <v>1022</v>
      </c>
      <c r="D4039" s="73" t="str">
        <f t="shared" si="126"/>
        <v>mai/2019</v>
      </c>
      <c r="E4039" s="263">
        <v>43612</v>
      </c>
      <c r="F4039" s="259" t="s">
        <v>207</v>
      </c>
      <c r="G4039" s="259" t="s">
        <v>295</v>
      </c>
      <c r="H4039" s="264" t="s">
        <v>208</v>
      </c>
      <c r="I4039" s="264" t="s">
        <v>298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1021</v>
      </c>
      <c r="C4040" s="260" t="s">
        <v>1022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295</v>
      </c>
      <c r="H4040" s="264" t="s">
        <v>1605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1021</v>
      </c>
      <c r="C4041" s="260" t="s">
        <v>1022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295</v>
      </c>
      <c r="H4041" s="264" t="s">
        <v>185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1021</v>
      </c>
      <c r="C4042" s="260" t="s">
        <v>1022</v>
      </c>
      <c r="D4042" s="73" t="str">
        <f t="shared" si="126"/>
        <v>mai/2019</v>
      </c>
      <c r="E4042" s="263">
        <v>43613</v>
      </c>
      <c r="F4042" s="259" t="s">
        <v>1606</v>
      </c>
      <c r="G4042" s="259" t="s">
        <v>295</v>
      </c>
      <c r="H4042" s="264" t="s">
        <v>640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1021</v>
      </c>
      <c r="C4043" s="260" t="s">
        <v>1022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295</v>
      </c>
      <c r="H4043" s="264" t="s">
        <v>1457</v>
      </c>
      <c r="I4043" s="264" t="s">
        <v>249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1021</v>
      </c>
      <c r="C4044" s="260" t="s">
        <v>1022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295</v>
      </c>
      <c r="H4044" s="264" t="s">
        <v>1060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1021</v>
      </c>
      <c r="C4045" s="260" t="s">
        <v>1022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295</v>
      </c>
      <c r="H4045" s="264" t="s">
        <v>1605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1021</v>
      </c>
      <c r="C4046" s="260" t="s">
        <v>1022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295</v>
      </c>
      <c r="H4046" s="264" t="s">
        <v>1453</v>
      </c>
      <c r="I4046" s="264" t="s">
        <v>243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1021</v>
      </c>
      <c r="C4047" s="260" t="s">
        <v>1022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295</v>
      </c>
      <c r="H4047" s="264" t="s">
        <v>1453</v>
      </c>
      <c r="I4047" s="264" t="s">
        <v>243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1021</v>
      </c>
      <c r="C4048" s="260" t="s">
        <v>1022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295</v>
      </c>
      <c r="H4048" s="264" t="s">
        <v>1453</v>
      </c>
      <c r="I4048" s="264" t="s">
        <v>243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1021</v>
      </c>
      <c r="C4049" s="260" t="s">
        <v>1022</v>
      </c>
      <c r="D4049" s="73" t="str">
        <f t="shared" si="126"/>
        <v>mai/2019</v>
      </c>
      <c r="E4049" s="263">
        <v>43613</v>
      </c>
      <c r="F4049" s="259" t="s">
        <v>214</v>
      </c>
      <c r="G4049" s="259" t="s">
        <v>295</v>
      </c>
      <c r="H4049" s="264" t="s">
        <v>304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1021</v>
      </c>
      <c r="C4050" s="260" t="s">
        <v>1022</v>
      </c>
      <c r="D4050" s="73" t="str">
        <f t="shared" si="126"/>
        <v>mai/2019</v>
      </c>
      <c r="E4050" s="263">
        <v>43613</v>
      </c>
      <c r="F4050" s="259" t="s">
        <v>214</v>
      </c>
      <c r="G4050" s="259" t="s">
        <v>295</v>
      </c>
      <c r="H4050" s="264" t="s">
        <v>304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1021</v>
      </c>
      <c r="C4051" s="260" t="s">
        <v>1022</v>
      </c>
      <c r="D4051" s="73" t="str">
        <f t="shared" si="126"/>
        <v>mai/2019</v>
      </c>
      <c r="E4051" s="263">
        <v>43613</v>
      </c>
      <c r="F4051" s="259" t="s">
        <v>214</v>
      </c>
      <c r="G4051" s="259" t="s">
        <v>295</v>
      </c>
      <c r="H4051" s="264" t="s">
        <v>304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1021</v>
      </c>
      <c r="C4052" s="260" t="s">
        <v>1022</v>
      </c>
      <c r="D4052" s="73" t="str">
        <f t="shared" si="126"/>
        <v>mai/2019</v>
      </c>
      <c r="E4052" s="263">
        <v>43613</v>
      </c>
      <c r="F4052" s="259" t="s">
        <v>214</v>
      </c>
      <c r="G4052" s="259" t="s">
        <v>295</v>
      </c>
      <c r="H4052" s="264" t="s">
        <v>304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1021</v>
      </c>
      <c r="C4053" s="260" t="s">
        <v>1022</v>
      </c>
      <c r="D4053" s="73" t="str">
        <f t="shared" si="126"/>
        <v>mai/2019</v>
      </c>
      <c r="E4053" s="263">
        <v>43613</v>
      </c>
      <c r="F4053" s="259" t="s">
        <v>214</v>
      </c>
      <c r="G4053" s="259" t="s">
        <v>295</v>
      </c>
      <c r="H4053" s="264" t="s">
        <v>304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1021</v>
      </c>
      <c r="C4054" s="260" t="s">
        <v>1022</v>
      </c>
      <c r="D4054" s="73" t="str">
        <f t="shared" si="126"/>
        <v>mai/2019</v>
      </c>
      <c r="E4054" s="263">
        <v>43613</v>
      </c>
      <c r="F4054" s="259" t="s">
        <v>207</v>
      </c>
      <c r="G4054" s="259" t="s">
        <v>295</v>
      </c>
      <c r="H4054" s="264" t="s">
        <v>208</v>
      </c>
      <c r="I4054" s="264" t="s">
        <v>298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1021</v>
      </c>
      <c r="C4055" s="260" t="s">
        <v>1022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295</v>
      </c>
      <c r="H4055" s="264" t="s">
        <v>1453</v>
      </c>
      <c r="I4055" s="264" t="s">
        <v>243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1021</v>
      </c>
      <c r="C4056" s="260" t="s">
        <v>1022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295</v>
      </c>
      <c r="H4056" s="264" t="s">
        <v>1453</v>
      </c>
      <c r="I4056" s="264" t="s">
        <v>243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1021</v>
      </c>
      <c r="C4057" s="260" t="s">
        <v>1022</v>
      </c>
      <c r="D4057" s="73" t="str">
        <f t="shared" si="126"/>
        <v>mai/2019</v>
      </c>
      <c r="E4057" s="263">
        <v>43614</v>
      </c>
      <c r="F4057" s="259" t="s">
        <v>214</v>
      </c>
      <c r="G4057" s="259" t="s">
        <v>295</v>
      </c>
      <c r="H4057" s="264" t="s">
        <v>304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1021</v>
      </c>
      <c r="C4058" s="260" t="s">
        <v>1022</v>
      </c>
      <c r="D4058" s="73" t="str">
        <f t="shared" si="126"/>
        <v>mai/2019</v>
      </c>
      <c r="E4058" s="263">
        <v>43614</v>
      </c>
      <c r="F4058" s="259" t="s">
        <v>214</v>
      </c>
      <c r="G4058" s="259" t="s">
        <v>295</v>
      </c>
      <c r="H4058" s="264" t="s">
        <v>304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1021</v>
      </c>
      <c r="C4059" s="260" t="s">
        <v>1022</v>
      </c>
      <c r="D4059" s="73" t="str">
        <f t="shared" si="126"/>
        <v>mai/2019</v>
      </c>
      <c r="E4059" s="263">
        <v>43614</v>
      </c>
      <c r="F4059" s="259" t="s">
        <v>207</v>
      </c>
      <c r="G4059" s="259" t="s">
        <v>295</v>
      </c>
      <c r="H4059" s="264" t="s">
        <v>208</v>
      </c>
      <c r="I4059" s="264" t="s">
        <v>298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1021</v>
      </c>
      <c r="C4060" s="260" t="s">
        <v>1022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295</v>
      </c>
      <c r="H4060" s="264" t="s">
        <v>185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1021</v>
      </c>
      <c r="C4061" s="260" t="s">
        <v>1022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295</v>
      </c>
      <c r="H4061" s="264" t="s">
        <v>1084</v>
      </c>
      <c r="I4061" s="264" t="s">
        <v>252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1021</v>
      </c>
      <c r="C4062" s="260" t="s">
        <v>1022</v>
      </c>
      <c r="D4062" s="73" t="str">
        <f t="shared" si="126"/>
        <v>mai/2019</v>
      </c>
      <c r="E4062" s="263">
        <v>43615</v>
      </c>
      <c r="F4062" s="262" t="s">
        <v>781</v>
      </c>
      <c r="G4062" s="259" t="s">
        <v>295</v>
      </c>
      <c r="H4062" s="266" t="s">
        <v>804</v>
      </c>
      <c r="I4062" s="264" t="s">
        <v>276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1021</v>
      </c>
      <c r="C4063" s="260" t="s">
        <v>1022</v>
      </c>
      <c r="D4063" s="73" t="str">
        <f t="shared" si="126"/>
        <v>mai/2019</v>
      </c>
      <c r="E4063" s="263">
        <v>43615</v>
      </c>
      <c r="F4063" s="262" t="s">
        <v>781</v>
      </c>
      <c r="G4063" s="259" t="s">
        <v>295</v>
      </c>
      <c r="H4063" s="266" t="s">
        <v>220</v>
      </c>
      <c r="I4063" s="266" t="s">
        <v>276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1021</v>
      </c>
      <c r="C4064" s="260" t="s">
        <v>1022</v>
      </c>
      <c r="D4064" s="73" t="str">
        <f t="shared" si="126"/>
        <v>mai/2019</v>
      </c>
      <c r="E4064" s="263">
        <v>43615</v>
      </c>
      <c r="F4064" s="259" t="s">
        <v>214</v>
      </c>
      <c r="G4064" s="259" t="s">
        <v>295</v>
      </c>
      <c r="H4064" s="264" t="s">
        <v>304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1021</v>
      </c>
      <c r="C4065" s="260" t="s">
        <v>1022</v>
      </c>
      <c r="D4065" s="73" t="str">
        <f t="shared" si="126"/>
        <v>mai/2019</v>
      </c>
      <c r="E4065" s="263">
        <v>43615</v>
      </c>
      <c r="F4065" s="259" t="s">
        <v>207</v>
      </c>
      <c r="G4065" s="259" t="s">
        <v>295</v>
      </c>
      <c r="H4065" s="264" t="s">
        <v>208</v>
      </c>
      <c r="I4065" s="264" t="s">
        <v>298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1023</v>
      </c>
      <c r="C4066" s="317" t="s">
        <v>1022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295</v>
      </c>
      <c r="H4066" s="264" t="s">
        <v>143</v>
      </c>
      <c r="I4066" s="264" t="s">
        <v>235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1023</v>
      </c>
      <c r="C4067" s="317" t="s">
        <v>1022</v>
      </c>
      <c r="D4067" s="73" t="str">
        <f t="shared" si="126"/>
        <v>mai/2019</v>
      </c>
      <c r="E4067" s="263">
        <v>43616</v>
      </c>
      <c r="F4067" s="259" t="s">
        <v>205</v>
      </c>
      <c r="G4067" s="259" t="s">
        <v>295</v>
      </c>
      <c r="H4067" s="264" t="s">
        <v>736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1023</v>
      </c>
      <c r="C4068" s="317" t="s">
        <v>1022</v>
      </c>
      <c r="D4068" s="73" t="str">
        <f t="shared" si="126"/>
        <v>mai/2019</v>
      </c>
      <c r="E4068" s="263">
        <v>43616</v>
      </c>
      <c r="F4068" s="259" t="s">
        <v>214</v>
      </c>
      <c r="G4068" s="259" t="s">
        <v>295</v>
      </c>
      <c r="H4068" s="264" t="s">
        <v>329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1021</v>
      </c>
      <c r="C4069" s="260" t="s">
        <v>1022</v>
      </c>
      <c r="D4069" s="73" t="str">
        <f t="shared" si="126"/>
        <v>mai/2019</v>
      </c>
      <c r="E4069" s="263">
        <v>43616</v>
      </c>
      <c r="F4069" s="259" t="s">
        <v>738</v>
      </c>
      <c r="G4069" s="259" t="s">
        <v>295</v>
      </c>
      <c r="H4069" s="264" t="s">
        <v>738</v>
      </c>
      <c r="I4069" s="264" t="s">
        <v>206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1021</v>
      </c>
      <c r="C4070" s="260" t="s">
        <v>1022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295</v>
      </c>
      <c r="H4070" s="264" t="s">
        <v>775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1021</v>
      </c>
      <c r="C4071" s="260" t="s">
        <v>1022</v>
      </c>
      <c r="D4071" s="73" t="str">
        <f t="shared" si="126"/>
        <v>mai/2019</v>
      </c>
      <c r="E4071" s="263">
        <v>43616</v>
      </c>
      <c r="F4071" s="259" t="s">
        <v>205</v>
      </c>
      <c r="G4071" s="259" t="s">
        <v>295</v>
      </c>
      <c r="H4071" s="264" t="s">
        <v>736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1021</v>
      </c>
      <c r="C4072" s="260" t="s">
        <v>1022</v>
      </c>
      <c r="D4072" s="73" t="str">
        <f t="shared" si="126"/>
        <v>mai/2019</v>
      </c>
      <c r="E4072" s="263">
        <v>43616</v>
      </c>
      <c r="F4072" s="259" t="s">
        <v>187</v>
      </c>
      <c r="G4072" s="259" t="s">
        <v>295</v>
      </c>
      <c r="H4072" s="264" t="s">
        <v>1607</v>
      </c>
      <c r="I4072" s="264" t="s">
        <v>188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1021</v>
      </c>
      <c r="C4073" s="260" t="s">
        <v>1022</v>
      </c>
      <c r="D4073" s="73" t="str">
        <f t="shared" si="126"/>
        <v>mai/2019</v>
      </c>
      <c r="E4073" s="263">
        <v>43616</v>
      </c>
      <c r="F4073" s="259" t="s">
        <v>214</v>
      </c>
      <c r="G4073" s="259" t="s">
        <v>295</v>
      </c>
      <c r="H4073" s="264" t="s">
        <v>214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1021</v>
      </c>
      <c r="C4074" s="260" t="s">
        <v>1022</v>
      </c>
      <c r="D4074" s="73" t="str">
        <f t="shared" si="126"/>
        <v>mai/2019</v>
      </c>
      <c r="E4074" s="263">
        <v>43616</v>
      </c>
      <c r="F4074" s="259" t="s">
        <v>207</v>
      </c>
      <c r="G4074" s="259" t="s">
        <v>295</v>
      </c>
      <c r="H4074" s="264" t="s">
        <v>208</v>
      </c>
      <c r="I4074" s="264" t="s">
        <v>298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1021</v>
      </c>
      <c r="C4075" s="260" t="s">
        <v>1022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295</v>
      </c>
      <c r="H4075" s="264" t="s">
        <v>791</v>
      </c>
      <c r="I4075" s="264" t="s">
        <v>238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1023</v>
      </c>
      <c r="C4076" s="260" t="s">
        <v>1022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295</v>
      </c>
      <c r="H4076" s="264" t="s">
        <v>791</v>
      </c>
      <c r="I4076" s="264" t="s">
        <v>238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1023</v>
      </c>
      <c r="C4077" s="260" t="s">
        <v>1022</v>
      </c>
      <c r="D4077" s="73" t="str">
        <f t="shared" si="126"/>
        <v>jun/2019</v>
      </c>
      <c r="E4077" s="263">
        <v>43619</v>
      </c>
      <c r="F4077" s="259" t="s">
        <v>205</v>
      </c>
      <c r="G4077" s="259" t="s">
        <v>295</v>
      </c>
      <c r="H4077" s="264" t="s">
        <v>736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1021</v>
      </c>
      <c r="C4078" s="260" t="s">
        <v>1022</v>
      </c>
      <c r="D4078" s="73" t="str">
        <f t="shared" si="126"/>
        <v>jun/2019</v>
      </c>
      <c r="E4078" s="263">
        <v>43619</v>
      </c>
      <c r="F4078" s="259" t="s">
        <v>738</v>
      </c>
      <c r="G4078" s="259" t="s">
        <v>295</v>
      </c>
      <c r="H4078" s="264" t="s">
        <v>738</v>
      </c>
      <c r="I4078" s="264" t="s">
        <v>206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1021</v>
      </c>
      <c r="C4079" s="260" t="s">
        <v>1022</v>
      </c>
      <c r="D4079" s="73" t="str">
        <f t="shared" si="126"/>
        <v>jun/2019</v>
      </c>
      <c r="E4079" s="263">
        <v>43619</v>
      </c>
      <c r="F4079" s="259" t="s">
        <v>205</v>
      </c>
      <c r="G4079" s="259" t="s">
        <v>295</v>
      </c>
      <c r="H4079" s="264" t="s">
        <v>736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1021</v>
      </c>
      <c r="C4080" s="260" t="s">
        <v>1022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295</v>
      </c>
      <c r="H4080" s="264" t="s">
        <v>1454</v>
      </c>
      <c r="I4080" s="264" t="s">
        <v>256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1021</v>
      </c>
      <c r="C4081" s="260" t="s">
        <v>1022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295</v>
      </c>
      <c r="H4081" s="264" t="s">
        <v>400</v>
      </c>
      <c r="I4081" s="264" t="s">
        <v>188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1021</v>
      </c>
      <c r="C4082" s="260" t="s">
        <v>1022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295</v>
      </c>
      <c r="H4082" s="264" t="s">
        <v>1084</v>
      </c>
      <c r="I4082" s="264" t="s">
        <v>252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1021</v>
      </c>
      <c r="C4083" s="260" t="s">
        <v>1022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295</v>
      </c>
      <c r="H4083" s="264" t="s">
        <v>1084</v>
      </c>
      <c r="I4083" s="264" t="s">
        <v>252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1021</v>
      </c>
      <c r="C4084" s="260" t="s">
        <v>1022</v>
      </c>
      <c r="D4084" s="73" t="str">
        <f t="shared" si="126"/>
        <v>jun/2019</v>
      </c>
      <c r="E4084" s="263">
        <v>43619</v>
      </c>
      <c r="F4084" s="259" t="s">
        <v>207</v>
      </c>
      <c r="G4084" s="259" t="s">
        <v>295</v>
      </c>
      <c r="H4084" s="264" t="s">
        <v>208</v>
      </c>
      <c r="I4084" s="264" t="s">
        <v>298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1021</v>
      </c>
      <c r="C4085" s="260" t="s">
        <v>1022</v>
      </c>
      <c r="D4085" s="73" t="str">
        <f t="shared" si="126"/>
        <v>jun/2019</v>
      </c>
      <c r="E4085" s="263">
        <v>43620</v>
      </c>
      <c r="F4085" s="259" t="s">
        <v>1608</v>
      </c>
      <c r="G4085" s="259" t="s">
        <v>295</v>
      </c>
      <c r="H4085" s="264" t="s">
        <v>1608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1021</v>
      </c>
      <c r="C4086" s="260" t="s">
        <v>1022</v>
      </c>
      <c r="D4086" s="73" t="str">
        <f t="shared" si="126"/>
        <v>jun/2019</v>
      </c>
      <c r="E4086" s="263">
        <v>43620</v>
      </c>
      <c r="F4086" s="259" t="s">
        <v>1608</v>
      </c>
      <c r="G4086" s="259" t="s">
        <v>295</v>
      </c>
      <c r="H4086" s="264" t="s">
        <v>1609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1021</v>
      </c>
      <c r="C4087" s="260" t="s">
        <v>1022</v>
      </c>
      <c r="D4087" s="73" t="str">
        <f t="shared" si="126"/>
        <v>jun/2019</v>
      </c>
      <c r="E4087" s="263">
        <v>43620</v>
      </c>
      <c r="F4087" s="259" t="s">
        <v>1608</v>
      </c>
      <c r="G4087" s="259" t="s">
        <v>295</v>
      </c>
      <c r="H4087" s="264" t="s">
        <v>1610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1021</v>
      </c>
      <c r="C4088" s="260" t="s">
        <v>1022</v>
      </c>
      <c r="D4088" s="73" t="str">
        <f t="shared" si="126"/>
        <v>jun/2019</v>
      </c>
      <c r="E4088" s="263">
        <v>43620</v>
      </c>
      <c r="F4088" s="259" t="s">
        <v>1608</v>
      </c>
      <c r="G4088" s="259" t="s">
        <v>295</v>
      </c>
      <c r="H4088" s="264" t="s">
        <v>1611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1021</v>
      </c>
      <c r="C4089" s="260" t="s">
        <v>1022</v>
      </c>
      <c r="D4089" s="73" t="str">
        <f t="shared" si="126"/>
        <v>jun/2019</v>
      </c>
      <c r="E4089" s="263">
        <v>43620</v>
      </c>
      <c r="F4089" s="259" t="s">
        <v>1608</v>
      </c>
      <c r="G4089" s="259" t="s">
        <v>295</v>
      </c>
      <c r="H4089" s="264" t="s">
        <v>1612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1021</v>
      </c>
      <c r="C4090" s="260" t="s">
        <v>1022</v>
      </c>
      <c r="D4090" s="73" t="str">
        <f t="shared" si="126"/>
        <v>jun/2019</v>
      </c>
      <c r="E4090" s="263">
        <v>43620</v>
      </c>
      <c r="F4090" s="259" t="s">
        <v>1608</v>
      </c>
      <c r="G4090" s="259" t="s">
        <v>295</v>
      </c>
      <c r="H4090" s="264" t="s">
        <v>1613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1021</v>
      </c>
      <c r="C4091" s="260" t="s">
        <v>1022</v>
      </c>
      <c r="D4091" s="73" t="str">
        <f t="shared" si="126"/>
        <v>jun/2019</v>
      </c>
      <c r="E4091" s="263">
        <v>43620</v>
      </c>
      <c r="F4091" s="259" t="s">
        <v>1608</v>
      </c>
      <c r="G4091" s="259" t="s">
        <v>295</v>
      </c>
      <c r="H4091" s="264" t="s">
        <v>1572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1021</v>
      </c>
      <c r="C4092" s="260" t="s">
        <v>1022</v>
      </c>
      <c r="D4092" s="73" t="str">
        <f t="shared" si="126"/>
        <v>jun/2019</v>
      </c>
      <c r="E4092" s="263">
        <v>43620</v>
      </c>
      <c r="F4092" s="259" t="s">
        <v>1608</v>
      </c>
      <c r="G4092" s="259" t="s">
        <v>295</v>
      </c>
      <c r="H4092" s="264" t="s">
        <v>1614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1021</v>
      </c>
      <c r="C4093" s="260" t="s">
        <v>1022</v>
      </c>
      <c r="D4093" s="73" t="str">
        <f t="shared" si="126"/>
        <v>jun/2019</v>
      </c>
      <c r="E4093" s="263">
        <v>43620</v>
      </c>
      <c r="F4093" s="259" t="s">
        <v>1608</v>
      </c>
      <c r="G4093" s="259" t="s">
        <v>295</v>
      </c>
      <c r="H4093" s="264" t="s">
        <v>1615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1021</v>
      </c>
      <c r="C4094" s="260" t="s">
        <v>1022</v>
      </c>
      <c r="D4094" s="73" t="str">
        <f t="shared" si="126"/>
        <v>jun/2019</v>
      </c>
      <c r="E4094" s="263">
        <v>43620</v>
      </c>
      <c r="F4094" s="259" t="s">
        <v>1608</v>
      </c>
      <c r="G4094" s="259" t="s">
        <v>295</v>
      </c>
      <c r="H4094" s="264" t="s">
        <v>1537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1021</v>
      </c>
      <c r="C4095" s="260" t="s">
        <v>1022</v>
      </c>
      <c r="D4095" s="73" t="str">
        <f t="shared" si="126"/>
        <v>jun/2019</v>
      </c>
      <c r="E4095" s="263">
        <v>43620</v>
      </c>
      <c r="F4095" s="259" t="s">
        <v>1608</v>
      </c>
      <c r="G4095" s="259" t="s">
        <v>295</v>
      </c>
      <c r="H4095" s="264" t="s">
        <v>1616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1021</v>
      </c>
      <c r="C4096" s="260" t="s">
        <v>1022</v>
      </c>
      <c r="D4096" s="73" t="str">
        <f t="shared" si="126"/>
        <v>jun/2019</v>
      </c>
      <c r="E4096" s="263">
        <v>43620</v>
      </c>
      <c r="F4096" s="259" t="s">
        <v>1608</v>
      </c>
      <c r="G4096" s="259" t="s">
        <v>295</v>
      </c>
      <c r="H4096" s="264" t="s">
        <v>1573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1021</v>
      </c>
      <c r="C4097" s="260" t="s">
        <v>1022</v>
      </c>
      <c r="D4097" s="73" t="str">
        <f t="shared" si="126"/>
        <v>jun/2019</v>
      </c>
      <c r="E4097" s="263">
        <v>43620</v>
      </c>
      <c r="F4097" s="259" t="s">
        <v>1608</v>
      </c>
      <c r="G4097" s="259" t="s">
        <v>295</v>
      </c>
      <c r="H4097" s="264" t="s">
        <v>1617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1021</v>
      </c>
      <c r="C4098" s="260" t="s">
        <v>1022</v>
      </c>
      <c r="D4098" s="73" t="str">
        <f t="shared" si="126"/>
        <v>jun/2019</v>
      </c>
      <c r="E4098" s="263">
        <v>43620</v>
      </c>
      <c r="F4098" s="259" t="s">
        <v>1608</v>
      </c>
      <c r="G4098" s="259" t="s">
        <v>295</v>
      </c>
      <c r="H4098" s="264" t="s">
        <v>1432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1021</v>
      </c>
      <c r="C4099" s="260" t="s">
        <v>1022</v>
      </c>
      <c r="D4099" s="73" t="str">
        <f t="shared" ref="D4099:D4162" si="128">TEXT(E4099,"mmm/aaaa")</f>
        <v>jun/2019</v>
      </c>
      <c r="E4099" s="263">
        <v>43620</v>
      </c>
      <c r="F4099" s="259" t="s">
        <v>1608</v>
      </c>
      <c r="G4099" s="259" t="s">
        <v>295</v>
      </c>
      <c r="H4099" s="264" t="s">
        <v>1618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1021</v>
      </c>
      <c r="C4100" s="260" t="s">
        <v>1022</v>
      </c>
      <c r="D4100" s="73" t="str">
        <f t="shared" si="128"/>
        <v>jun/2019</v>
      </c>
      <c r="E4100" s="263">
        <v>43620</v>
      </c>
      <c r="F4100" s="259" t="s">
        <v>1608</v>
      </c>
      <c r="G4100" s="259" t="s">
        <v>295</v>
      </c>
      <c r="H4100" s="264" t="s">
        <v>1574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1021</v>
      </c>
      <c r="C4101" s="260" t="s">
        <v>1022</v>
      </c>
      <c r="D4101" s="73" t="str">
        <f t="shared" si="128"/>
        <v>jun/2019</v>
      </c>
      <c r="E4101" s="263">
        <v>43620</v>
      </c>
      <c r="F4101" s="259" t="s">
        <v>215</v>
      </c>
      <c r="G4101" s="259" t="s">
        <v>295</v>
      </c>
      <c r="H4101" s="264" t="s">
        <v>793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1021</v>
      </c>
      <c r="C4102" s="260" t="s">
        <v>1022</v>
      </c>
      <c r="D4102" s="73" t="str">
        <f t="shared" si="128"/>
        <v>jun/2019</v>
      </c>
      <c r="E4102" s="263">
        <v>43620</v>
      </c>
      <c r="F4102" s="259" t="s">
        <v>214</v>
      </c>
      <c r="G4102" s="259" t="s">
        <v>295</v>
      </c>
      <c r="H4102" s="264" t="s">
        <v>304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1021</v>
      </c>
      <c r="C4103" s="260" t="s">
        <v>1022</v>
      </c>
      <c r="D4103" s="73" t="str">
        <f t="shared" si="128"/>
        <v>jun/2019</v>
      </c>
      <c r="E4103" s="263">
        <v>43620</v>
      </c>
      <c r="F4103" s="259" t="s">
        <v>214</v>
      </c>
      <c r="G4103" s="259" t="s">
        <v>295</v>
      </c>
      <c r="H4103" s="264" t="s">
        <v>304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1021</v>
      </c>
      <c r="C4104" s="260" t="s">
        <v>1022</v>
      </c>
      <c r="D4104" s="73" t="str">
        <f t="shared" si="128"/>
        <v>jun/2019</v>
      </c>
      <c r="E4104" s="263">
        <v>43620</v>
      </c>
      <c r="F4104" s="259" t="s">
        <v>214</v>
      </c>
      <c r="G4104" s="259" t="s">
        <v>295</v>
      </c>
      <c r="H4104" s="264" t="s">
        <v>304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1021</v>
      </c>
      <c r="C4105" s="260" t="s">
        <v>1022</v>
      </c>
      <c r="D4105" s="73" t="str">
        <f t="shared" si="128"/>
        <v>jun/2019</v>
      </c>
      <c r="E4105" s="263">
        <v>43620</v>
      </c>
      <c r="F4105" s="259" t="s">
        <v>207</v>
      </c>
      <c r="G4105" s="259" t="s">
        <v>295</v>
      </c>
      <c r="H4105" s="264" t="s">
        <v>208</v>
      </c>
      <c r="I4105" s="264" t="s">
        <v>298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1021</v>
      </c>
      <c r="C4106" s="260" t="s">
        <v>1022</v>
      </c>
      <c r="D4106" s="73" t="str">
        <f t="shared" si="128"/>
        <v>jun/2019</v>
      </c>
      <c r="E4106" s="263">
        <v>43621</v>
      </c>
      <c r="F4106" s="259" t="s">
        <v>781</v>
      </c>
      <c r="G4106" s="259" t="s">
        <v>295</v>
      </c>
      <c r="H4106" s="264" t="s">
        <v>1578</v>
      </c>
      <c r="I4106" s="264" t="s">
        <v>276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1021</v>
      </c>
      <c r="C4107" s="260" t="s">
        <v>1022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295</v>
      </c>
      <c r="H4107" s="264" t="s">
        <v>1444</v>
      </c>
      <c r="I4107" s="270" t="s">
        <v>189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1021</v>
      </c>
      <c r="C4108" s="260" t="s">
        <v>1022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295</v>
      </c>
      <c r="H4108" s="264" t="s">
        <v>181</v>
      </c>
      <c r="I4108" s="264" t="s">
        <v>248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1021</v>
      </c>
      <c r="C4109" s="260" t="s">
        <v>1022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295</v>
      </c>
      <c r="H4109" s="264" t="s">
        <v>181</v>
      </c>
      <c r="I4109" s="264" t="s">
        <v>251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1021</v>
      </c>
      <c r="C4110" s="260" t="s">
        <v>1022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295</v>
      </c>
      <c r="H4110" s="264" t="s">
        <v>1444</v>
      </c>
      <c r="I4110" s="264" t="s">
        <v>249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1021</v>
      </c>
      <c r="C4111" s="260" t="s">
        <v>1022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295</v>
      </c>
      <c r="H4111" s="264" t="s">
        <v>1444</v>
      </c>
      <c r="I4111" s="264" t="s">
        <v>189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1021</v>
      </c>
      <c r="C4112" s="260" t="s">
        <v>1022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295</v>
      </c>
      <c r="H4112" s="264" t="s">
        <v>181</v>
      </c>
      <c r="I4112" s="264" t="s">
        <v>249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1021</v>
      </c>
      <c r="C4113" s="260" t="s">
        <v>1022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295</v>
      </c>
      <c r="H4113" s="264" t="s">
        <v>345</v>
      </c>
      <c r="I4113" s="264" t="s">
        <v>249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1021</v>
      </c>
      <c r="C4114" s="260" t="s">
        <v>1022</v>
      </c>
      <c r="D4114" s="73" t="str">
        <f t="shared" si="128"/>
        <v>jun/2019</v>
      </c>
      <c r="E4114" s="263">
        <v>43621</v>
      </c>
      <c r="F4114" s="259" t="s">
        <v>781</v>
      </c>
      <c r="G4114" s="259" t="s">
        <v>295</v>
      </c>
      <c r="H4114" s="264" t="s">
        <v>792</v>
      </c>
      <c r="I4114" s="264" t="s">
        <v>276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1021</v>
      </c>
      <c r="C4115" s="260" t="s">
        <v>1022</v>
      </c>
      <c r="D4115" s="73" t="str">
        <f t="shared" si="128"/>
        <v>jun/2019</v>
      </c>
      <c r="E4115" s="263">
        <v>43621</v>
      </c>
      <c r="F4115" s="259" t="s">
        <v>781</v>
      </c>
      <c r="G4115" s="259" t="s">
        <v>295</v>
      </c>
      <c r="H4115" s="264" t="s">
        <v>1578</v>
      </c>
      <c r="I4115" s="264" t="s">
        <v>276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1021</v>
      </c>
      <c r="C4116" s="260" t="s">
        <v>1022</v>
      </c>
      <c r="D4116" s="73" t="str">
        <f t="shared" si="128"/>
        <v>jun/2019</v>
      </c>
      <c r="E4116" s="263">
        <v>43621</v>
      </c>
      <c r="F4116" s="259" t="s">
        <v>1619</v>
      </c>
      <c r="G4116" s="259" t="s">
        <v>295</v>
      </c>
      <c r="H4116" s="264" t="s">
        <v>1620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1021</v>
      </c>
      <c r="C4117" s="260" t="s">
        <v>1022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295</v>
      </c>
      <c r="H4117" s="264" t="s">
        <v>1043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1021</v>
      </c>
      <c r="C4118" s="260" t="s">
        <v>1022</v>
      </c>
      <c r="D4118" s="73" t="str">
        <f t="shared" si="128"/>
        <v>jun/2019</v>
      </c>
      <c r="E4118" s="263">
        <v>43621</v>
      </c>
      <c r="F4118" s="259" t="s">
        <v>781</v>
      </c>
      <c r="G4118" s="259" t="s">
        <v>295</v>
      </c>
      <c r="H4118" s="264" t="s">
        <v>1603</v>
      </c>
      <c r="I4118" s="264" t="s">
        <v>276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1021</v>
      </c>
      <c r="C4119" s="260" t="s">
        <v>1022</v>
      </c>
      <c r="D4119" s="73" t="str">
        <f t="shared" si="128"/>
        <v>jun/2019</v>
      </c>
      <c r="E4119" s="263">
        <v>43621</v>
      </c>
      <c r="F4119" s="259" t="s">
        <v>781</v>
      </c>
      <c r="G4119" s="259" t="s">
        <v>295</v>
      </c>
      <c r="H4119" s="264" t="s">
        <v>1603</v>
      </c>
      <c r="I4119" s="264" t="s">
        <v>276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1021</v>
      </c>
      <c r="C4120" s="260" t="s">
        <v>1022</v>
      </c>
      <c r="D4120" s="73" t="str">
        <f t="shared" si="128"/>
        <v>jun/2019</v>
      </c>
      <c r="E4120" s="263">
        <v>43621</v>
      </c>
      <c r="F4120" s="259" t="s">
        <v>214</v>
      </c>
      <c r="G4120" s="259" t="s">
        <v>295</v>
      </c>
      <c r="H4120" s="264" t="s">
        <v>304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1021</v>
      </c>
      <c r="C4121" s="260" t="s">
        <v>1022</v>
      </c>
      <c r="D4121" s="73" t="str">
        <f t="shared" si="128"/>
        <v>jun/2019</v>
      </c>
      <c r="E4121" s="263">
        <v>43621</v>
      </c>
      <c r="F4121" s="259" t="s">
        <v>214</v>
      </c>
      <c r="G4121" s="259" t="s">
        <v>295</v>
      </c>
      <c r="H4121" s="264" t="s">
        <v>304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1021</v>
      </c>
      <c r="C4122" s="260" t="s">
        <v>1022</v>
      </c>
      <c r="D4122" s="73" t="str">
        <f t="shared" si="128"/>
        <v>jun/2019</v>
      </c>
      <c r="E4122" s="263">
        <v>43621</v>
      </c>
      <c r="F4122" s="259" t="s">
        <v>214</v>
      </c>
      <c r="G4122" s="259" t="s">
        <v>295</v>
      </c>
      <c r="H4122" s="264" t="s">
        <v>304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1021</v>
      </c>
      <c r="C4123" s="260" t="s">
        <v>1022</v>
      </c>
      <c r="D4123" s="73" t="str">
        <f t="shared" si="128"/>
        <v>jun/2019</v>
      </c>
      <c r="E4123" s="263">
        <v>43621</v>
      </c>
      <c r="F4123" s="259" t="s">
        <v>214</v>
      </c>
      <c r="G4123" s="259" t="s">
        <v>295</v>
      </c>
      <c r="H4123" s="264" t="s">
        <v>304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1021</v>
      </c>
      <c r="C4124" s="260" t="s">
        <v>1022</v>
      </c>
      <c r="D4124" s="73" t="str">
        <f t="shared" si="128"/>
        <v>jun/2019</v>
      </c>
      <c r="E4124" s="263">
        <v>43621</v>
      </c>
      <c r="F4124" s="259" t="s">
        <v>214</v>
      </c>
      <c r="G4124" s="259" t="s">
        <v>295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1021</v>
      </c>
      <c r="C4125" s="260" t="s">
        <v>1022</v>
      </c>
      <c r="D4125" s="73" t="str">
        <f t="shared" si="128"/>
        <v>jun/2019</v>
      </c>
      <c r="E4125" s="263">
        <v>43621</v>
      </c>
      <c r="F4125" s="259" t="s">
        <v>207</v>
      </c>
      <c r="G4125" s="259" t="s">
        <v>295</v>
      </c>
      <c r="H4125" s="269" t="s">
        <v>208</v>
      </c>
      <c r="I4125" s="264" t="s">
        <v>298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1021</v>
      </c>
      <c r="C4126" s="260" t="s">
        <v>1022</v>
      </c>
      <c r="D4126" s="73" t="str">
        <f t="shared" si="128"/>
        <v>jun/2019</v>
      </c>
      <c r="E4126" s="263">
        <v>43622</v>
      </c>
      <c r="F4126" s="259" t="s">
        <v>781</v>
      </c>
      <c r="G4126" s="259" t="s">
        <v>295</v>
      </c>
      <c r="H4126" s="264" t="s">
        <v>1578</v>
      </c>
      <c r="I4126" s="264" t="s">
        <v>276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1021</v>
      </c>
      <c r="C4127" s="260" t="s">
        <v>1022</v>
      </c>
      <c r="D4127" s="73" t="str">
        <f t="shared" si="128"/>
        <v>jun/2019</v>
      </c>
      <c r="E4127" s="263">
        <v>43622</v>
      </c>
      <c r="F4127" s="259" t="s">
        <v>214</v>
      </c>
      <c r="G4127" s="259" t="s">
        <v>295</v>
      </c>
      <c r="H4127" s="269" t="s">
        <v>197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1021</v>
      </c>
      <c r="C4128" s="260" t="s">
        <v>1022</v>
      </c>
      <c r="D4128" s="73" t="str">
        <f t="shared" si="128"/>
        <v>jun/2019</v>
      </c>
      <c r="E4128" s="263">
        <v>43622</v>
      </c>
      <c r="F4128" s="259" t="s">
        <v>207</v>
      </c>
      <c r="G4128" s="259" t="s">
        <v>295</v>
      </c>
      <c r="H4128" s="269" t="s">
        <v>208</v>
      </c>
      <c r="I4128" s="264" t="s">
        <v>298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1021</v>
      </c>
      <c r="C4129" s="260" t="s">
        <v>1022</v>
      </c>
      <c r="D4129" s="73" t="str">
        <f t="shared" si="128"/>
        <v>jun/2019</v>
      </c>
      <c r="E4129" s="263">
        <v>43623</v>
      </c>
      <c r="F4129" s="259" t="s">
        <v>739</v>
      </c>
      <c r="G4129" s="259" t="s">
        <v>295</v>
      </c>
      <c r="H4129" s="264" t="s">
        <v>1621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1021</v>
      </c>
      <c r="C4130" s="260" t="s">
        <v>1022</v>
      </c>
      <c r="D4130" s="73" t="str">
        <f t="shared" si="128"/>
        <v>jun/2019</v>
      </c>
      <c r="E4130" s="263">
        <v>43623</v>
      </c>
      <c r="F4130" s="259" t="s">
        <v>205</v>
      </c>
      <c r="G4130" s="259" t="s">
        <v>295</v>
      </c>
      <c r="H4130" s="264" t="s">
        <v>736</v>
      </c>
      <c r="I4130" s="264" t="s">
        <v>237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1021</v>
      </c>
      <c r="C4131" s="260" t="s">
        <v>1022</v>
      </c>
      <c r="D4131" s="73" t="str">
        <f t="shared" si="128"/>
        <v>jun/2019</v>
      </c>
      <c r="E4131" s="263">
        <v>43623</v>
      </c>
      <c r="F4131" s="259" t="s">
        <v>207</v>
      </c>
      <c r="G4131" s="259" t="s">
        <v>295</v>
      </c>
      <c r="H4131" s="264" t="s">
        <v>208</v>
      </c>
      <c r="I4131" s="264" t="s">
        <v>298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1021</v>
      </c>
      <c r="C4132" s="260" t="s">
        <v>1022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295</v>
      </c>
      <c r="H4132" s="264" t="s">
        <v>1452</v>
      </c>
      <c r="I4132" s="264" t="s">
        <v>248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1021</v>
      </c>
      <c r="C4133" s="260" t="s">
        <v>1022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295</v>
      </c>
      <c r="H4133" s="264" t="s">
        <v>1084</v>
      </c>
      <c r="I4133" s="264" t="s">
        <v>252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1021</v>
      </c>
      <c r="C4134" s="260" t="s">
        <v>1022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295</v>
      </c>
      <c r="H4134" s="264" t="s">
        <v>1084</v>
      </c>
      <c r="I4134" s="264" t="s">
        <v>252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1021</v>
      </c>
      <c r="C4135" s="260" t="s">
        <v>1022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295</v>
      </c>
      <c r="H4135" s="264" t="s">
        <v>390</v>
      </c>
      <c r="I4135" s="264" t="s">
        <v>249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1021</v>
      </c>
      <c r="C4136" s="260" t="s">
        <v>1022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295</v>
      </c>
      <c r="H4136" s="264" t="s">
        <v>1578</v>
      </c>
      <c r="I4136" s="264" t="s">
        <v>244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1021</v>
      </c>
      <c r="C4137" s="260" t="s">
        <v>1022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295</v>
      </c>
      <c r="H4137" s="264" t="s">
        <v>1578</v>
      </c>
      <c r="I4137" s="264" t="s">
        <v>244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1021</v>
      </c>
      <c r="C4138" s="260" t="s">
        <v>1022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295</v>
      </c>
      <c r="H4138" s="264" t="s">
        <v>1024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1021</v>
      </c>
      <c r="C4139" s="260" t="s">
        <v>1022</v>
      </c>
      <c r="D4139" s="73" t="str">
        <f t="shared" si="128"/>
        <v>jun/2019</v>
      </c>
      <c r="E4139" s="263">
        <v>43626</v>
      </c>
      <c r="F4139" s="259" t="s">
        <v>781</v>
      </c>
      <c r="G4139" s="259" t="s">
        <v>295</v>
      </c>
      <c r="H4139" s="264" t="s">
        <v>1429</v>
      </c>
      <c r="I4139" s="264" t="s">
        <v>276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1021</v>
      </c>
      <c r="C4140" s="260" t="s">
        <v>1022</v>
      </c>
      <c r="D4140" s="73" t="str">
        <f t="shared" si="128"/>
        <v>jun/2019</v>
      </c>
      <c r="E4140" s="263">
        <v>43626</v>
      </c>
      <c r="F4140" s="259" t="s">
        <v>214</v>
      </c>
      <c r="G4140" s="259" t="s">
        <v>295</v>
      </c>
      <c r="H4140" s="264" t="s">
        <v>304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1021</v>
      </c>
      <c r="C4141" s="260" t="s">
        <v>1022</v>
      </c>
      <c r="D4141" s="73" t="str">
        <f t="shared" si="128"/>
        <v>jun/2019</v>
      </c>
      <c r="E4141" s="263">
        <v>43626</v>
      </c>
      <c r="F4141" s="259" t="s">
        <v>214</v>
      </c>
      <c r="G4141" s="259" t="s">
        <v>295</v>
      </c>
      <c r="H4141" s="264" t="s">
        <v>304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1021</v>
      </c>
      <c r="C4142" s="260" t="s">
        <v>1022</v>
      </c>
      <c r="D4142" s="73" t="str">
        <f t="shared" si="128"/>
        <v>jun/2019</v>
      </c>
      <c r="E4142" s="263">
        <v>43626</v>
      </c>
      <c r="F4142" s="259" t="s">
        <v>207</v>
      </c>
      <c r="G4142" s="259" t="s">
        <v>295</v>
      </c>
      <c r="H4142" s="264" t="s">
        <v>208</v>
      </c>
      <c r="I4142" s="264" t="s">
        <v>298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1021</v>
      </c>
      <c r="C4143" s="260" t="s">
        <v>1022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295</v>
      </c>
      <c r="H4143" s="264" t="s">
        <v>1622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1021</v>
      </c>
      <c r="C4144" s="260" t="s">
        <v>1022</v>
      </c>
      <c r="D4144" s="73" t="str">
        <f t="shared" si="128"/>
        <v>jun/2019</v>
      </c>
      <c r="E4144" s="263">
        <v>43627</v>
      </c>
      <c r="F4144" s="259" t="s">
        <v>207</v>
      </c>
      <c r="G4144" s="259" t="s">
        <v>295</v>
      </c>
      <c r="H4144" s="264" t="s">
        <v>208</v>
      </c>
      <c r="I4144" s="264" t="s">
        <v>298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1021</v>
      </c>
      <c r="C4145" s="260" t="s">
        <v>1022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295</v>
      </c>
      <c r="H4145" s="264" t="s">
        <v>1084</v>
      </c>
      <c r="I4145" s="264" t="s">
        <v>252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1021</v>
      </c>
      <c r="C4146" s="260" t="s">
        <v>1022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295</v>
      </c>
      <c r="H4146" s="264" t="s">
        <v>1405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1021</v>
      </c>
      <c r="C4147" s="260" t="s">
        <v>1022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295</v>
      </c>
      <c r="H4147" s="264" t="s">
        <v>1623</v>
      </c>
      <c r="I4147" s="264" t="s">
        <v>261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1021</v>
      </c>
      <c r="C4148" s="260" t="s">
        <v>1022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295</v>
      </c>
      <c r="H4148" s="264" t="s">
        <v>332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1021</v>
      </c>
      <c r="C4149" s="260" t="s">
        <v>1022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295</v>
      </c>
      <c r="H4149" s="264" t="s">
        <v>1624</v>
      </c>
      <c r="I4149" s="264" t="s">
        <v>248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1021</v>
      </c>
      <c r="C4150" s="260" t="s">
        <v>1022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295</v>
      </c>
      <c r="H4150" s="264" t="s">
        <v>1442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1021</v>
      </c>
      <c r="C4151" s="260" t="s">
        <v>1022</v>
      </c>
      <c r="D4151" s="73" t="str">
        <f t="shared" si="128"/>
        <v>jun/2019</v>
      </c>
      <c r="E4151" s="263">
        <v>43628</v>
      </c>
      <c r="F4151" s="259" t="s">
        <v>214</v>
      </c>
      <c r="G4151" s="259" t="s">
        <v>295</v>
      </c>
      <c r="H4151" s="264" t="s">
        <v>304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1021</v>
      </c>
      <c r="C4152" s="260" t="s">
        <v>1022</v>
      </c>
      <c r="D4152" s="73" t="str">
        <f t="shared" si="128"/>
        <v>jun/2019</v>
      </c>
      <c r="E4152" s="263">
        <v>43628</v>
      </c>
      <c r="F4152" s="259" t="s">
        <v>214</v>
      </c>
      <c r="G4152" s="259" t="s">
        <v>295</v>
      </c>
      <c r="H4152" s="264" t="s">
        <v>304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1021</v>
      </c>
      <c r="C4153" s="260" t="s">
        <v>1022</v>
      </c>
      <c r="D4153" s="73" t="str">
        <f t="shared" si="128"/>
        <v>jun/2019</v>
      </c>
      <c r="E4153" s="263">
        <v>43628</v>
      </c>
      <c r="F4153" s="259" t="s">
        <v>214</v>
      </c>
      <c r="G4153" s="259" t="s">
        <v>295</v>
      </c>
      <c r="H4153" s="264" t="s">
        <v>304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1021</v>
      </c>
      <c r="C4154" s="260" t="s">
        <v>1022</v>
      </c>
      <c r="D4154" s="73" t="str">
        <f t="shared" si="128"/>
        <v>jun/2019</v>
      </c>
      <c r="E4154" s="263">
        <v>43628</v>
      </c>
      <c r="F4154" s="259" t="s">
        <v>214</v>
      </c>
      <c r="G4154" s="259" t="s">
        <v>295</v>
      </c>
      <c r="H4154" s="264" t="s">
        <v>304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1021</v>
      </c>
      <c r="C4155" s="260" t="s">
        <v>1022</v>
      </c>
      <c r="D4155" s="73" t="str">
        <f t="shared" si="128"/>
        <v>jun/2019</v>
      </c>
      <c r="E4155" s="263">
        <v>43628</v>
      </c>
      <c r="F4155" s="259" t="s">
        <v>214</v>
      </c>
      <c r="G4155" s="259" t="s">
        <v>295</v>
      </c>
      <c r="H4155" s="264" t="s">
        <v>304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1021</v>
      </c>
      <c r="C4156" s="260" t="s">
        <v>1022</v>
      </c>
      <c r="D4156" s="73" t="str">
        <f t="shared" si="128"/>
        <v>jun/2019</v>
      </c>
      <c r="E4156" s="263">
        <v>43628</v>
      </c>
      <c r="F4156" s="259" t="s">
        <v>207</v>
      </c>
      <c r="G4156" s="259" t="s">
        <v>295</v>
      </c>
      <c r="H4156" s="264" t="s">
        <v>208</v>
      </c>
      <c r="I4156" s="264" t="s">
        <v>298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1023</v>
      </c>
      <c r="C4157" s="260" t="s">
        <v>1022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295</v>
      </c>
      <c r="H4157" s="264" t="s">
        <v>143</v>
      </c>
      <c r="I4157" s="264" t="s">
        <v>235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1023</v>
      </c>
      <c r="C4158" s="260" t="s">
        <v>1022</v>
      </c>
      <c r="D4158" s="73" t="str">
        <f t="shared" si="128"/>
        <v>jun/2019</v>
      </c>
      <c r="E4158" s="263">
        <v>43629</v>
      </c>
      <c r="F4158" s="259" t="s">
        <v>205</v>
      </c>
      <c r="G4158" s="259" t="s">
        <v>295</v>
      </c>
      <c r="H4158" s="264" t="s">
        <v>736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1023</v>
      </c>
      <c r="C4159" s="260" t="s">
        <v>1022</v>
      </c>
      <c r="D4159" s="73" t="str">
        <f t="shared" si="128"/>
        <v>jun/2019</v>
      </c>
      <c r="E4159" s="263">
        <v>43629</v>
      </c>
      <c r="F4159" s="259" t="s">
        <v>214</v>
      </c>
      <c r="G4159" s="259" t="s">
        <v>295</v>
      </c>
      <c r="H4159" s="264" t="s">
        <v>329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1021</v>
      </c>
      <c r="C4160" s="260" t="s">
        <v>1022</v>
      </c>
      <c r="D4160" s="73" t="str">
        <f t="shared" si="128"/>
        <v>jun/2019</v>
      </c>
      <c r="E4160" s="263">
        <v>43629</v>
      </c>
      <c r="F4160" s="259" t="s">
        <v>205</v>
      </c>
      <c r="G4160" s="259" t="s">
        <v>295</v>
      </c>
      <c r="H4160" s="264" t="s">
        <v>736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1023</v>
      </c>
      <c r="C4161" s="317" t="s">
        <v>1022</v>
      </c>
      <c r="D4161" s="73" t="str">
        <f t="shared" si="128"/>
        <v>jun/2019</v>
      </c>
      <c r="E4161" s="274">
        <v>43630</v>
      </c>
      <c r="F4161" s="261" t="s">
        <v>205</v>
      </c>
      <c r="G4161" s="261" t="s">
        <v>295</v>
      </c>
      <c r="H4161" s="270" t="s">
        <v>736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1023</v>
      </c>
      <c r="C4162" s="260" t="s">
        <v>1022</v>
      </c>
      <c r="D4162" s="73" t="str">
        <f t="shared" si="128"/>
        <v>jun/2019</v>
      </c>
      <c r="E4162" s="263">
        <v>43630</v>
      </c>
      <c r="F4162" s="259" t="s">
        <v>205</v>
      </c>
      <c r="G4162" s="259" t="s">
        <v>295</v>
      </c>
      <c r="H4162" s="264" t="s">
        <v>736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1021</v>
      </c>
      <c r="C4163" s="260" t="s">
        <v>1022</v>
      </c>
      <c r="D4163" s="73" t="str">
        <f t="shared" ref="D4163:D4226" si="130">TEXT(E4163,"mmm/aaaa")</f>
        <v>jun/2019</v>
      </c>
      <c r="E4163" s="263">
        <v>43630</v>
      </c>
      <c r="F4163" s="259" t="s">
        <v>738</v>
      </c>
      <c r="G4163" s="259" t="s">
        <v>295</v>
      </c>
      <c r="H4163" s="264" t="s">
        <v>738</v>
      </c>
      <c r="I4163" s="264" t="s">
        <v>206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1021</v>
      </c>
      <c r="C4164" s="317" t="s">
        <v>1022</v>
      </c>
      <c r="D4164" s="73" t="str">
        <f t="shared" si="130"/>
        <v>jun/2019</v>
      </c>
      <c r="E4164" s="274">
        <v>43630</v>
      </c>
      <c r="F4164" s="261" t="s">
        <v>205</v>
      </c>
      <c r="G4164" s="261" t="s">
        <v>295</v>
      </c>
      <c r="H4164" s="270" t="s">
        <v>736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1021</v>
      </c>
      <c r="C4165" s="260" t="s">
        <v>1022</v>
      </c>
      <c r="D4165" s="73" t="str">
        <f t="shared" si="130"/>
        <v>jun/2019</v>
      </c>
      <c r="E4165" s="263">
        <v>43630</v>
      </c>
      <c r="F4165" s="259" t="s">
        <v>205</v>
      </c>
      <c r="G4165" s="259" t="s">
        <v>295</v>
      </c>
      <c r="H4165" s="264" t="s">
        <v>736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1021</v>
      </c>
      <c r="C4166" s="260" t="s">
        <v>1022</v>
      </c>
      <c r="D4166" s="73" t="str">
        <f t="shared" si="130"/>
        <v>jun/2019</v>
      </c>
      <c r="E4166" s="263">
        <v>43630</v>
      </c>
      <c r="F4166" s="259" t="s">
        <v>1625</v>
      </c>
      <c r="G4166" s="259" t="s">
        <v>295</v>
      </c>
      <c r="H4166" s="264" t="s">
        <v>333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1021</v>
      </c>
      <c r="C4167" s="260" t="s">
        <v>1022</v>
      </c>
      <c r="D4167" s="73" t="str">
        <f t="shared" si="130"/>
        <v>jun/2019</v>
      </c>
      <c r="E4167" s="263">
        <v>43630</v>
      </c>
      <c r="F4167" s="259" t="s">
        <v>1626</v>
      </c>
      <c r="G4167" s="259" t="s">
        <v>295</v>
      </c>
      <c r="H4167" s="264" t="s">
        <v>324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1021</v>
      </c>
      <c r="C4168" s="260" t="s">
        <v>1022</v>
      </c>
      <c r="D4168" s="73" t="str">
        <f t="shared" si="130"/>
        <v>jun/2019</v>
      </c>
      <c r="E4168" s="263">
        <v>43630</v>
      </c>
      <c r="F4168" s="259" t="s">
        <v>435</v>
      </c>
      <c r="G4168" s="259" t="s">
        <v>295</v>
      </c>
      <c r="H4168" s="264" t="s">
        <v>1578</v>
      </c>
      <c r="I4168" s="264" t="s">
        <v>244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1021</v>
      </c>
      <c r="C4169" s="260" t="s">
        <v>1022</v>
      </c>
      <c r="D4169" s="73" t="str">
        <f t="shared" si="130"/>
        <v>jun/2019</v>
      </c>
      <c r="E4169" s="263">
        <v>43630</v>
      </c>
      <c r="F4169" s="259" t="s">
        <v>1627</v>
      </c>
      <c r="G4169" s="259" t="s">
        <v>295</v>
      </c>
      <c r="H4169" s="264" t="s">
        <v>1578</v>
      </c>
      <c r="I4169" s="264" t="s">
        <v>244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1021</v>
      </c>
      <c r="C4170" s="260" t="s">
        <v>1022</v>
      </c>
      <c r="D4170" s="73" t="str">
        <f t="shared" si="130"/>
        <v>jun/2019</v>
      </c>
      <c r="E4170" s="263">
        <v>43630</v>
      </c>
      <c r="F4170" s="259" t="s">
        <v>1628</v>
      </c>
      <c r="G4170" s="259" t="s">
        <v>295</v>
      </c>
      <c r="H4170" s="264" t="s">
        <v>1109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1021</v>
      </c>
      <c r="C4171" s="260" t="s">
        <v>1022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295</v>
      </c>
      <c r="H4171" s="264" t="s">
        <v>390</v>
      </c>
      <c r="I4171" s="264" t="s">
        <v>249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1021</v>
      </c>
      <c r="C4172" s="260" t="s">
        <v>1022</v>
      </c>
      <c r="D4172" s="73" t="str">
        <f t="shared" si="130"/>
        <v>jun/2019</v>
      </c>
      <c r="E4172" s="263">
        <v>43630</v>
      </c>
      <c r="F4172" s="259" t="s">
        <v>749</v>
      </c>
      <c r="G4172" s="259" t="s">
        <v>295</v>
      </c>
      <c r="H4172" s="264" t="s">
        <v>722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1021</v>
      </c>
      <c r="C4173" s="260" t="s">
        <v>1022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295</v>
      </c>
      <c r="H4173" s="264" t="s">
        <v>328</v>
      </c>
      <c r="I4173" s="264" t="s">
        <v>259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1021</v>
      </c>
      <c r="C4174" s="260" t="s">
        <v>1022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295</v>
      </c>
      <c r="H4174" s="264" t="s">
        <v>1084</v>
      </c>
      <c r="I4174" s="264" t="s">
        <v>252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1021</v>
      </c>
      <c r="C4175" s="260" t="s">
        <v>1022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295</v>
      </c>
      <c r="H4175" s="264" t="s">
        <v>978</v>
      </c>
      <c r="I4175" s="264" t="s">
        <v>249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1021</v>
      </c>
      <c r="C4176" s="260" t="s">
        <v>1022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295</v>
      </c>
      <c r="H4176" s="264" t="s">
        <v>1070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1021</v>
      </c>
      <c r="C4177" s="260" t="s">
        <v>1022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295</v>
      </c>
      <c r="H4177" s="264" t="s">
        <v>1463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1021</v>
      </c>
      <c r="C4178" s="260" t="s">
        <v>1022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295</v>
      </c>
      <c r="H4178" s="264" t="s">
        <v>343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1021</v>
      </c>
      <c r="C4179" s="260" t="s">
        <v>1022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295</v>
      </c>
      <c r="H4179" s="264" t="s">
        <v>1629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1021</v>
      </c>
      <c r="C4180" s="260" t="s">
        <v>1022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295</v>
      </c>
      <c r="H4180" s="264" t="s">
        <v>1629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1021</v>
      </c>
      <c r="C4181" s="260" t="s">
        <v>1022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295</v>
      </c>
      <c r="H4181" s="264" t="s">
        <v>330</v>
      </c>
      <c r="I4181" s="264" t="s">
        <v>277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1021</v>
      </c>
      <c r="C4182" s="260" t="s">
        <v>1022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295</v>
      </c>
      <c r="H4182" s="264" t="s">
        <v>338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1021</v>
      </c>
      <c r="C4183" s="260" t="s">
        <v>1022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295</v>
      </c>
      <c r="H4183" s="264" t="s">
        <v>1175</v>
      </c>
      <c r="I4183" s="264" t="s">
        <v>190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1021</v>
      </c>
      <c r="C4184" s="260" t="s">
        <v>1022</v>
      </c>
      <c r="D4184" s="73" t="str">
        <f t="shared" si="130"/>
        <v>jun/2019</v>
      </c>
      <c r="E4184" s="263">
        <v>43630</v>
      </c>
      <c r="F4184" s="259" t="s">
        <v>571</v>
      </c>
      <c r="G4184" s="259" t="s">
        <v>295</v>
      </c>
      <c r="H4184" s="264" t="s">
        <v>722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1021</v>
      </c>
      <c r="C4185" s="260" t="s">
        <v>1022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295</v>
      </c>
      <c r="H4185" s="264" t="s">
        <v>324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1021</v>
      </c>
      <c r="C4186" s="260" t="s">
        <v>1022</v>
      </c>
      <c r="D4186" s="73" t="str">
        <f t="shared" si="130"/>
        <v>jun/2019</v>
      </c>
      <c r="E4186" s="263">
        <v>43630</v>
      </c>
      <c r="F4186" s="259" t="s">
        <v>214</v>
      </c>
      <c r="G4186" s="259" t="s">
        <v>295</v>
      </c>
      <c r="H4186" s="264" t="s">
        <v>304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1021</v>
      </c>
      <c r="C4187" s="260" t="s">
        <v>1022</v>
      </c>
      <c r="D4187" s="73" t="str">
        <f t="shared" si="130"/>
        <v>jun/2019</v>
      </c>
      <c r="E4187" s="263">
        <v>43630</v>
      </c>
      <c r="F4187" s="259" t="s">
        <v>214</v>
      </c>
      <c r="G4187" s="259" t="s">
        <v>295</v>
      </c>
      <c r="H4187" s="264" t="s">
        <v>304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1021</v>
      </c>
      <c r="C4188" s="260" t="s">
        <v>1022</v>
      </c>
      <c r="D4188" s="73" t="str">
        <f t="shared" si="130"/>
        <v>jun/2019</v>
      </c>
      <c r="E4188" s="263">
        <v>43630</v>
      </c>
      <c r="F4188" s="259" t="s">
        <v>214</v>
      </c>
      <c r="G4188" s="259" t="s">
        <v>295</v>
      </c>
      <c r="H4188" s="264" t="s">
        <v>304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1021</v>
      </c>
      <c r="C4189" s="260" t="s">
        <v>1022</v>
      </c>
      <c r="D4189" s="73" t="str">
        <f t="shared" si="130"/>
        <v>jun/2019</v>
      </c>
      <c r="E4189" s="263">
        <v>43630</v>
      </c>
      <c r="F4189" s="259" t="s">
        <v>214</v>
      </c>
      <c r="G4189" s="259" t="s">
        <v>295</v>
      </c>
      <c r="H4189" s="264" t="s">
        <v>304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1021</v>
      </c>
      <c r="C4190" s="260" t="s">
        <v>1022</v>
      </c>
      <c r="D4190" s="73" t="str">
        <f t="shared" si="130"/>
        <v>jun/2019</v>
      </c>
      <c r="E4190" s="263">
        <v>43630</v>
      </c>
      <c r="F4190" s="259" t="s">
        <v>214</v>
      </c>
      <c r="G4190" s="259" t="s">
        <v>295</v>
      </c>
      <c r="H4190" s="264" t="s">
        <v>304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1021</v>
      </c>
      <c r="C4191" s="260" t="s">
        <v>1022</v>
      </c>
      <c r="D4191" s="73" t="str">
        <f t="shared" si="130"/>
        <v>jun/2019</v>
      </c>
      <c r="E4191" s="263">
        <v>43630</v>
      </c>
      <c r="F4191" s="259" t="s">
        <v>214</v>
      </c>
      <c r="G4191" s="259" t="s">
        <v>295</v>
      </c>
      <c r="H4191" s="264" t="s">
        <v>304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1021</v>
      </c>
      <c r="C4192" s="260" t="s">
        <v>1022</v>
      </c>
      <c r="D4192" s="73" t="str">
        <f t="shared" si="130"/>
        <v>jun/2019</v>
      </c>
      <c r="E4192" s="263">
        <v>43630</v>
      </c>
      <c r="F4192" s="259" t="s">
        <v>214</v>
      </c>
      <c r="G4192" s="259" t="s">
        <v>295</v>
      </c>
      <c r="H4192" s="264" t="s">
        <v>304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1021</v>
      </c>
      <c r="C4193" s="260" t="s">
        <v>1022</v>
      </c>
      <c r="D4193" s="73" t="str">
        <f t="shared" si="130"/>
        <v>jun/2019</v>
      </c>
      <c r="E4193" s="263">
        <v>43630</v>
      </c>
      <c r="F4193" s="259" t="s">
        <v>214</v>
      </c>
      <c r="G4193" s="259" t="s">
        <v>295</v>
      </c>
      <c r="H4193" s="264" t="s">
        <v>304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1021</v>
      </c>
      <c r="C4194" s="260" t="s">
        <v>1022</v>
      </c>
      <c r="D4194" s="73" t="str">
        <f t="shared" si="130"/>
        <v>jun/2019</v>
      </c>
      <c r="E4194" s="263">
        <v>43630</v>
      </c>
      <c r="F4194" s="259" t="s">
        <v>214</v>
      </c>
      <c r="G4194" s="259" t="s">
        <v>295</v>
      </c>
      <c r="H4194" s="264" t="s">
        <v>304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1021</v>
      </c>
      <c r="C4195" s="260" t="s">
        <v>1022</v>
      </c>
      <c r="D4195" s="73" t="str">
        <f t="shared" si="130"/>
        <v>jun/2019</v>
      </c>
      <c r="E4195" s="263">
        <v>43633</v>
      </c>
      <c r="F4195" s="259" t="s">
        <v>214</v>
      </c>
      <c r="G4195" s="259" t="s">
        <v>295</v>
      </c>
      <c r="H4195" s="264" t="s">
        <v>785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1021</v>
      </c>
      <c r="C4196" s="260" t="s">
        <v>1022</v>
      </c>
      <c r="D4196" s="73" t="str">
        <f t="shared" si="130"/>
        <v>jun/2019</v>
      </c>
      <c r="E4196" s="263">
        <v>43633</v>
      </c>
      <c r="F4196" s="259" t="s">
        <v>214</v>
      </c>
      <c r="G4196" s="259" t="s">
        <v>295</v>
      </c>
      <c r="H4196" s="264" t="s">
        <v>785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1021</v>
      </c>
      <c r="C4197" s="260" t="s">
        <v>1022</v>
      </c>
      <c r="D4197" s="73" t="str">
        <f t="shared" si="130"/>
        <v>jun/2019</v>
      </c>
      <c r="E4197" s="263">
        <v>43633</v>
      </c>
      <c r="F4197" s="259" t="s">
        <v>214</v>
      </c>
      <c r="G4197" s="259" t="s">
        <v>295</v>
      </c>
      <c r="H4197" s="264" t="s">
        <v>785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1021</v>
      </c>
      <c r="C4198" s="260" t="s">
        <v>1022</v>
      </c>
      <c r="D4198" s="73" t="str">
        <f t="shared" si="130"/>
        <v>jun/2019</v>
      </c>
      <c r="E4198" s="263">
        <v>43633</v>
      </c>
      <c r="F4198" s="259" t="s">
        <v>781</v>
      </c>
      <c r="G4198" s="259" t="s">
        <v>295</v>
      </c>
      <c r="H4198" s="264" t="s">
        <v>331</v>
      </c>
      <c r="I4198" s="264" t="s">
        <v>276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1021</v>
      </c>
      <c r="C4199" s="260" t="s">
        <v>1022</v>
      </c>
      <c r="D4199" s="73" t="str">
        <f t="shared" si="130"/>
        <v>jun/2019</v>
      </c>
      <c r="E4199" s="263">
        <v>43633</v>
      </c>
      <c r="F4199" s="259" t="s">
        <v>781</v>
      </c>
      <c r="G4199" s="259" t="s">
        <v>295</v>
      </c>
      <c r="H4199" s="264" t="s">
        <v>331</v>
      </c>
      <c r="I4199" s="264" t="s">
        <v>276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1021</v>
      </c>
      <c r="C4200" s="260" t="s">
        <v>1022</v>
      </c>
      <c r="D4200" s="73" t="str">
        <f t="shared" si="130"/>
        <v>jun/2019</v>
      </c>
      <c r="E4200" s="263">
        <v>43633</v>
      </c>
      <c r="F4200" s="259" t="s">
        <v>781</v>
      </c>
      <c r="G4200" s="259" t="s">
        <v>295</v>
      </c>
      <c r="H4200" s="264" t="s">
        <v>331</v>
      </c>
      <c r="I4200" s="264" t="s">
        <v>276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1021</v>
      </c>
      <c r="C4201" s="260" t="s">
        <v>1022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295</v>
      </c>
      <c r="H4201" s="264" t="s">
        <v>345</v>
      </c>
      <c r="I4201" s="264" t="s">
        <v>249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1021</v>
      </c>
      <c r="C4202" s="260" t="s">
        <v>1022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295</v>
      </c>
      <c r="H4202" s="264" t="s">
        <v>181</v>
      </c>
      <c r="I4202" s="264" t="s">
        <v>248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1021</v>
      </c>
      <c r="C4203" s="260" t="s">
        <v>1022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295</v>
      </c>
      <c r="H4203" s="264" t="s">
        <v>1084</v>
      </c>
      <c r="I4203" s="264" t="s">
        <v>252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1021</v>
      </c>
      <c r="C4204" s="260" t="s">
        <v>1022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295</v>
      </c>
      <c r="H4204" s="264" t="s">
        <v>1484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1021</v>
      </c>
      <c r="C4205" s="260" t="s">
        <v>1022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295</v>
      </c>
      <c r="H4205" s="264" t="s">
        <v>1458</v>
      </c>
      <c r="I4205" s="264" t="s">
        <v>255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1021</v>
      </c>
      <c r="C4206" s="260" t="s">
        <v>1022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295</v>
      </c>
      <c r="H4206" s="264" t="s">
        <v>1458</v>
      </c>
      <c r="I4206" s="264" t="s">
        <v>255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1021</v>
      </c>
      <c r="C4207" s="260" t="s">
        <v>1022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295</v>
      </c>
      <c r="H4207" s="264" t="s">
        <v>741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1021</v>
      </c>
      <c r="C4208" s="260" t="s">
        <v>1022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295</v>
      </c>
      <c r="H4208" s="264" t="s">
        <v>333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1021</v>
      </c>
      <c r="C4209" s="260" t="s">
        <v>1022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295</v>
      </c>
      <c r="H4209" s="264" t="s">
        <v>333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1021</v>
      </c>
      <c r="C4210" s="260" t="s">
        <v>1022</v>
      </c>
      <c r="D4210" s="73" t="str">
        <f t="shared" si="130"/>
        <v>jun/2019</v>
      </c>
      <c r="E4210" s="263">
        <v>43633</v>
      </c>
      <c r="F4210" s="259" t="s">
        <v>781</v>
      </c>
      <c r="G4210" s="259" t="s">
        <v>295</v>
      </c>
      <c r="H4210" s="264" t="s">
        <v>1300</v>
      </c>
      <c r="I4210" s="264" t="s">
        <v>276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1021</v>
      </c>
      <c r="C4211" s="260" t="s">
        <v>1022</v>
      </c>
      <c r="D4211" s="73" t="str">
        <f t="shared" si="130"/>
        <v>jun/2019</v>
      </c>
      <c r="E4211" s="263">
        <v>43633</v>
      </c>
      <c r="F4211" s="259" t="s">
        <v>781</v>
      </c>
      <c r="G4211" s="259" t="s">
        <v>295</v>
      </c>
      <c r="H4211" s="264" t="s">
        <v>331</v>
      </c>
      <c r="I4211" s="264" t="s">
        <v>276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1021</v>
      </c>
      <c r="C4212" s="260" t="s">
        <v>1022</v>
      </c>
      <c r="D4212" s="73" t="str">
        <f t="shared" si="130"/>
        <v>jun/2019</v>
      </c>
      <c r="E4212" s="263">
        <v>43633</v>
      </c>
      <c r="F4212" s="259" t="s">
        <v>781</v>
      </c>
      <c r="G4212" s="259" t="s">
        <v>295</v>
      </c>
      <c r="H4212" s="264" t="s">
        <v>331</v>
      </c>
      <c r="I4212" s="264" t="s">
        <v>276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1021</v>
      </c>
      <c r="C4213" s="260" t="s">
        <v>1022</v>
      </c>
      <c r="D4213" s="73" t="str">
        <f t="shared" si="130"/>
        <v>jun/2019</v>
      </c>
      <c r="E4213" s="263">
        <v>43633</v>
      </c>
      <c r="F4213" s="259" t="s">
        <v>781</v>
      </c>
      <c r="G4213" s="259" t="s">
        <v>295</v>
      </c>
      <c r="H4213" s="264" t="s">
        <v>331</v>
      </c>
      <c r="I4213" s="264" t="s">
        <v>276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1021</v>
      </c>
      <c r="C4214" s="260" t="s">
        <v>1022</v>
      </c>
      <c r="D4214" s="73" t="str">
        <f t="shared" si="130"/>
        <v>jun/2019</v>
      </c>
      <c r="E4214" s="263">
        <v>43633</v>
      </c>
      <c r="F4214" s="259" t="s">
        <v>781</v>
      </c>
      <c r="G4214" s="259" t="s">
        <v>295</v>
      </c>
      <c r="H4214" s="264" t="s">
        <v>331</v>
      </c>
      <c r="I4214" s="264" t="s">
        <v>276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1021</v>
      </c>
      <c r="C4215" s="260" t="s">
        <v>1022</v>
      </c>
      <c r="D4215" s="73" t="str">
        <f t="shared" si="130"/>
        <v>jun/2019</v>
      </c>
      <c r="E4215" s="263">
        <v>43633</v>
      </c>
      <c r="F4215" s="259" t="s">
        <v>781</v>
      </c>
      <c r="G4215" s="259" t="s">
        <v>295</v>
      </c>
      <c r="H4215" s="264" t="s">
        <v>331</v>
      </c>
      <c r="I4215" s="264" t="s">
        <v>276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1021</v>
      </c>
      <c r="C4216" s="260" t="s">
        <v>1022</v>
      </c>
      <c r="D4216" s="73" t="str">
        <f t="shared" si="130"/>
        <v>jun/2019</v>
      </c>
      <c r="E4216" s="263">
        <v>43633</v>
      </c>
      <c r="F4216" s="259" t="s">
        <v>781</v>
      </c>
      <c r="G4216" s="259" t="s">
        <v>295</v>
      </c>
      <c r="H4216" s="264" t="s">
        <v>331</v>
      </c>
      <c r="I4216" s="264" t="s">
        <v>276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1021</v>
      </c>
      <c r="C4217" s="260" t="s">
        <v>1022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295</v>
      </c>
      <c r="H4217" s="264" t="s">
        <v>1109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1021</v>
      </c>
      <c r="C4218" s="260" t="s">
        <v>1022</v>
      </c>
      <c r="D4218" s="73" t="str">
        <f t="shared" si="130"/>
        <v>jun/2019</v>
      </c>
      <c r="E4218" s="263">
        <v>43633</v>
      </c>
      <c r="F4218" s="259" t="s">
        <v>781</v>
      </c>
      <c r="G4218" s="259" t="s">
        <v>295</v>
      </c>
      <c r="H4218" s="264" t="s">
        <v>1603</v>
      </c>
      <c r="I4218" s="264" t="s">
        <v>276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1021</v>
      </c>
      <c r="C4219" s="260" t="s">
        <v>1022</v>
      </c>
      <c r="D4219" s="73" t="str">
        <f t="shared" si="130"/>
        <v>jun/2019</v>
      </c>
      <c r="E4219" s="263">
        <v>43633</v>
      </c>
      <c r="F4219" s="259" t="s">
        <v>214</v>
      </c>
      <c r="G4219" s="259" t="s">
        <v>295</v>
      </c>
      <c r="H4219" s="264" t="s">
        <v>304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1021</v>
      </c>
      <c r="C4220" s="260" t="s">
        <v>1022</v>
      </c>
      <c r="D4220" s="73" t="str">
        <f t="shared" si="130"/>
        <v>jun/2019</v>
      </c>
      <c r="E4220" s="263">
        <v>43633</v>
      </c>
      <c r="F4220" s="259" t="s">
        <v>214</v>
      </c>
      <c r="G4220" s="259" t="s">
        <v>295</v>
      </c>
      <c r="H4220" s="264" t="s">
        <v>304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1021</v>
      </c>
      <c r="C4221" s="260" t="s">
        <v>1022</v>
      </c>
      <c r="D4221" s="73" t="str">
        <f t="shared" si="130"/>
        <v>jun/2019</v>
      </c>
      <c r="E4221" s="263">
        <v>43633</v>
      </c>
      <c r="F4221" s="259" t="s">
        <v>214</v>
      </c>
      <c r="G4221" s="259" t="s">
        <v>295</v>
      </c>
      <c r="H4221" s="264" t="s">
        <v>304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1021</v>
      </c>
      <c r="C4222" s="260" t="s">
        <v>1022</v>
      </c>
      <c r="D4222" s="73" t="str">
        <f t="shared" si="130"/>
        <v>jun/2019</v>
      </c>
      <c r="E4222" s="263">
        <v>43633</v>
      </c>
      <c r="F4222" s="259" t="s">
        <v>214</v>
      </c>
      <c r="G4222" s="259" t="s">
        <v>295</v>
      </c>
      <c r="H4222" s="264" t="s">
        <v>304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1021</v>
      </c>
      <c r="C4223" s="260" t="s">
        <v>1022</v>
      </c>
      <c r="D4223" s="73" t="str">
        <f t="shared" si="130"/>
        <v>jun/2019</v>
      </c>
      <c r="E4223" s="263">
        <v>43633</v>
      </c>
      <c r="F4223" s="259" t="s">
        <v>214</v>
      </c>
      <c r="G4223" s="259" t="s">
        <v>295</v>
      </c>
      <c r="H4223" s="264" t="s">
        <v>304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1021</v>
      </c>
      <c r="C4224" s="260" t="s">
        <v>1022</v>
      </c>
      <c r="D4224" s="73" t="str">
        <f t="shared" si="130"/>
        <v>jun/2019</v>
      </c>
      <c r="E4224" s="263">
        <v>43633</v>
      </c>
      <c r="F4224" s="259" t="s">
        <v>214</v>
      </c>
      <c r="G4224" s="259" t="s">
        <v>295</v>
      </c>
      <c r="H4224" s="264" t="s">
        <v>304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1021</v>
      </c>
      <c r="C4225" s="260" t="s">
        <v>1022</v>
      </c>
      <c r="D4225" s="73" t="str">
        <f t="shared" si="130"/>
        <v>jun/2019</v>
      </c>
      <c r="E4225" s="263">
        <v>43633</v>
      </c>
      <c r="F4225" s="259" t="s">
        <v>214</v>
      </c>
      <c r="G4225" s="259" t="s">
        <v>295</v>
      </c>
      <c r="H4225" s="264" t="s">
        <v>304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1021</v>
      </c>
      <c r="C4226" s="260" t="s">
        <v>1022</v>
      </c>
      <c r="D4226" s="73" t="str">
        <f t="shared" si="130"/>
        <v>jun/2019</v>
      </c>
      <c r="E4226" s="263">
        <v>43633</v>
      </c>
      <c r="F4226" s="259" t="s">
        <v>214</v>
      </c>
      <c r="G4226" s="259" t="s">
        <v>295</v>
      </c>
      <c r="H4226" s="264" t="s">
        <v>304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1021</v>
      </c>
      <c r="C4227" s="260" t="s">
        <v>1022</v>
      </c>
      <c r="D4227" s="73" t="str">
        <f t="shared" ref="D4227:D4290" si="132">TEXT(E4227,"mmm/aaaa")</f>
        <v>jun/2019</v>
      </c>
      <c r="E4227" s="263">
        <v>43633</v>
      </c>
      <c r="F4227" s="259" t="s">
        <v>214</v>
      </c>
      <c r="G4227" s="259" t="s">
        <v>295</v>
      </c>
      <c r="H4227" s="264" t="s">
        <v>304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1021</v>
      </c>
      <c r="C4228" s="260" t="s">
        <v>1022</v>
      </c>
      <c r="D4228" s="73" t="str">
        <f t="shared" si="132"/>
        <v>jun/2019</v>
      </c>
      <c r="E4228" s="263">
        <v>43633</v>
      </c>
      <c r="F4228" s="259" t="s">
        <v>214</v>
      </c>
      <c r="G4228" s="259" t="s">
        <v>295</v>
      </c>
      <c r="H4228" s="264" t="s">
        <v>304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1021</v>
      </c>
      <c r="C4229" s="260" t="s">
        <v>1022</v>
      </c>
      <c r="D4229" s="73" t="str">
        <f t="shared" si="132"/>
        <v>jun/2019</v>
      </c>
      <c r="E4229" s="263">
        <v>43633</v>
      </c>
      <c r="F4229" s="259" t="s">
        <v>214</v>
      </c>
      <c r="G4229" s="259" t="s">
        <v>295</v>
      </c>
      <c r="H4229" s="264" t="s">
        <v>304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1021</v>
      </c>
      <c r="C4230" s="260" t="s">
        <v>1022</v>
      </c>
      <c r="D4230" s="73" t="str">
        <f t="shared" si="132"/>
        <v>jun/2019</v>
      </c>
      <c r="E4230" s="263">
        <v>43633</v>
      </c>
      <c r="F4230" s="259" t="s">
        <v>207</v>
      </c>
      <c r="G4230" s="259" t="s">
        <v>295</v>
      </c>
      <c r="H4230" s="264" t="s">
        <v>208</v>
      </c>
      <c r="I4230" s="264" t="s">
        <v>298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1021</v>
      </c>
      <c r="C4231" s="260" t="s">
        <v>1022</v>
      </c>
      <c r="D4231" s="73" t="str">
        <f t="shared" si="132"/>
        <v>jun/2019</v>
      </c>
      <c r="E4231" s="263">
        <v>43634</v>
      </c>
      <c r="F4231" s="259" t="s">
        <v>794</v>
      </c>
      <c r="G4231" s="259" t="s">
        <v>295</v>
      </c>
      <c r="H4231" s="264" t="s">
        <v>799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1021</v>
      </c>
      <c r="C4232" s="260" t="s">
        <v>1022</v>
      </c>
      <c r="D4232" s="73" t="str">
        <f t="shared" si="132"/>
        <v>jun/2019</v>
      </c>
      <c r="E4232" s="263">
        <v>43634</v>
      </c>
      <c r="F4232" s="259" t="s">
        <v>786</v>
      </c>
      <c r="G4232" s="259" t="s">
        <v>295</v>
      </c>
      <c r="H4232" s="264" t="s">
        <v>798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1021</v>
      </c>
      <c r="C4233" s="260" t="s">
        <v>1022</v>
      </c>
      <c r="D4233" s="73" t="str">
        <f t="shared" si="132"/>
        <v>jun/2019</v>
      </c>
      <c r="E4233" s="263">
        <v>43634</v>
      </c>
      <c r="F4233" s="259" t="s">
        <v>781</v>
      </c>
      <c r="G4233" s="259" t="s">
        <v>295</v>
      </c>
      <c r="H4233" s="264" t="s">
        <v>331</v>
      </c>
      <c r="I4233" s="264" t="s">
        <v>276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1021</v>
      </c>
      <c r="C4234" s="260" t="s">
        <v>1022</v>
      </c>
      <c r="D4234" s="73" t="str">
        <f t="shared" si="132"/>
        <v>jun/2019</v>
      </c>
      <c r="E4234" s="263">
        <v>43634</v>
      </c>
      <c r="F4234" s="259" t="s">
        <v>781</v>
      </c>
      <c r="G4234" s="259" t="s">
        <v>295</v>
      </c>
      <c r="H4234" s="264" t="s">
        <v>331</v>
      </c>
      <c r="I4234" s="264" t="s">
        <v>276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1021</v>
      </c>
      <c r="C4235" s="260" t="s">
        <v>1022</v>
      </c>
      <c r="D4235" s="73" t="str">
        <f t="shared" si="132"/>
        <v>jun/2019</v>
      </c>
      <c r="E4235" s="263">
        <v>43634</v>
      </c>
      <c r="F4235" s="259" t="s">
        <v>781</v>
      </c>
      <c r="G4235" s="259" t="s">
        <v>295</v>
      </c>
      <c r="H4235" s="264" t="s">
        <v>331</v>
      </c>
      <c r="I4235" s="264" t="s">
        <v>276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1021</v>
      </c>
      <c r="C4236" s="260" t="s">
        <v>1022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295</v>
      </c>
      <c r="H4236" s="264" t="s">
        <v>1109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1021</v>
      </c>
      <c r="C4237" s="260" t="s">
        <v>1022</v>
      </c>
      <c r="D4237" s="73" t="str">
        <f t="shared" si="132"/>
        <v>jun/2019</v>
      </c>
      <c r="E4237" s="263">
        <v>43634</v>
      </c>
      <c r="F4237" s="259" t="s">
        <v>214</v>
      </c>
      <c r="G4237" s="259" t="s">
        <v>295</v>
      </c>
      <c r="H4237" s="264" t="s">
        <v>304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1021</v>
      </c>
      <c r="C4238" s="260" t="s">
        <v>1022</v>
      </c>
      <c r="D4238" s="73" t="str">
        <f t="shared" si="132"/>
        <v>jun/2019</v>
      </c>
      <c r="E4238" s="263">
        <v>43634</v>
      </c>
      <c r="F4238" s="259" t="s">
        <v>214</v>
      </c>
      <c r="G4238" s="259" t="s">
        <v>295</v>
      </c>
      <c r="H4238" s="264" t="s">
        <v>304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1021</v>
      </c>
      <c r="C4239" s="260" t="s">
        <v>1022</v>
      </c>
      <c r="D4239" s="73" t="str">
        <f t="shared" si="132"/>
        <v>jun/2019</v>
      </c>
      <c r="E4239" s="263">
        <v>43634</v>
      </c>
      <c r="F4239" s="259" t="s">
        <v>214</v>
      </c>
      <c r="G4239" s="259" t="s">
        <v>295</v>
      </c>
      <c r="H4239" s="264" t="s">
        <v>304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1021</v>
      </c>
      <c r="C4240" s="260" t="s">
        <v>1022</v>
      </c>
      <c r="D4240" s="73" t="str">
        <f t="shared" si="132"/>
        <v>jun/2019</v>
      </c>
      <c r="E4240" s="263">
        <v>43634</v>
      </c>
      <c r="F4240" s="259" t="s">
        <v>207</v>
      </c>
      <c r="G4240" s="259" t="s">
        <v>295</v>
      </c>
      <c r="H4240" s="264" t="s">
        <v>208</v>
      </c>
      <c r="I4240" s="264" t="s">
        <v>298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1021</v>
      </c>
      <c r="C4241" s="260" t="s">
        <v>1022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295</v>
      </c>
      <c r="H4241" s="264" t="s">
        <v>340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1021</v>
      </c>
      <c r="C4242" s="260" t="s">
        <v>1022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295</v>
      </c>
      <c r="H4242" s="264" t="s">
        <v>1624</v>
      </c>
      <c r="I4242" s="264" t="s">
        <v>249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1021</v>
      </c>
      <c r="C4243" s="260" t="s">
        <v>1022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295</v>
      </c>
      <c r="H4243" s="264" t="s">
        <v>357</v>
      </c>
      <c r="I4243" s="264" t="s">
        <v>249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1021</v>
      </c>
      <c r="C4244" s="260" t="s">
        <v>1022</v>
      </c>
      <c r="D4244" s="73" t="str">
        <f t="shared" si="132"/>
        <v>jun/2019</v>
      </c>
      <c r="E4244" s="263">
        <v>43635</v>
      </c>
      <c r="F4244" s="259" t="s">
        <v>371</v>
      </c>
      <c r="G4244" s="259" t="s">
        <v>295</v>
      </c>
      <c r="H4244" s="264" t="s">
        <v>1453</v>
      </c>
      <c r="I4244" s="264" t="s">
        <v>243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1021</v>
      </c>
      <c r="C4245" s="260" t="s">
        <v>1022</v>
      </c>
      <c r="D4245" s="73" t="str">
        <f t="shared" si="132"/>
        <v>jun/2019</v>
      </c>
      <c r="E4245" s="263">
        <v>43635</v>
      </c>
      <c r="F4245" s="259" t="s">
        <v>411</v>
      </c>
      <c r="G4245" s="259" t="s">
        <v>295</v>
      </c>
      <c r="H4245" s="264" t="s">
        <v>333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1021</v>
      </c>
      <c r="C4246" s="260" t="s">
        <v>1022</v>
      </c>
      <c r="D4246" s="73" t="str">
        <f t="shared" si="132"/>
        <v>jun/2019</v>
      </c>
      <c r="E4246" s="263">
        <v>43635</v>
      </c>
      <c r="F4246" s="259" t="s">
        <v>1630</v>
      </c>
      <c r="G4246" s="259" t="s">
        <v>295</v>
      </c>
      <c r="H4246" s="264" t="s">
        <v>324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1021</v>
      </c>
      <c r="C4247" s="260" t="s">
        <v>1022</v>
      </c>
      <c r="D4247" s="73" t="str">
        <f t="shared" si="132"/>
        <v>jun/2019</v>
      </c>
      <c r="E4247" s="263">
        <v>43635</v>
      </c>
      <c r="F4247" s="259" t="s">
        <v>1631</v>
      </c>
      <c r="G4247" s="259" t="s">
        <v>295</v>
      </c>
      <c r="H4247" s="264" t="s">
        <v>338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1021</v>
      </c>
      <c r="C4248" s="260" t="s">
        <v>1022</v>
      </c>
      <c r="D4248" s="73" t="str">
        <f t="shared" si="132"/>
        <v>jun/2019</v>
      </c>
      <c r="E4248" s="263">
        <v>43635</v>
      </c>
      <c r="F4248" s="259" t="s">
        <v>1632</v>
      </c>
      <c r="G4248" s="259" t="s">
        <v>295</v>
      </c>
      <c r="H4248" s="264" t="s">
        <v>1109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1021</v>
      </c>
      <c r="C4249" s="260" t="s">
        <v>1022</v>
      </c>
      <c r="D4249" s="73" t="str">
        <f t="shared" si="132"/>
        <v>jun/2019</v>
      </c>
      <c r="E4249" s="263">
        <v>43635</v>
      </c>
      <c r="F4249" s="259" t="s">
        <v>1633</v>
      </c>
      <c r="G4249" s="259" t="s">
        <v>295</v>
      </c>
      <c r="H4249" s="264" t="s">
        <v>410</v>
      </c>
      <c r="I4249" s="264" t="s">
        <v>271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1021</v>
      </c>
      <c r="C4250" s="260" t="s">
        <v>1022</v>
      </c>
      <c r="D4250" s="73" t="str">
        <f t="shared" si="132"/>
        <v>jun/2019</v>
      </c>
      <c r="E4250" s="263">
        <v>43635</v>
      </c>
      <c r="F4250" s="259" t="s">
        <v>1634</v>
      </c>
      <c r="G4250" s="259" t="s">
        <v>295</v>
      </c>
      <c r="H4250" s="264" t="s">
        <v>1600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1021</v>
      </c>
      <c r="C4251" s="260" t="s">
        <v>1022</v>
      </c>
      <c r="D4251" s="73" t="str">
        <f t="shared" si="132"/>
        <v>jun/2019</v>
      </c>
      <c r="E4251" s="263">
        <v>43635</v>
      </c>
      <c r="F4251" s="259" t="s">
        <v>1635</v>
      </c>
      <c r="G4251" s="259" t="s">
        <v>295</v>
      </c>
      <c r="H4251" s="264" t="s">
        <v>340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1021</v>
      </c>
      <c r="C4252" s="260" t="s">
        <v>1022</v>
      </c>
      <c r="D4252" s="73" t="str">
        <f t="shared" si="132"/>
        <v>jun/2019</v>
      </c>
      <c r="E4252" s="263">
        <v>43635</v>
      </c>
      <c r="F4252" s="259" t="s">
        <v>373</v>
      </c>
      <c r="G4252" s="259" t="s">
        <v>295</v>
      </c>
      <c r="H4252" s="264" t="s">
        <v>1453</v>
      </c>
      <c r="I4252" s="264" t="s">
        <v>243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1021</v>
      </c>
      <c r="C4253" s="260" t="s">
        <v>1022</v>
      </c>
      <c r="D4253" s="73" t="str">
        <f t="shared" si="132"/>
        <v>jun/2019</v>
      </c>
      <c r="E4253" s="263">
        <v>43635</v>
      </c>
      <c r="F4253" s="259" t="s">
        <v>712</v>
      </c>
      <c r="G4253" s="259" t="s">
        <v>295</v>
      </c>
      <c r="H4253" s="264" t="s">
        <v>1453</v>
      </c>
      <c r="I4253" s="264" t="s">
        <v>243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1021</v>
      </c>
      <c r="C4254" s="260" t="s">
        <v>1022</v>
      </c>
      <c r="D4254" s="73" t="str">
        <f t="shared" si="132"/>
        <v>jun/2019</v>
      </c>
      <c r="E4254" s="263">
        <v>43635</v>
      </c>
      <c r="F4254" s="259" t="s">
        <v>374</v>
      </c>
      <c r="G4254" s="259" t="s">
        <v>295</v>
      </c>
      <c r="H4254" s="264" t="s">
        <v>1453</v>
      </c>
      <c r="I4254" s="264" t="s">
        <v>243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1021</v>
      </c>
      <c r="C4255" s="260" t="s">
        <v>1022</v>
      </c>
      <c r="D4255" s="73" t="str">
        <f t="shared" si="132"/>
        <v>jun/2019</v>
      </c>
      <c r="E4255" s="263">
        <v>43635</v>
      </c>
      <c r="F4255" s="259" t="s">
        <v>375</v>
      </c>
      <c r="G4255" s="259" t="s">
        <v>295</v>
      </c>
      <c r="H4255" s="264" t="s">
        <v>1453</v>
      </c>
      <c r="I4255" s="264" t="s">
        <v>243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1021</v>
      </c>
      <c r="C4256" s="260" t="s">
        <v>1022</v>
      </c>
      <c r="D4256" s="73" t="str">
        <f t="shared" si="132"/>
        <v>jun/2019</v>
      </c>
      <c r="E4256" s="263">
        <v>43635</v>
      </c>
      <c r="F4256" s="259" t="s">
        <v>626</v>
      </c>
      <c r="G4256" s="259" t="s">
        <v>295</v>
      </c>
      <c r="H4256" s="264" t="s">
        <v>1453</v>
      </c>
      <c r="I4256" s="264" t="s">
        <v>243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1021</v>
      </c>
      <c r="C4257" s="260" t="s">
        <v>1022</v>
      </c>
      <c r="D4257" s="73" t="str">
        <f t="shared" si="132"/>
        <v>jun/2019</v>
      </c>
      <c r="E4257" s="263">
        <v>43635</v>
      </c>
      <c r="F4257" s="259" t="s">
        <v>698</v>
      </c>
      <c r="G4257" s="259" t="s">
        <v>295</v>
      </c>
      <c r="H4257" s="264" t="s">
        <v>1453</v>
      </c>
      <c r="I4257" s="264" t="s">
        <v>243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1021</v>
      </c>
      <c r="C4258" s="260" t="s">
        <v>1022</v>
      </c>
      <c r="D4258" s="73" t="str">
        <f t="shared" si="132"/>
        <v>jun/2019</v>
      </c>
      <c r="E4258" s="263">
        <v>43635</v>
      </c>
      <c r="F4258" s="259" t="s">
        <v>369</v>
      </c>
      <c r="G4258" s="259" t="s">
        <v>295</v>
      </c>
      <c r="H4258" s="264" t="s">
        <v>1453</v>
      </c>
      <c r="I4258" s="264" t="s">
        <v>243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1021</v>
      </c>
      <c r="C4259" s="260" t="s">
        <v>1022</v>
      </c>
      <c r="D4259" s="73" t="str">
        <f t="shared" si="132"/>
        <v>jun/2019</v>
      </c>
      <c r="E4259" s="263">
        <v>43635</v>
      </c>
      <c r="F4259" s="259" t="s">
        <v>621</v>
      </c>
      <c r="G4259" s="259" t="s">
        <v>295</v>
      </c>
      <c r="H4259" s="264" t="s">
        <v>1453</v>
      </c>
      <c r="I4259" s="264" t="s">
        <v>243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1021</v>
      </c>
      <c r="C4260" s="260" t="s">
        <v>1022</v>
      </c>
      <c r="D4260" s="73" t="str">
        <f t="shared" si="132"/>
        <v>jun/2019</v>
      </c>
      <c r="E4260" s="263">
        <v>43635</v>
      </c>
      <c r="F4260" s="259" t="s">
        <v>705</v>
      </c>
      <c r="G4260" s="259" t="s">
        <v>295</v>
      </c>
      <c r="H4260" s="264" t="s">
        <v>1453</v>
      </c>
      <c r="I4260" s="264" t="s">
        <v>243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1021</v>
      </c>
      <c r="C4261" s="260" t="s">
        <v>1022</v>
      </c>
      <c r="D4261" s="73" t="str">
        <f t="shared" si="132"/>
        <v>jun/2019</v>
      </c>
      <c r="E4261" s="263">
        <v>43635</v>
      </c>
      <c r="F4261" s="259" t="s">
        <v>370</v>
      </c>
      <c r="G4261" s="259" t="s">
        <v>295</v>
      </c>
      <c r="H4261" s="264" t="s">
        <v>1453</v>
      </c>
      <c r="I4261" s="264" t="s">
        <v>243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1021</v>
      </c>
      <c r="C4262" s="260" t="s">
        <v>1022</v>
      </c>
      <c r="D4262" s="73" t="str">
        <f t="shared" si="132"/>
        <v>jun/2019</v>
      </c>
      <c r="E4262" s="263">
        <v>43635</v>
      </c>
      <c r="F4262" s="259" t="s">
        <v>444</v>
      </c>
      <c r="G4262" s="259" t="s">
        <v>295</v>
      </c>
      <c r="H4262" s="264" t="s">
        <v>1578</v>
      </c>
      <c r="I4262" s="264" t="s">
        <v>244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1021</v>
      </c>
      <c r="C4263" s="260" t="s">
        <v>1022</v>
      </c>
      <c r="D4263" s="73" t="str">
        <f t="shared" si="132"/>
        <v>jun/2019</v>
      </c>
      <c r="E4263" s="263">
        <v>43635</v>
      </c>
      <c r="F4263" s="259" t="s">
        <v>446</v>
      </c>
      <c r="G4263" s="259" t="s">
        <v>295</v>
      </c>
      <c r="H4263" s="264" t="s">
        <v>1578</v>
      </c>
      <c r="I4263" s="264" t="s">
        <v>244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1021</v>
      </c>
      <c r="C4264" s="260" t="s">
        <v>1022</v>
      </c>
      <c r="D4264" s="73" t="str">
        <f t="shared" si="132"/>
        <v>jun/2019</v>
      </c>
      <c r="E4264" s="263">
        <v>43635</v>
      </c>
      <c r="F4264" s="259" t="s">
        <v>872</v>
      </c>
      <c r="G4264" s="259" t="s">
        <v>295</v>
      </c>
      <c r="H4264" s="264" t="s">
        <v>333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1021</v>
      </c>
      <c r="C4265" s="260" t="s">
        <v>1022</v>
      </c>
      <c r="D4265" s="73" t="str">
        <f t="shared" si="132"/>
        <v>jun/2019</v>
      </c>
      <c r="E4265" s="263">
        <v>43635</v>
      </c>
      <c r="F4265" s="259" t="s">
        <v>532</v>
      </c>
      <c r="G4265" s="259" t="s">
        <v>295</v>
      </c>
      <c r="H4265" s="264" t="s">
        <v>333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1021</v>
      </c>
      <c r="C4266" s="260" t="s">
        <v>1022</v>
      </c>
      <c r="D4266" s="73" t="str">
        <f t="shared" si="132"/>
        <v>jun/2019</v>
      </c>
      <c r="E4266" s="263">
        <v>43635</v>
      </c>
      <c r="F4266" s="259" t="s">
        <v>1636</v>
      </c>
      <c r="G4266" s="259" t="s">
        <v>295</v>
      </c>
      <c r="H4266" s="264" t="s">
        <v>324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1021</v>
      </c>
      <c r="C4267" s="260" t="s">
        <v>1022</v>
      </c>
      <c r="D4267" s="73" t="str">
        <f t="shared" si="132"/>
        <v>jun/2019</v>
      </c>
      <c r="E4267" s="263">
        <v>43635</v>
      </c>
      <c r="F4267" s="259" t="s">
        <v>1637</v>
      </c>
      <c r="G4267" s="259" t="s">
        <v>295</v>
      </c>
      <c r="H4267" s="264" t="s">
        <v>1109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1021</v>
      </c>
      <c r="C4268" s="260" t="s">
        <v>1022</v>
      </c>
      <c r="D4268" s="73" t="str">
        <f t="shared" si="132"/>
        <v>jun/2019</v>
      </c>
      <c r="E4268" s="263">
        <v>43635</v>
      </c>
      <c r="F4268" s="259" t="s">
        <v>1638</v>
      </c>
      <c r="G4268" s="259" t="s">
        <v>295</v>
      </c>
      <c r="H4268" s="264" t="s">
        <v>340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1021</v>
      </c>
      <c r="C4269" s="260" t="s">
        <v>1022</v>
      </c>
      <c r="D4269" s="73" t="str">
        <f t="shared" si="132"/>
        <v>jun/2019</v>
      </c>
      <c r="E4269" s="263">
        <v>43635</v>
      </c>
      <c r="F4269" s="259" t="s">
        <v>1639</v>
      </c>
      <c r="G4269" s="259" t="s">
        <v>295</v>
      </c>
      <c r="H4269" s="264" t="s">
        <v>338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1021</v>
      </c>
      <c r="C4270" s="260" t="s">
        <v>1022</v>
      </c>
      <c r="D4270" s="73" t="str">
        <f t="shared" si="132"/>
        <v>jun/2019</v>
      </c>
      <c r="E4270" s="263">
        <v>43635</v>
      </c>
      <c r="F4270" s="259" t="s">
        <v>1640</v>
      </c>
      <c r="G4270" s="259" t="s">
        <v>295</v>
      </c>
      <c r="H4270" s="264" t="s">
        <v>410</v>
      </c>
      <c r="I4270" s="264" t="s">
        <v>271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1021</v>
      </c>
      <c r="C4271" s="260" t="s">
        <v>1022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708</v>
      </c>
      <c r="H4271" s="264" t="s">
        <v>1450</v>
      </c>
      <c r="I4271" s="264" t="s">
        <v>248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1021</v>
      </c>
      <c r="C4272" s="260" t="s">
        <v>1022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309</v>
      </c>
      <c r="H4272" s="264" t="s">
        <v>390</v>
      </c>
      <c r="I4272" s="264" t="s">
        <v>249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1021</v>
      </c>
      <c r="C4273" s="260" t="s">
        <v>1022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309</v>
      </c>
      <c r="H4273" s="264" t="s">
        <v>345</v>
      </c>
      <c r="I4273" s="264" t="s">
        <v>249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1021</v>
      </c>
      <c r="C4274" s="260" t="s">
        <v>1022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295</v>
      </c>
      <c r="H4274" s="264" t="s">
        <v>1641</v>
      </c>
      <c r="I4274" s="264" t="s">
        <v>249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1021</v>
      </c>
      <c r="C4275" s="260" t="s">
        <v>1022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295</v>
      </c>
      <c r="H4275" s="264" t="s">
        <v>181</v>
      </c>
      <c r="I4275" s="264" t="s">
        <v>249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1021</v>
      </c>
      <c r="C4276" s="260" t="s">
        <v>1022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295</v>
      </c>
      <c r="H4276" s="264" t="s">
        <v>1642</v>
      </c>
      <c r="I4276" s="264" t="s">
        <v>260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1021</v>
      </c>
      <c r="C4277" s="260" t="s">
        <v>1022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295</v>
      </c>
      <c r="H4277" s="264" t="s">
        <v>181</v>
      </c>
      <c r="I4277" s="264" t="s">
        <v>248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1021</v>
      </c>
      <c r="C4278" s="260" t="s">
        <v>1022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295</v>
      </c>
      <c r="H4278" s="264" t="s">
        <v>181</v>
      </c>
      <c r="I4278" s="264" t="s">
        <v>251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1021</v>
      </c>
      <c r="C4279" s="260" t="s">
        <v>1022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323</v>
      </c>
      <c r="H4279" s="264" t="s">
        <v>391</v>
      </c>
      <c r="I4279" s="264" t="s">
        <v>248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1021</v>
      </c>
      <c r="C4280" s="260" t="s">
        <v>1022</v>
      </c>
      <c r="D4280" s="73" t="str">
        <f t="shared" si="132"/>
        <v>jun/2019</v>
      </c>
      <c r="E4280" s="263">
        <v>43635</v>
      </c>
      <c r="F4280" s="259" t="s">
        <v>1643</v>
      </c>
      <c r="G4280" s="259" t="s">
        <v>295</v>
      </c>
      <c r="H4280" s="264" t="s">
        <v>1109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1021</v>
      </c>
      <c r="C4281" s="260" t="s">
        <v>1022</v>
      </c>
      <c r="D4281" s="73" t="str">
        <f t="shared" si="132"/>
        <v>jun/2019</v>
      </c>
      <c r="E4281" s="263">
        <v>43635</v>
      </c>
      <c r="F4281" s="259" t="s">
        <v>1644</v>
      </c>
      <c r="G4281" s="259" t="s">
        <v>295</v>
      </c>
      <c r="H4281" s="264" t="s">
        <v>333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1021</v>
      </c>
      <c r="C4282" s="260" t="s">
        <v>1022</v>
      </c>
      <c r="D4282" s="73" t="str">
        <f t="shared" si="132"/>
        <v>jun/2019</v>
      </c>
      <c r="E4282" s="263">
        <v>43635</v>
      </c>
      <c r="F4282" s="259" t="s">
        <v>1645</v>
      </c>
      <c r="G4282" s="259" t="s">
        <v>295</v>
      </c>
      <c r="H4282" s="264" t="s">
        <v>324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1021</v>
      </c>
      <c r="C4283" s="260" t="s">
        <v>1022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295</v>
      </c>
      <c r="H4283" s="264" t="s">
        <v>340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1021</v>
      </c>
      <c r="C4284" s="260" t="s">
        <v>1022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295</v>
      </c>
      <c r="H4284" s="264" t="s">
        <v>361</v>
      </c>
      <c r="I4284" s="264" t="s">
        <v>251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1021</v>
      </c>
      <c r="C4285" s="260" t="s">
        <v>1022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295</v>
      </c>
      <c r="H4285" s="264" t="s">
        <v>361</v>
      </c>
      <c r="I4285" s="264" t="s">
        <v>249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1021</v>
      </c>
      <c r="C4286" s="260" t="s">
        <v>1022</v>
      </c>
      <c r="D4286" s="73" t="str">
        <f t="shared" si="132"/>
        <v>jun/2019</v>
      </c>
      <c r="E4286" s="263">
        <v>43635</v>
      </c>
      <c r="F4286" s="259" t="s">
        <v>214</v>
      </c>
      <c r="G4286" s="259" t="s">
        <v>295</v>
      </c>
      <c r="H4286" s="264" t="s">
        <v>740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1021</v>
      </c>
      <c r="C4287" s="260" t="s">
        <v>1022</v>
      </c>
      <c r="D4287" s="73" t="str">
        <f t="shared" si="132"/>
        <v>jun/2019</v>
      </c>
      <c r="E4287" s="263">
        <v>43635</v>
      </c>
      <c r="F4287" s="259" t="s">
        <v>214</v>
      </c>
      <c r="G4287" s="259" t="s">
        <v>295</v>
      </c>
      <c r="H4287" s="264" t="s">
        <v>304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1021</v>
      </c>
      <c r="C4288" s="260" t="s">
        <v>1022</v>
      </c>
      <c r="D4288" s="73" t="str">
        <f t="shared" si="132"/>
        <v>jun/2019</v>
      </c>
      <c r="E4288" s="263">
        <v>43635</v>
      </c>
      <c r="F4288" s="259" t="s">
        <v>207</v>
      </c>
      <c r="G4288" s="259" t="s">
        <v>295</v>
      </c>
      <c r="H4288" s="264" t="s">
        <v>208</v>
      </c>
      <c r="I4288" s="264" t="s">
        <v>298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1021</v>
      </c>
      <c r="C4289" s="260" t="s">
        <v>1022</v>
      </c>
      <c r="D4289" s="73" t="str">
        <f t="shared" si="132"/>
        <v>jun/2019</v>
      </c>
      <c r="E4289" s="263">
        <v>43637</v>
      </c>
      <c r="F4289" s="259" t="s">
        <v>214</v>
      </c>
      <c r="G4289" s="259" t="s">
        <v>295</v>
      </c>
      <c r="H4289" s="264" t="s">
        <v>329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1021</v>
      </c>
      <c r="C4290" s="260" t="s">
        <v>1022</v>
      </c>
      <c r="D4290" s="73" t="str">
        <f t="shared" si="132"/>
        <v>jun/2019</v>
      </c>
      <c r="E4290" s="263">
        <v>43637</v>
      </c>
      <c r="F4290" s="259" t="s">
        <v>207</v>
      </c>
      <c r="G4290" s="259" t="s">
        <v>295</v>
      </c>
      <c r="H4290" s="264" t="s">
        <v>208</v>
      </c>
      <c r="I4290" s="264" t="s">
        <v>298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1021</v>
      </c>
      <c r="C4291" s="260" t="s">
        <v>1022</v>
      </c>
      <c r="D4291" s="73" t="str">
        <f t="shared" ref="D4291:D4354" si="134">TEXT(E4291,"mmm/aaaa")</f>
        <v>jun/2019</v>
      </c>
      <c r="E4291" s="263">
        <v>43640</v>
      </c>
      <c r="F4291" s="259" t="s">
        <v>781</v>
      </c>
      <c r="G4291" s="259" t="s">
        <v>295</v>
      </c>
      <c r="H4291" s="264" t="s">
        <v>1578</v>
      </c>
      <c r="I4291" s="264" t="s">
        <v>276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1021</v>
      </c>
      <c r="C4292" s="260" t="s">
        <v>1022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295</v>
      </c>
      <c r="H4292" s="264" t="s">
        <v>1477</v>
      </c>
      <c r="I4292" s="264" t="s">
        <v>250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1021</v>
      </c>
      <c r="C4293" s="260" t="s">
        <v>1022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295</v>
      </c>
      <c r="H4293" s="264" t="s">
        <v>1646</v>
      </c>
      <c r="I4293" s="264" t="s">
        <v>249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1021</v>
      </c>
      <c r="C4294" s="260" t="s">
        <v>1022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295</v>
      </c>
      <c r="H4294" s="264" t="s">
        <v>1084</v>
      </c>
      <c r="I4294" s="264" t="s">
        <v>252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1021</v>
      </c>
      <c r="C4295" s="260" t="s">
        <v>1022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295</v>
      </c>
      <c r="H4295" s="264" t="s">
        <v>1477</v>
      </c>
      <c r="I4295" s="264" t="s">
        <v>249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1021</v>
      </c>
      <c r="C4296" s="260" t="s">
        <v>1022</v>
      </c>
      <c r="D4296" s="73" t="str">
        <f t="shared" si="134"/>
        <v>jun/2019</v>
      </c>
      <c r="E4296" s="263">
        <v>43640</v>
      </c>
      <c r="F4296" s="259" t="s">
        <v>781</v>
      </c>
      <c r="G4296" s="259" t="s">
        <v>295</v>
      </c>
      <c r="H4296" s="264" t="s">
        <v>792</v>
      </c>
      <c r="I4296" s="264" t="s">
        <v>276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1021</v>
      </c>
      <c r="C4297" s="260" t="s">
        <v>1022</v>
      </c>
      <c r="D4297" s="73" t="str">
        <f t="shared" si="134"/>
        <v>jun/2019</v>
      </c>
      <c r="E4297" s="263">
        <v>43640</v>
      </c>
      <c r="F4297" s="259" t="s">
        <v>781</v>
      </c>
      <c r="G4297" s="259" t="s">
        <v>295</v>
      </c>
      <c r="H4297" s="264" t="s">
        <v>792</v>
      </c>
      <c r="I4297" s="264" t="s">
        <v>276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1021</v>
      </c>
      <c r="C4298" s="260" t="s">
        <v>1022</v>
      </c>
      <c r="D4298" s="73" t="str">
        <f t="shared" si="134"/>
        <v>jun/2019</v>
      </c>
      <c r="E4298" s="263">
        <v>43640</v>
      </c>
      <c r="F4298" s="259" t="s">
        <v>781</v>
      </c>
      <c r="G4298" s="259" t="s">
        <v>295</v>
      </c>
      <c r="H4298" s="264" t="s">
        <v>1578</v>
      </c>
      <c r="I4298" s="264" t="s">
        <v>276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1021</v>
      </c>
      <c r="C4299" s="260" t="s">
        <v>1022</v>
      </c>
      <c r="D4299" s="73" t="str">
        <f t="shared" si="134"/>
        <v>jun/2019</v>
      </c>
      <c r="E4299" s="263">
        <v>43640</v>
      </c>
      <c r="F4299" s="259" t="s">
        <v>781</v>
      </c>
      <c r="G4299" s="259" t="s">
        <v>295</v>
      </c>
      <c r="H4299" s="264" t="s">
        <v>407</v>
      </c>
      <c r="I4299" s="264" t="s">
        <v>276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1021</v>
      </c>
      <c r="C4300" s="260" t="s">
        <v>1022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295</v>
      </c>
      <c r="H4300" s="264" t="s">
        <v>340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1021</v>
      </c>
      <c r="C4301" s="260" t="s">
        <v>1022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295</v>
      </c>
      <c r="H4301" s="264" t="s">
        <v>193</v>
      </c>
      <c r="I4301" s="264" t="s">
        <v>255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1021</v>
      </c>
      <c r="C4302" s="260" t="s">
        <v>1022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295</v>
      </c>
      <c r="H4302" s="264" t="s">
        <v>1647</v>
      </c>
      <c r="I4302" s="264" t="s">
        <v>249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1021</v>
      </c>
      <c r="C4303" s="260" t="s">
        <v>1022</v>
      </c>
      <c r="D4303" s="73" t="str">
        <f t="shared" si="134"/>
        <v>jun/2019</v>
      </c>
      <c r="E4303" s="263">
        <v>43640</v>
      </c>
      <c r="F4303" s="259" t="s">
        <v>214</v>
      </c>
      <c r="G4303" s="259" t="s">
        <v>295</v>
      </c>
      <c r="H4303" s="264" t="s">
        <v>304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1021</v>
      </c>
      <c r="C4304" s="260" t="s">
        <v>1022</v>
      </c>
      <c r="D4304" s="73" t="str">
        <f t="shared" si="134"/>
        <v>jun/2019</v>
      </c>
      <c r="E4304" s="263">
        <v>43640</v>
      </c>
      <c r="F4304" s="259" t="s">
        <v>214</v>
      </c>
      <c r="G4304" s="259" t="s">
        <v>295</v>
      </c>
      <c r="H4304" s="264" t="s">
        <v>304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1021</v>
      </c>
      <c r="C4305" s="260" t="s">
        <v>1022</v>
      </c>
      <c r="D4305" s="73" t="str">
        <f t="shared" si="134"/>
        <v>jun/2019</v>
      </c>
      <c r="E4305" s="263">
        <v>43640</v>
      </c>
      <c r="F4305" s="259" t="s">
        <v>214</v>
      </c>
      <c r="G4305" s="259" t="s">
        <v>295</v>
      </c>
      <c r="H4305" s="264" t="s">
        <v>304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1021</v>
      </c>
      <c r="C4306" s="260" t="s">
        <v>1022</v>
      </c>
      <c r="D4306" s="73" t="str">
        <f t="shared" si="134"/>
        <v>jun/2019</v>
      </c>
      <c r="E4306" s="263">
        <v>43640</v>
      </c>
      <c r="F4306" s="259" t="s">
        <v>214</v>
      </c>
      <c r="G4306" s="259" t="s">
        <v>295</v>
      </c>
      <c r="H4306" s="264" t="s">
        <v>304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1021</v>
      </c>
      <c r="C4307" s="260" t="s">
        <v>1022</v>
      </c>
      <c r="D4307" s="73" t="str">
        <f t="shared" si="134"/>
        <v>jun/2019</v>
      </c>
      <c r="E4307" s="263">
        <v>43640</v>
      </c>
      <c r="F4307" s="259" t="s">
        <v>214</v>
      </c>
      <c r="G4307" s="259" t="s">
        <v>295</v>
      </c>
      <c r="H4307" s="264" t="s">
        <v>304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1021</v>
      </c>
      <c r="C4308" s="260" t="s">
        <v>1022</v>
      </c>
      <c r="D4308" s="73" t="str">
        <f t="shared" si="134"/>
        <v>jun/2019</v>
      </c>
      <c r="E4308" s="263">
        <v>43640</v>
      </c>
      <c r="F4308" s="259" t="s">
        <v>207</v>
      </c>
      <c r="G4308" s="259" t="s">
        <v>295</v>
      </c>
      <c r="H4308" s="264" t="s">
        <v>208</v>
      </c>
      <c r="I4308" s="264" t="s">
        <v>298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1021</v>
      </c>
      <c r="C4309" s="260" t="s">
        <v>1022</v>
      </c>
      <c r="D4309" s="73" t="str">
        <f t="shared" si="134"/>
        <v>jun/2019</v>
      </c>
      <c r="E4309" s="263">
        <v>43641</v>
      </c>
      <c r="F4309" s="259" t="s">
        <v>178</v>
      </c>
      <c r="G4309" s="259" t="s">
        <v>295</v>
      </c>
      <c r="H4309" s="264" t="s">
        <v>801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1021</v>
      </c>
      <c r="C4310" s="260" t="s">
        <v>1022</v>
      </c>
      <c r="D4310" s="73" t="str">
        <f t="shared" si="134"/>
        <v>jun/2019</v>
      </c>
      <c r="E4310" s="263">
        <v>43641</v>
      </c>
      <c r="F4310" s="259" t="s">
        <v>781</v>
      </c>
      <c r="G4310" s="259" t="s">
        <v>295</v>
      </c>
      <c r="H4310" s="264" t="s">
        <v>1578</v>
      </c>
      <c r="I4310" s="264" t="s">
        <v>276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1021</v>
      </c>
      <c r="C4311" s="260" t="s">
        <v>1022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295</v>
      </c>
      <c r="H4311" s="264" t="s">
        <v>331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1021</v>
      </c>
      <c r="C4312" s="260" t="s">
        <v>1022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295</v>
      </c>
      <c r="H4312" s="264" t="s">
        <v>1452</v>
      </c>
      <c r="I4312" s="264" t="s">
        <v>248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1021</v>
      </c>
      <c r="C4313" s="260" t="s">
        <v>1022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295</v>
      </c>
      <c r="H4313" s="264" t="s">
        <v>361</v>
      </c>
      <c r="I4313" s="264" t="s">
        <v>249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1021</v>
      </c>
      <c r="C4314" s="260" t="s">
        <v>1022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295</v>
      </c>
      <c r="H4314" s="264" t="s">
        <v>1648</v>
      </c>
      <c r="I4314" s="264" t="s">
        <v>276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1021</v>
      </c>
      <c r="C4315" s="260" t="s">
        <v>1022</v>
      </c>
      <c r="D4315" s="73" t="str">
        <f t="shared" si="134"/>
        <v>jun/2019</v>
      </c>
      <c r="E4315" s="263">
        <v>43641</v>
      </c>
      <c r="F4315" s="259" t="s">
        <v>214</v>
      </c>
      <c r="G4315" s="259" t="s">
        <v>295</v>
      </c>
      <c r="H4315" s="264" t="s">
        <v>304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1021</v>
      </c>
      <c r="C4316" s="260" t="s">
        <v>1022</v>
      </c>
      <c r="D4316" s="73" t="str">
        <f t="shared" si="134"/>
        <v>jun/2019</v>
      </c>
      <c r="E4316" s="263">
        <v>43641</v>
      </c>
      <c r="F4316" s="259" t="s">
        <v>214</v>
      </c>
      <c r="G4316" s="259" t="s">
        <v>295</v>
      </c>
      <c r="H4316" s="264" t="s">
        <v>304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1021</v>
      </c>
      <c r="C4317" s="260" t="s">
        <v>1022</v>
      </c>
      <c r="D4317" s="73" t="str">
        <f t="shared" si="134"/>
        <v>jun/2019</v>
      </c>
      <c r="E4317" s="263">
        <v>43641</v>
      </c>
      <c r="F4317" s="259" t="s">
        <v>214</v>
      </c>
      <c r="G4317" s="259" t="s">
        <v>295</v>
      </c>
      <c r="H4317" s="264" t="s">
        <v>304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1021</v>
      </c>
      <c r="C4318" s="260" t="s">
        <v>1022</v>
      </c>
      <c r="D4318" s="73" t="str">
        <f t="shared" si="134"/>
        <v>jun/2019</v>
      </c>
      <c r="E4318" s="263">
        <v>43641</v>
      </c>
      <c r="F4318" s="259" t="s">
        <v>744</v>
      </c>
      <c r="G4318" s="259" t="s">
        <v>295</v>
      </c>
      <c r="H4318" s="264" t="s">
        <v>745</v>
      </c>
      <c r="I4318" s="264" t="s">
        <v>195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1021</v>
      </c>
      <c r="C4319" s="260" t="s">
        <v>1022</v>
      </c>
      <c r="D4319" s="73" t="str">
        <f t="shared" si="134"/>
        <v>jun/2019</v>
      </c>
      <c r="E4319" s="263">
        <v>43641</v>
      </c>
      <c r="F4319" s="259" t="s">
        <v>207</v>
      </c>
      <c r="G4319" s="259" t="s">
        <v>295</v>
      </c>
      <c r="H4319" s="264" t="s">
        <v>208</v>
      </c>
      <c r="I4319" s="264" t="s">
        <v>298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1021</v>
      </c>
      <c r="C4320" s="260" t="s">
        <v>1022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295</v>
      </c>
      <c r="H4320" s="264" t="s">
        <v>1649</v>
      </c>
      <c r="I4320" s="264" t="s">
        <v>249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1021</v>
      </c>
      <c r="C4321" s="260" t="s">
        <v>1022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295</v>
      </c>
      <c r="H4321" s="264" t="s">
        <v>1084</v>
      </c>
      <c r="I4321" s="264" t="s">
        <v>252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1021</v>
      </c>
      <c r="C4322" s="260" t="s">
        <v>1022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295</v>
      </c>
      <c r="H4322" s="264" t="s">
        <v>1649</v>
      </c>
      <c r="I4322" s="264" t="s">
        <v>249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1021</v>
      </c>
      <c r="C4323" s="260" t="s">
        <v>1022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295</v>
      </c>
      <c r="H4323" s="264" t="s">
        <v>1453</v>
      </c>
      <c r="I4323" s="264" t="s">
        <v>243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1021</v>
      </c>
      <c r="C4324" s="260" t="s">
        <v>1022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295</v>
      </c>
      <c r="H4324" s="264" t="s">
        <v>1453</v>
      </c>
      <c r="I4324" s="264" t="s">
        <v>243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1021</v>
      </c>
      <c r="C4325" s="260" t="s">
        <v>1022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295</v>
      </c>
      <c r="H4325" s="264" t="s">
        <v>1453</v>
      </c>
      <c r="I4325" s="264" t="s">
        <v>243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1021</v>
      </c>
      <c r="C4326" s="260" t="s">
        <v>1022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295</v>
      </c>
      <c r="H4326" s="264" t="s">
        <v>1453</v>
      </c>
      <c r="I4326" s="264" t="s">
        <v>243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1021</v>
      </c>
      <c r="C4327" s="260" t="s">
        <v>1022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295</v>
      </c>
      <c r="H4327" s="264" t="s">
        <v>1453</v>
      </c>
      <c r="I4327" s="264" t="s">
        <v>243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1021</v>
      </c>
      <c r="C4328" s="260" t="s">
        <v>1022</v>
      </c>
      <c r="D4328" s="73" t="str">
        <f t="shared" si="134"/>
        <v>jun/2019</v>
      </c>
      <c r="E4328" s="263">
        <v>43642</v>
      </c>
      <c r="F4328" s="259" t="s">
        <v>214</v>
      </c>
      <c r="G4328" s="259" t="s">
        <v>295</v>
      </c>
      <c r="H4328" s="264" t="s">
        <v>304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1021</v>
      </c>
      <c r="C4329" s="260" t="s">
        <v>1022</v>
      </c>
      <c r="D4329" s="73" t="str">
        <f t="shared" si="134"/>
        <v>jun/2019</v>
      </c>
      <c r="E4329" s="263">
        <v>43642</v>
      </c>
      <c r="F4329" s="259" t="s">
        <v>214</v>
      </c>
      <c r="G4329" s="259" t="s">
        <v>295</v>
      </c>
      <c r="H4329" s="264" t="s">
        <v>304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1021</v>
      </c>
      <c r="C4330" s="260" t="s">
        <v>1022</v>
      </c>
      <c r="D4330" s="73" t="str">
        <f t="shared" si="134"/>
        <v>jun/2019</v>
      </c>
      <c r="E4330" s="263">
        <v>43642</v>
      </c>
      <c r="F4330" s="259" t="s">
        <v>214</v>
      </c>
      <c r="G4330" s="259" t="s">
        <v>295</v>
      </c>
      <c r="H4330" s="264" t="s">
        <v>304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1021</v>
      </c>
      <c r="C4331" s="260" t="s">
        <v>1022</v>
      </c>
      <c r="D4331" s="73" t="str">
        <f t="shared" si="134"/>
        <v>jun/2019</v>
      </c>
      <c r="E4331" s="263">
        <v>43642</v>
      </c>
      <c r="F4331" s="259" t="s">
        <v>214</v>
      </c>
      <c r="G4331" s="259" t="s">
        <v>295</v>
      </c>
      <c r="H4331" s="264" t="s">
        <v>304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1021</v>
      </c>
      <c r="C4332" s="260" t="s">
        <v>1022</v>
      </c>
      <c r="D4332" s="73" t="str">
        <f t="shared" si="134"/>
        <v>jun/2019</v>
      </c>
      <c r="E4332" s="263">
        <v>43642</v>
      </c>
      <c r="F4332" s="259" t="s">
        <v>214</v>
      </c>
      <c r="G4332" s="259" t="s">
        <v>295</v>
      </c>
      <c r="H4332" s="264" t="s">
        <v>304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1021</v>
      </c>
      <c r="C4333" s="260" t="s">
        <v>1022</v>
      </c>
      <c r="D4333" s="73" t="str">
        <f t="shared" si="134"/>
        <v>jun/2019</v>
      </c>
      <c r="E4333" s="263">
        <v>43642</v>
      </c>
      <c r="F4333" s="259" t="s">
        <v>214</v>
      </c>
      <c r="G4333" s="259" t="s">
        <v>295</v>
      </c>
      <c r="H4333" s="264" t="s">
        <v>304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1021</v>
      </c>
      <c r="C4334" s="260" t="s">
        <v>1022</v>
      </c>
      <c r="D4334" s="73" t="str">
        <f t="shared" si="134"/>
        <v>jun/2019</v>
      </c>
      <c r="E4334" s="263">
        <v>43642</v>
      </c>
      <c r="F4334" s="259" t="s">
        <v>207</v>
      </c>
      <c r="G4334" s="259" t="s">
        <v>295</v>
      </c>
      <c r="H4334" s="264" t="s">
        <v>208</v>
      </c>
      <c r="I4334" s="264" t="s">
        <v>298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1021</v>
      </c>
      <c r="C4335" s="260" t="s">
        <v>1022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295</v>
      </c>
      <c r="H4335" s="264" t="s">
        <v>815</v>
      </c>
      <c r="I4335" s="264" t="s">
        <v>249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1021</v>
      </c>
      <c r="C4336" s="260" t="s">
        <v>1022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295</v>
      </c>
      <c r="H4336" s="264" t="s">
        <v>951</v>
      </c>
      <c r="I4336" s="264" t="s">
        <v>257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1021</v>
      </c>
      <c r="C4337" s="260" t="s">
        <v>1022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295</v>
      </c>
      <c r="H4337" s="264" t="s">
        <v>181</v>
      </c>
      <c r="I4337" s="264" t="s">
        <v>251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1021</v>
      </c>
      <c r="C4338" s="260" t="s">
        <v>1022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295</v>
      </c>
      <c r="H4338" s="264" t="s">
        <v>181</v>
      </c>
      <c r="I4338" s="264" t="s">
        <v>249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1021</v>
      </c>
      <c r="C4339" s="260" t="s">
        <v>1022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295</v>
      </c>
      <c r="H4339" s="264" t="s">
        <v>181</v>
      </c>
      <c r="I4339" s="264" t="s">
        <v>248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1021</v>
      </c>
      <c r="C4340" s="260" t="s">
        <v>1022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295</v>
      </c>
      <c r="H4340" s="264" t="s">
        <v>181</v>
      </c>
      <c r="I4340" s="264" t="s">
        <v>248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1021</v>
      </c>
      <c r="C4341" s="260" t="s">
        <v>1022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295</v>
      </c>
      <c r="H4341" s="264" t="s">
        <v>1649</v>
      </c>
      <c r="I4341" s="264" t="s">
        <v>249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1021</v>
      </c>
      <c r="C4342" s="260" t="s">
        <v>1022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295</v>
      </c>
      <c r="H4342" s="264" t="s">
        <v>815</v>
      </c>
      <c r="I4342" s="264" t="s">
        <v>249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1021</v>
      </c>
      <c r="C4343" s="260" t="s">
        <v>1022</v>
      </c>
      <c r="D4343" s="73" t="str">
        <f t="shared" si="134"/>
        <v>jun/2019</v>
      </c>
      <c r="E4343" s="263">
        <v>43643</v>
      </c>
      <c r="F4343" s="259" t="s">
        <v>214</v>
      </c>
      <c r="G4343" s="259" t="s">
        <v>295</v>
      </c>
      <c r="H4343" s="264" t="s">
        <v>304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1021</v>
      </c>
      <c r="C4344" s="260" t="s">
        <v>1022</v>
      </c>
      <c r="D4344" s="73" t="str">
        <f t="shared" si="134"/>
        <v>jun/2019</v>
      </c>
      <c r="E4344" s="263">
        <v>43643</v>
      </c>
      <c r="F4344" s="259" t="s">
        <v>214</v>
      </c>
      <c r="G4344" s="259" t="s">
        <v>295</v>
      </c>
      <c r="H4344" s="264" t="s">
        <v>304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1021</v>
      </c>
      <c r="C4345" s="260" t="s">
        <v>1022</v>
      </c>
      <c r="D4345" s="73" t="str">
        <f t="shared" si="134"/>
        <v>jun/2019</v>
      </c>
      <c r="E4345" s="263">
        <v>43643</v>
      </c>
      <c r="F4345" s="259" t="s">
        <v>1650</v>
      </c>
      <c r="G4345" s="259" t="s">
        <v>295</v>
      </c>
      <c r="H4345" s="264" t="s">
        <v>1198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1021</v>
      </c>
      <c r="C4346" s="260" t="s">
        <v>1022</v>
      </c>
      <c r="D4346" s="73" t="str">
        <f t="shared" si="134"/>
        <v>jun/2019</v>
      </c>
      <c r="E4346" s="263">
        <v>43643</v>
      </c>
      <c r="F4346" s="259" t="s">
        <v>1650</v>
      </c>
      <c r="G4346" s="259" t="s">
        <v>295</v>
      </c>
      <c r="H4346" s="264" t="s">
        <v>1031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1021</v>
      </c>
      <c r="C4347" s="260" t="s">
        <v>1022</v>
      </c>
      <c r="D4347" s="73" t="str">
        <f t="shared" si="134"/>
        <v>jun/2019</v>
      </c>
      <c r="E4347" s="263">
        <v>43643</v>
      </c>
      <c r="F4347" s="259" t="s">
        <v>1650</v>
      </c>
      <c r="G4347" s="259" t="s">
        <v>295</v>
      </c>
      <c r="H4347" s="264" t="s">
        <v>1230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1021</v>
      </c>
      <c r="C4348" s="260" t="s">
        <v>1022</v>
      </c>
      <c r="D4348" s="73" t="str">
        <f t="shared" si="134"/>
        <v>jun/2019</v>
      </c>
      <c r="E4348" s="263">
        <v>43643</v>
      </c>
      <c r="F4348" s="259" t="s">
        <v>1650</v>
      </c>
      <c r="G4348" s="259" t="s">
        <v>295</v>
      </c>
      <c r="H4348" s="264" t="s">
        <v>1035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1021</v>
      </c>
      <c r="C4349" s="260" t="s">
        <v>1022</v>
      </c>
      <c r="D4349" s="73" t="str">
        <f t="shared" si="134"/>
        <v>jun/2019</v>
      </c>
      <c r="E4349" s="263">
        <v>43643</v>
      </c>
      <c r="F4349" s="259" t="s">
        <v>1650</v>
      </c>
      <c r="G4349" s="259" t="s">
        <v>295</v>
      </c>
      <c r="H4349" s="264" t="s">
        <v>1651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1021</v>
      </c>
      <c r="C4350" s="260" t="s">
        <v>1022</v>
      </c>
      <c r="D4350" s="73" t="str">
        <f t="shared" si="134"/>
        <v>jun/2019</v>
      </c>
      <c r="E4350" s="263">
        <v>43643</v>
      </c>
      <c r="F4350" s="259" t="s">
        <v>1650</v>
      </c>
      <c r="G4350" s="259" t="s">
        <v>295</v>
      </c>
      <c r="H4350" s="264" t="s">
        <v>1652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1021</v>
      </c>
      <c r="C4351" s="260" t="s">
        <v>1022</v>
      </c>
      <c r="D4351" s="73" t="str">
        <f t="shared" si="134"/>
        <v>jun/2019</v>
      </c>
      <c r="E4351" s="263">
        <v>43643</v>
      </c>
      <c r="F4351" s="259" t="s">
        <v>1650</v>
      </c>
      <c r="G4351" s="259" t="s">
        <v>295</v>
      </c>
      <c r="H4351" s="264" t="s">
        <v>653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1021</v>
      </c>
      <c r="C4352" s="260" t="s">
        <v>1022</v>
      </c>
      <c r="D4352" s="73" t="str">
        <f t="shared" si="134"/>
        <v>jun/2019</v>
      </c>
      <c r="E4352" s="263">
        <v>43643</v>
      </c>
      <c r="F4352" s="259" t="s">
        <v>207</v>
      </c>
      <c r="G4352" s="259" t="s">
        <v>295</v>
      </c>
      <c r="H4352" s="264" t="s">
        <v>208</v>
      </c>
      <c r="I4352" s="264" t="s">
        <v>298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1023</v>
      </c>
      <c r="C4353" s="260" t="s">
        <v>1022</v>
      </c>
      <c r="D4353" s="73" t="str">
        <f t="shared" si="134"/>
        <v>jun/2019</v>
      </c>
      <c r="E4353" s="263">
        <v>43644</v>
      </c>
      <c r="F4353" s="259" t="s">
        <v>738</v>
      </c>
      <c r="G4353" s="259" t="s">
        <v>295</v>
      </c>
      <c r="H4353" s="264" t="s">
        <v>738</v>
      </c>
      <c r="I4353" s="264" t="s">
        <v>206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1023</v>
      </c>
      <c r="C4354" s="260" t="s">
        <v>1022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295</v>
      </c>
      <c r="H4354" s="264" t="s">
        <v>143</v>
      </c>
      <c r="I4354" s="264" t="s">
        <v>235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1021</v>
      </c>
      <c r="C4355" s="260" t="s">
        <v>1022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295</v>
      </c>
      <c r="H4355" s="264" t="s">
        <v>978</v>
      </c>
      <c r="I4355" s="264" t="s">
        <v>249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1021</v>
      </c>
      <c r="C4356" s="260" t="s">
        <v>1022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295</v>
      </c>
      <c r="H4356" s="264" t="s">
        <v>802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1021</v>
      </c>
      <c r="C4357" s="260" t="s">
        <v>1022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295</v>
      </c>
      <c r="H4357" s="264" t="s">
        <v>1123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1021</v>
      </c>
      <c r="C4358" s="260" t="s">
        <v>1022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295</v>
      </c>
      <c r="H4358" s="264" t="s">
        <v>640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1021</v>
      </c>
      <c r="C4359" s="260" t="s">
        <v>1022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295</v>
      </c>
      <c r="H4359" s="260" t="s">
        <v>1486</v>
      </c>
      <c r="I4359" s="264" t="s">
        <v>249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1021</v>
      </c>
      <c r="C4360" s="260" t="s">
        <v>1022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295</v>
      </c>
      <c r="H4360" s="264" t="s">
        <v>978</v>
      </c>
      <c r="I4360" s="264" t="s">
        <v>249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1021</v>
      </c>
      <c r="C4361" s="260" t="s">
        <v>1022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295</v>
      </c>
      <c r="H4361" s="260" t="s">
        <v>1486</v>
      </c>
      <c r="I4361" s="264" t="s">
        <v>248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1021</v>
      </c>
      <c r="C4362" s="260" t="s">
        <v>1022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295</v>
      </c>
      <c r="H4362" s="264" t="s">
        <v>1524</v>
      </c>
      <c r="I4362" s="264" t="s">
        <v>249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1021</v>
      </c>
      <c r="C4363" s="260" t="s">
        <v>1022</v>
      </c>
      <c r="D4363" s="73" t="str">
        <f t="shared" si="136"/>
        <v>jun/2019</v>
      </c>
      <c r="E4363" s="263">
        <v>43644</v>
      </c>
      <c r="F4363" s="259" t="s">
        <v>214</v>
      </c>
      <c r="G4363" s="259" t="s">
        <v>295</v>
      </c>
      <c r="H4363" s="264" t="s">
        <v>304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1021</v>
      </c>
      <c r="C4364" s="260" t="s">
        <v>1022</v>
      </c>
      <c r="D4364" s="73" t="str">
        <f t="shared" si="136"/>
        <v>jun/2019</v>
      </c>
      <c r="E4364" s="263">
        <v>43644</v>
      </c>
      <c r="F4364" s="259" t="s">
        <v>214</v>
      </c>
      <c r="G4364" s="259" t="s">
        <v>295</v>
      </c>
      <c r="H4364" s="264" t="s">
        <v>304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1021</v>
      </c>
      <c r="C4365" s="260" t="s">
        <v>1022</v>
      </c>
      <c r="D4365" s="73" t="str">
        <f t="shared" si="136"/>
        <v>jun/2019</v>
      </c>
      <c r="E4365" s="263">
        <v>43644</v>
      </c>
      <c r="F4365" s="259" t="s">
        <v>214</v>
      </c>
      <c r="G4365" s="259" t="s">
        <v>295</v>
      </c>
      <c r="H4365" s="264" t="s">
        <v>304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1021</v>
      </c>
      <c r="C4366" s="260" t="s">
        <v>1022</v>
      </c>
      <c r="D4366" s="73" t="str">
        <f t="shared" si="136"/>
        <v>jun/2019</v>
      </c>
      <c r="E4366" s="263">
        <v>43644</v>
      </c>
      <c r="F4366" s="259" t="s">
        <v>214</v>
      </c>
      <c r="G4366" s="259" t="s">
        <v>295</v>
      </c>
      <c r="H4366" s="264" t="s">
        <v>304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1021</v>
      </c>
      <c r="C4367" s="260" t="s">
        <v>1022</v>
      </c>
      <c r="D4367" s="73" t="str">
        <f t="shared" si="136"/>
        <v>jun/2019</v>
      </c>
      <c r="E4367" s="263">
        <v>43644</v>
      </c>
      <c r="F4367" s="259" t="s">
        <v>214</v>
      </c>
      <c r="G4367" s="259" t="s">
        <v>295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1021</v>
      </c>
      <c r="C4368" s="260" t="s">
        <v>1022</v>
      </c>
      <c r="D4368" s="73" t="str">
        <f t="shared" si="136"/>
        <v>jun/2019</v>
      </c>
      <c r="E4368" s="263">
        <v>43644</v>
      </c>
      <c r="F4368" s="259" t="s">
        <v>207</v>
      </c>
      <c r="G4368" s="259" t="s">
        <v>295</v>
      </c>
      <c r="H4368" s="264" t="s">
        <v>208</v>
      </c>
      <c r="I4368" s="264" t="s">
        <v>298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1021</v>
      </c>
      <c r="C4369" s="260" t="s">
        <v>1022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295</v>
      </c>
      <c r="H4369" s="264" t="s">
        <v>1653</v>
      </c>
      <c r="I4369" s="264" t="s">
        <v>238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A4370" s="81" t="str">
        <f t="shared" si="137"/>
        <v>2019</v>
      </c>
      <c r="B4370" s="259" t="s">
        <v>1023</v>
      </c>
      <c r="C4370" s="260" t="s">
        <v>1022</v>
      </c>
      <c r="D4370" s="73" t="str">
        <f t="shared" si="136"/>
        <v>jul/2019</v>
      </c>
      <c r="E4370" s="263">
        <v>43647</v>
      </c>
      <c r="F4370" s="259" t="s">
        <v>205</v>
      </c>
      <c r="G4370" s="259" t="s">
        <v>295</v>
      </c>
      <c r="H4370" s="264" t="s">
        <v>736</v>
      </c>
      <c r="I4370" s="264" t="s">
        <v>125</v>
      </c>
      <c r="J4370" s="265">
        <v>-823172.11</v>
      </c>
      <c r="K4370" s="82" t="str">
        <f>IFERROR(IFERROR(VLOOKUP(I4370,'DE-PARA'!B:D,3,0),VLOOKUP(I4370,'DE-PARA'!C:D,2,0)),"NÃO ENCONTRADO")</f>
        <v>TEV – Transferências Entre Contas (Entradas)</v>
      </c>
      <c r="L4370" s="50" t="str">
        <f>VLOOKUP(K4370,'Base -Receita-Despesa'!$B:$AS,1,FALSE)</f>
        <v>TEV – Transferências Entre Contas (Entradas)</v>
      </c>
    </row>
    <row r="4371" spans="1:12" ht="15" customHeight="1" x14ac:dyDescent="0.25">
      <c r="A4371" s="81" t="str">
        <f t="shared" si="137"/>
        <v>2019</v>
      </c>
      <c r="B4371" s="259" t="s">
        <v>1023</v>
      </c>
      <c r="C4371" s="260" t="s">
        <v>1022</v>
      </c>
      <c r="D4371" s="73" t="str">
        <f t="shared" si="136"/>
        <v>jul/2019</v>
      </c>
      <c r="E4371" s="263">
        <v>43647</v>
      </c>
      <c r="F4371" s="259" t="s">
        <v>205</v>
      </c>
      <c r="G4371" s="259" t="s">
        <v>295</v>
      </c>
      <c r="H4371" s="264" t="s">
        <v>736</v>
      </c>
      <c r="I4371" s="264" t="s">
        <v>125</v>
      </c>
      <c r="J4371" s="265">
        <v>-500000</v>
      </c>
      <c r="K4371" s="82" t="str">
        <f>IFERROR(IFERROR(VLOOKUP(I4371,'DE-PARA'!B:D,3,0),VLOOKUP(I4371,'DE-PARA'!C:D,2,0)),"NÃO ENCONTRADO")</f>
        <v>TEV – Transferências Entre Contas (Entradas)</v>
      </c>
      <c r="L4371" s="50" t="str">
        <f>VLOOKUP(K4371,'Base -Receita-Despesa'!$B:$AS,1,FALSE)</f>
        <v>TEV – Transferências Entre Contas (Entradas)</v>
      </c>
    </row>
    <row r="4372" spans="1:12" ht="15" customHeight="1" x14ac:dyDescent="0.25">
      <c r="A4372" s="81" t="str">
        <f t="shared" si="137"/>
        <v>2019</v>
      </c>
      <c r="B4372" s="259" t="s">
        <v>1023</v>
      </c>
      <c r="C4372" s="260" t="s">
        <v>1022</v>
      </c>
      <c r="D4372" s="73" t="str">
        <f t="shared" si="136"/>
        <v>jul/2019</v>
      </c>
      <c r="E4372" s="263">
        <v>43647</v>
      </c>
      <c r="F4372" s="259" t="s">
        <v>207</v>
      </c>
      <c r="G4372" s="259" t="s">
        <v>295</v>
      </c>
      <c r="H4372" s="264" t="s">
        <v>208</v>
      </c>
      <c r="I4372" s="264" t="s">
        <v>298</v>
      </c>
      <c r="J4372" s="265">
        <v>1323172.1100000001</v>
      </c>
      <c r="K4372" s="82" t="str">
        <f>IFERROR(IFERROR(VLOOKUP(I4372,'DE-PARA'!B:D,3,0),VLOOKUP(I4372,'DE-PARA'!C:D,2,0)),"NÃO ENCONTRADO")</f>
        <v>Entrada Conta Aplicação (+)</v>
      </c>
      <c r="L4372" s="50" t="str">
        <f>VLOOKUP(K4372,'Base -Receita-Despesa'!$B:$AS,1,FALSE)</f>
        <v>ENTRADA CONTA APLICAÇÃO (+)</v>
      </c>
    </row>
    <row r="4373" spans="1:12" ht="15" customHeight="1" x14ac:dyDescent="0.25">
      <c r="A4373" s="81" t="str">
        <f t="shared" si="137"/>
        <v>2019</v>
      </c>
      <c r="B4373" s="259" t="s">
        <v>1021</v>
      </c>
      <c r="C4373" s="260" t="s">
        <v>1022</v>
      </c>
      <c r="D4373" s="73" t="str">
        <f t="shared" si="136"/>
        <v>jul/2019</v>
      </c>
      <c r="E4373" s="263">
        <v>43647</v>
      </c>
      <c r="F4373" s="259" t="s">
        <v>738</v>
      </c>
      <c r="G4373" s="259" t="s">
        <v>295</v>
      </c>
      <c r="H4373" s="264" t="s">
        <v>738</v>
      </c>
      <c r="I4373" s="264" t="s">
        <v>206</v>
      </c>
      <c r="J4373" s="265">
        <v>-1317000</v>
      </c>
      <c r="K4373" s="82" t="str">
        <f>IFERROR(IFERROR(VLOOKUP(I4373,'DE-PARA'!B:D,3,0),VLOOKUP(I4373,'DE-PARA'!C:D,2,0)),"NÃO ENCONTRADO")</f>
        <v>Saídas Da C/A Por Regates (-)</v>
      </c>
      <c r="L4373" s="50" t="str">
        <f>VLOOKUP(K4373,'Base -Receita-Despesa'!$B:$AS,1,FALSE)</f>
        <v>SAÍDAS DA C/A POR REGATES (-)</v>
      </c>
    </row>
    <row r="4374" spans="1:12" ht="15" customHeight="1" x14ac:dyDescent="0.25">
      <c r="A4374" s="81" t="str">
        <f t="shared" si="137"/>
        <v>2019</v>
      </c>
      <c r="B4374" s="259" t="s">
        <v>1021</v>
      </c>
      <c r="C4374" s="260" t="s">
        <v>1022</v>
      </c>
      <c r="D4374" s="73" t="str">
        <f t="shared" si="136"/>
        <v>jul/2019</v>
      </c>
      <c r="E4374" s="263">
        <v>43647</v>
      </c>
      <c r="F4374" s="259" t="s">
        <v>205</v>
      </c>
      <c r="G4374" s="259" t="s">
        <v>295</v>
      </c>
      <c r="H4374" s="264" t="s">
        <v>736</v>
      </c>
      <c r="I4374" s="264" t="s">
        <v>125</v>
      </c>
      <c r="J4374" s="265">
        <v>823172.11</v>
      </c>
      <c r="K4374" s="82" t="str">
        <f>IFERROR(IFERROR(VLOOKUP(I4374,'DE-PARA'!B:D,3,0),VLOOKUP(I4374,'DE-PARA'!C:D,2,0)),"NÃO ENCONTRADO")</f>
        <v>TEV – Transferências Entre Contas (Entradas)</v>
      </c>
      <c r="L4374" s="50" t="str">
        <f>VLOOKUP(K4374,'Base -Receita-Despesa'!$B:$AS,1,FALSE)</f>
        <v>TEV – Transferências Entre Contas (Entradas)</v>
      </c>
    </row>
    <row r="4375" spans="1:12" ht="15" customHeight="1" x14ac:dyDescent="0.25">
      <c r="A4375" s="81" t="str">
        <f t="shared" si="137"/>
        <v>2019</v>
      </c>
      <c r="B4375" s="259" t="s">
        <v>1021</v>
      </c>
      <c r="C4375" s="260" t="s">
        <v>1022</v>
      </c>
      <c r="D4375" s="73" t="str">
        <f t="shared" si="136"/>
        <v>jul/2019</v>
      </c>
      <c r="E4375" s="263">
        <v>43647</v>
      </c>
      <c r="F4375" s="259" t="s">
        <v>205</v>
      </c>
      <c r="G4375" s="259" t="s">
        <v>295</v>
      </c>
      <c r="H4375" s="264" t="s">
        <v>736</v>
      </c>
      <c r="I4375" s="264" t="s">
        <v>125</v>
      </c>
      <c r="J4375" s="265">
        <v>500000</v>
      </c>
      <c r="K4375" s="82" t="str">
        <f>IFERROR(IFERROR(VLOOKUP(I4375,'DE-PARA'!B:D,3,0),VLOOKUP(I4375,'DE-PARA'!C:D,2,0)),"NÃO ENCONTRADO")</f>
        <v>TEV – Transferências Entre Contas (Entradas)</v>
      </c>
      <c r="L4375" s="50" t="str">
        <f>VLOOKUP(K4375,'Base -Receita-Despesa'!$B:$AS,1,FALSE)</f>
        <v>TEV – Transferências Entre Contas (Entradas)</v>
      </c>
    </row>
    <row r="4376" spans="1:12" ht="15" customHeight="1" x14ac:dyDescent="0.25">
      <c r="A4376" s="81" t="str">
        <f t="shared" si="137"/>
        <v>2019</v>
      </c>
      <c r="B4376" s="259" t="s">
        <v>1021</v>
      </c>
      <c r="C4376" s="260" t="s">
        <v>1022</v>
      </c>
      <c r="D4376" s="73" t="str">
        <f t="shared" si="136"/>
        <v>jul/2019</v>
      </c>
      <c r="E4376" s="263">
        <v>43647</v>
      </c>
      <c r="F4376" s="259">
        <v>31953</v>
      </c>
      <c r="G4376" s="259" t="s">
        <v>295</v>
      </c>
      <c r="H4376" s="264" t="s">
        <v>1444</v>
      </c>
      <c r="I4376" s="264" t="s">
        <v>249</v>
      </c>
      <c r="J4376" s="265">
        <v>-1147.68</v>
      </c>
      <c r="K4376" s="82" t="str">
        <f>IFERROR(IFERROR(VLOOKUP(I4376,'DE-PARA'!B:D,3,0),VLOOKUP(I4376,'DE-PARA'!C:D,2,0)),"NÃO ENCONTRADO")</f>
        <v>Materiais</v>
      </c>
      <c r="L4376" s="50" t="str">
        <f>VLOOKUP(K4376,'Base -Receita-Despesa'!$B:$AS,1,FALSE)</f>
        <v>Materiais</v>
      </c>
    </row>
    <row r="4377" spans="1:12" ht="15" customHeight="1" x14ac:dyDescent="0.25">
      <c r="A4377" s="81" t="str">
        <f t="shared" si="137"/>
        <v>2019</v>
      </c>
      <c r="B4377" s="259" t="s">
        <v>1021</v>
      </c>
      <c r="C4377" s="260" t="s">
        <v>1022</v>
      </c>
      <c r="D4377" s="73" t="str">
        <f t="shared" si="136"/>
        <v>jul/2019</v>
      </c>
      <c r="E4377" s="263">
        <v>43647</v>
      </c>
      <c r="F4377" s="259">
        <v>181780</v>
      </c>
      <c r="G4377" s="259" t="s">
        <v>295</v>
      </c>
      <c r="H4377" s="264" t="s">
        <v>1084</v>
      </c>
      <c r="I4377" s="264" t="s">
        <v>252</v>
      </c>
      <c r="J4377" s="265">
        <v>-1432</v>
      </c>
      <c r="K4377" s="82" t="str">
        <f>IFERROR(IFERROR(VLOOKUP(I4377,'DE-PARA'!B:D,3,0),VLOOKUP(I4377,'DE-PARA'!C:D,2,0)),"NÃO ENCONTRADO")</f>
        <v>Materiais</v>
      </c>
      <c r="L4377" s="50" t="str">
        <f>VLOOKUP(K4377,'Base -Receita-Despesa'!$B:$AS,1,FALSE)</f>
        <v>Materiais</v>
      </c>
    </row>
    <row r="4378" spans="1:12" ht="15" customHeight="1" x14ac:dyDescent="0.25">
      <c r="A4378" s="81" t="str">
        <f t="shared" si="137"/>
        <v>2019</v>
      </c>
      <c r="B4378" s="259" t="s">
        <v>1021</v>
      </c>
      <c r="C4378" s="260" t="s">
        <v>1022</v>
      </c>
      <c r="D4378" s="73" t="str">
        <f t="shared" si="136"/>
        <v>jul/2019</v>
      </c>
      <c r="E4378" s="263">
        <v>43647</v>
      </c>
      <c r="F4378" s="259">
        <v>18413</v>
      </c>
      <c r="G4378" s="259" t="s">
        <v>319</v>
      </c>
      <c r="H4378" s="264" t="s">
        <v>391</v>
      </c>
      <c r="I4378" s="264" t="s">
        <v>248</v>
      </c>
      <c r="J4378" s="265">
        <v>-1894.03</v>
      </c>
      <c r="K4378" s="82" t="str">
        <f>IFERROR(IFERROR(VLOOKUP(I4378,'DE-PARA'!B:D,3,0),VLOOKUP(I4378,'DE-PARA'!C:D,2,0)),"NÃO ENCONTRADO")</f>
        <v>Materiais</v>
      </c>
      <c r="L4378" s="50" t="str">
        <f>VLOOKUP(K4378,'Base -Receita-Despesa'!$B:$AS,1,FALSE)</f>
        <v>Materiais</v>
      </c>
    </row>
    <row r="4379" spans="1:12" ht="15" customHeight="1" x14ac:dyDescent="0.25">
      <c r="A4379" s="81" t="str">
        <f t="shared" si="137"/>
        <v>2019</v>
      </c>
      <c r="B4379" s="259" t="s">
        <v>1021</v>
      </c>
      <c r="C4379" s="260" t="s">
        <v>1022</v>
      </c>
      <c r="D4379" s="73" t="str">
        <f t="shared" si="136"/>
        <v>jul/2019</v>
      </c>
      <c r="E4379" s="263">
        <v>43647</v>
      </c>
      <c r="F4379" s="259">
        <v>322967</v>
      </c>
      <c r="G4379" s="259" t="s">
        <v>295</v>
      </c>
      <c r="H4379" s="264" t="s">
        <v>1458</v>
      </c>
      <c r="I4379" s="264" t="s">
        <v>255</v>
      </c>
      <c r="J4379" s="264">
        <v>-274.10000000000002</v>
      </c>
      <c r="K4379" s="82" t="str">
        <f>IFERROR(IFERROR(VLOOKUP(I4379,'DE-PARA'!B:D,3,0),VLOOKUP(I4379,'DE-PARA'!C:D,2,0)),"NÃO ENCONTRADO")</f>
        <v>Materiais</v>
      </c>
      <c r="L4379" s="50" t="str">
        <f>VLOOKUP(K4379,'Base -Receita-Despesa'!$B:$AS,1,FALSE)</f>
        <v>Materiais</v>
      </c>
    </row>
    <row r="4380" spans="1:12" ht="15" customHeight="1" x14ac:dyDescent="0.25">
      <c r="A4380" s="81" t="str">
        <f t="shared" si="137"/>
        <v>2019</v>
      </c>
      <c r="B4380" s="259" t="s">
        <v>1021</v>
      </c>
      <c r="C4380" s="260" t="s">
        <v>1022</v>
      </c>
      <c r="D4380" s="73" t="str">
        <f t="shared" si="136"/>
        <v>jul/2019</v>
      </c>
      <c r="E4380" s="263">
        <v>43647</v>
      </c>
      <c r="F4380" s="259">
        <v>11023</v>
      </c>
      <c r="G4380" s="259" t="s">
        <v>295</v>
      </c>
      <c r="H4380" s="264" t="s">
        <v>815</v>
      </c>
      <c r="I4380" s="264" t="s">
        <v>249</v>
      </c>
      <c r="J4380" s="264">
        <v>-649.20000000000005</v>
      </c>
      <c r="K4380" s="82" t="str">
        <f>IFERROR(IFERROR(VLOOKUP(I4380,'DE-PARA'!B:D,3,0),VLOOKUP(I4380,'DE-PARA'!C:D,2,0)),"NÃO ENCONTRADO")</f>
        <v>Materiais</v>
      </c>
      <c r="L4380" s="50" t="str">
        <f>VLOOKUP(K4380,'Base -Receita-Despesa'!$B:$AS,1,FALSE)</f>
        <v>Materiais</v>
      </c>
    </row>
    <row r="4381" spans="1:12" ht="15" customHeight="1" x14ac:dyDescent="0.25">
      <c r="A4381" s="81" t="str">
        <f t="shared" si="137"/>
        <v>2019</v>
      </c>
      <c r="B4381" s="259" t="s">
        <v>1021</v>
      </c>
      <c r="C4381" s="260" t="s">
        <v>1022</v>
      </c>
      <c r="D4381" s="73" t="str">
        <f t="shared" si="136"/>
        <v>jul/2019</v>
      </c>
      <c r="E4381" s="263">
        <v>43647</v>
      </c>
      <c r="F4381" s="259">
        <v>1380</v>
      </c>
      <c r="G4381" s="259" t="s">
        <v>295</v>
      </c>
      <c r="H4381" s="264" t="s">
        <v>978</v>
      </c>
      <c r="I4381" s="264" t="s">
        <v>249</v>
      </c>
      <c r="J4381" s="264">
        <v>-445.22</v>
      </c>
      <c r="K4381" s="82" t="str">
        <f>IFERROR(IFERROR(VLOOKUP(I4381,'DE-PARA'!B:D,3,0),VLOOKUP(I4381,'DE-PARA'!C:D,2,0)),"NÃO ENCONTRADO")</f>
        <v>Materiais</v>
      </c>
      <c r="L4381" s="50" t="str">
        <f>VLOOKUP(K4381,'Base -Receita-Despesa'!$B:$AS,1,FALSE)</f>
        <v>Materiais</v>
      </c>
    </row>
    <row r="4382" spans="1:12" ht="15" customHeight="1" x14ac:dyDescent="0.25">
      <c r="A4382" s="81" t="str">
        <f t="shared" si="137"/>
        <v>2019</v>
      </c>
      <c r="B4382" s="259" t="s">
        <v>1021</v>
      </c>
      <c r="C4382" s="260" t="s">
        <v>1022</v>
      </c>
      <c r="D4382" s="73" t="str">
        <f t="shared" si="136"/>
        <v>jul/2019</v>
      </c>
      <c r="E4382" s="263">
        <v>43648</v>
      </c>
      <c r="F4382" s="259" t="s">
        <v>134</v>
      </c>
      <c r="G4382" s="259" t="s">
        <v>295</v>
      </c>
      <c r="H4382" s="264" t="s">
        <v>805</v>
      </c>
      <c r="I4382" s="264" t="s">
        <v>135</v>
      </c>
      <c r="J4382" s="265">
        <v>-226393.16</v>
      </c>
      <c r="K4382" s="82" t="str">
        <f>IFERROR(IFERROR(VLOOKUP(I4382,'DE-PARA'!B:D,3,0),VLOOKUP(I4382,'DE-PARA'!C:D,2,0)),"NÃO ENCONTRADO")</f>
        <v>Pessoal</v>
      </c>
      <c r="L4382" s="50" t="str">
        <f>VLOOKUP(K4382,'Base -Receita-Despesa'!$B:$AS,1,FALSE)</f>
        <v>Pessoal</v>
      </c>
    </row>
    <row r="4383" spans="1:12" ht="15" customHeight="1" x14ac:dyDescent="0.25">
      <c r="A4383" s="81" t="str">
        <f t="shared" si="137"/>
        <v>2019</v>
      </c>
      <c r="B4383" s="259" t="s">
        <v>1023</v>
      </c>
      <c r="C4383" s="260" t="s">
        <v>1022</v>
      </c>
      <c r="D4383" s="73" t="str">
        <f t="shared" si="136"/>
        <v>jul/2019</v>
      </c>
      <c r="E4383" s="263">
        <v>43648</v>
      </c>
      <c r="F4383" s="259" t="s">
        <v>214</v>
      </c>
      <c r="G4383" s="259" t="s">
        <v>295</v>
      </c>
      <c r="H4383" s="264" t="s">
        <v>304</v>
      </c>
      <c r="I4383" s="264" t="s">
        <v>133</v>
      </c>
      <c r="J4383" s="264">
        <v>-1.5</v>
      </c>
      <c r="K4383" s="82" t="str">
        <f>IFERROR(IFERROR(VLOOKUP(I4383,'DE-PARA'!B:D,3,0),VLOOKUP(I4383,'DE-PARA'!C:D,2,0)),"NÃO ENCONTRADO")</f>
        <v>Outras Saídas</v>
      </c>
      <c r="L4383" s="50" t="str">
        <f>VLOOKUP(K4383,'Base -Receita-Despesa'!$B:$AS,1,FALSE)</f>
        <v>Outras Saídas</v>
      </c>
    </row>
    <row r="4384" spans="1:12" ht="15" customHeight="1" x14ac:dyDescent="0.25">
      <c r="A4384" s="81" t="str">
        <f t="shared" si="137"/>
        <v>2019</v>
      </c>
      <c r="B4384" s="259" t="s">
        <v>1023</v>
      </c>
      <c r="C4384" s="260" t="s">
        <v>1022</v>
      </c>
      <c r="D4384" s="73" t="str">
        <f t="shared" si="136"/>
        <v>jul/2019</v>
      </c>
      <c r="E4384" s="263">
        <v>43648</v>
      </c>
      <c r="F4384" s="259" t="s">
        <v>214</v>
      </c>
      <c r="G4384" s="259" t="s">
        <v>295</v>
      </c>
      <c r="H4384" s="264" t="s">
        <v>304</v>
      </c>
      <c r="I4384" s="264" t="s">
        <v>133</v>
      </c>
      <c r="J4384" s="264">
        <v>-1.5</v>
      </c>
      <c r="K4384" s="82" t="str">
        <f>IFERROR(IFERROR(VLOOKUP(I4384,'DE-PARA'!B:D,3,0),VLOOKUP(I4384,'DE-PARA'!C:D,2,0)),"NÃO ENCONTRADO")</f>
        <v>Outras Saídas</v>
      </c>
      <c r="L4384" s="50" t="str">
        <f>VLOOKUP(K4384,'Base -Receita-Despesa'!$B:$AS,1,FALSE)</f>
        <v>Outras Saídas</v>
      </c>
    </row>
    <row r="4385" spans="1:12" ht="15" customHeight="1" x14ac:dyDescent="0.25">
      <c r="A4385" s="81" t="str">
        <f t="shared" si="137"/>
        <v>2019</v>
      </c>
      <c r="B4385" s="259" t="s">
        <v>1023</v>
      </c>
      <c r="C4385" s="260" t="s">
        <v>1022</v>
      </c>
      <c r="D4385" s="73" t="str">
        <f t="shared" si="136"/>
        <v>jul/2019</v>
      </c>
      <c r="E4385" s="263">
        <v>43648</v>
      </c>
      <c r="F4385" s="259" t="s">
        <v>207</v>
      </c>
      <c r="G4385" s="259" t="s">
        <v>295</v>
      </c>
      <c r="H4385" s="264" t="s">
        <v>208</v>
      </c>
      <c r="I4385" s="264" t="s">
        <v>298</v>
      </c>
      <c r="J4385" s="264">
        <v>3</v>
      </c>
      <c r="K4385" s="82" t="str">
        <f>IFERROR(IFERROR(VLOOKUP(I4385,'DE-PARA'!B:D,3,0),VLOOKUP(I4385,'DE-PARA'!C:D,2,0)),"NÃO ENCONTRADO")</f>
        <v>Entrada Conta Aplicação (+)</v>
      </c>
      <c r="L4385" s="50" t="str">
        <f>VLOOKUP(K4385,'Base -Receita-Despesa'!$B:$AS,1,FALSE)</f>
        <v>ENTRADA CONTA APLICAÇÃO (+)</v>
      </c>
    </row>
    <row r="4386" spans="1:12" ht="15" customHeight="1" x14ac:dyDescent="0.25">
      <c r="A4386" s="81" t="str">
        <f t="shared" si="137"/>
        <v>2019</v>
      </c>
      <c r="B4386" s="259" t="s">
        <v>1021</v>
      </c>
      <c r="C4386" s="260" t="s">
        <v>1022</v>
      </c>
      <c r="D4386" s="73" t="str">
        <f t="shared" si="136"/>
        <v>jul/2019</v>
      </c>
      <c r="E4386" s="263">
        <v>43648</v>
      </c>
      <c r="F4386" s="259" t="s">
        <v>141</v>
      </c>
      <c r="G4386" s="259" t="s">
        <v>295</v>
      </c>
      <c r="H4386" s="264" t="s">
        <v>803</v>
      </c>
      <c r="I4386" s="264" t="s">
        <v>142</v>
      </c>
      <c r="J4386" s="265">
        <v>-1000</v>
      </c>
      <c r="K4386" s="82" t="str">
        <f>IFERROR(IFERROR(VLOOKUP(I4386,'DE-PARA'!B:D,3,0),VLOOKUP(I4386,'DE-PARA'!C:D,2,0)),"NÃO ENCONTRADO")</f>
        <v>Outras Saídas</v>
      </c>
      <c r="L4386" s="50" t="str">
        <f>VLOOKUP(K4386,'Base -Receita-Despesa'!$B:$AS,1,FALSE)</f>
        <v>Outras Saídas</v>
      </c>
    </row>
    <row r="4387" spans="1:12" ht="15" customHeight="1" x14ac:dyDescent="0.25">
      <c r="A4387" s="81" t="str">
        <f t="shared" si="137"/>
        <v>2019</v>
      </c>
      <c r="B4387" s="259" t="s">
        <v>1021</v>
      </c>
      <c r="C4387" s="260" t="s">
        <v>1022</v>
      </c>
      <c r="D4387" s="73" t="str">
        <f t="shared" si="136"/>
        <v>jul/2019</v>
      </c>
      <c r="E4387" s="263">
        <v>43648</v>
      </c>
      <c r="F4387" s="259">
        <v>25525</v>
      </c>
      <c r="G4387" s="259" t="s">
        <v>295</v>
      </c>
      <c r="H4387" s="264" t="s">
        <v>746</v>
      </c>
      <c r="I4387" s="264" t="s">
        <v>249</v>
      </c>
      <c r="J4387" s="265">
        <v>-2518.7399999999998</v>
      </c>
      <c r="K4387" s="82" t="str">
        <f>IFERROR(IFERROR(VLOOKUP(I4387,'DE-PARA'!B:D,3,0),VLOOKUP(I4387,'DE-PARA'!C:D,2,0)),"NÃO ENCONTRADO")</f>
        <v>Materiais</v>
      </c>
      <c r="L4387" s="50" t="str">
        <f>VLOOKUP(K4387,'Base -Receita-Despesa'!$B:$AS,1,FALSE)</f>
        <v>Materiais</v>
      </c>
    </row>
    <row r="4388" spans="1:12" ht="15" customHeight="1" x14ac:dyDescent="0.25">
      <c r="A4388" s="81" t="str">
        <f t="shared" si="137"/>
        <v>2019</v>
      </c>
      <c r="B4388" s="259" t="s">
        <v>1021</v>
      </c>
      <c r="C4388" s="260" t="s">
        <v>1022</v>
      </c>
      <c r="D4388" s="73" t="str">
        <f t="shared" si="136"/>
        <v>jul/2019</v>
      </c>
      <c r="E4388" s="263">
        <v>43648</v>
      </c>
      <c r="F4388" s="259">
        <v>201921230</v>
      </c>
      <c r="G4388" s="259" t="s">
        <v>295</v>
      </c>
      <c r="H4388" s="264" t="s">
        <v>1600</v>
      </c>
      <c r="I4388" s="264" t="s">
        <v>120</v>
      </c>
      <c r="J4388" s="264">
        <v>-617.87</v>
      </c>
      <c r="K4388" s="82" t="str">
        <f>IFERROR(IFERROR(VLOOKUP(I4388,'DE-PARA'!B:D,3,0),VLOOKUP(I4388,'DE-PARA'!C:D,2,0)),"NÃO ENCONTRADO")</f>
        <v>Serviços</v>
      </c>
      <c r="L4388" s="50" t="str">
        <f>VLOOKUP(K4388,'Base -Receita-Despesa'!$B:$AS,1,FALSE)</f>
        <v>Serviços</v>
      </c>
    </row>
    <row r="4389" spans="1:12" ht="15" customHeight="1" x14ac:dyDescent="0.25">
      <c r="A4389" s="81" t="str">
        <f t="shared" si="137"/>
        <v>2019</v>
      </c>
      <c r="B4389" s="259" t="s">
        <v>1021</v>
      </c>
      <c r="C4389" s="260" t="s">
        <v>1022</v>
      </c>
      <c r="D4389" s="73" t="str">
        <f t="shared" si="136"/>
        <v>jul/2019</v>
      </c>
      <c r="E4389" s="263">
        <v>43648</v>
      </c>
      <c r="F4389" s="259" t="s">
        <v>1654</v>
      </c>
      <c r="G4389" s="259" t="s">
        <v>295</v>
      </c>
      <c r="H4389" s="264" t="s">
        <v>1190</v>
      </c>
      <c r="I4389" s="264" t="s">
        <v>184</v>
      </c>
      <c r="J4389" s="264">
        <v>-500</v>
      </c>
      <c r="K4389" s="82" t="str">
        <f>IFERROR(IFERROR(VLOOKUP(I4389,'DE-PARA'!B:D,3,0),VLOOKUP(I4389,'DE-PARA'!C:D,2,0)),"NÃO ENCONTRADO")</f>
        <v>Aluguéis</v>
      </c>
      <c r="L4389" s="50" t="str">
        <f>VLOOKUP(K4389,'Base -Receita-Despesa'!$B:$AS,1,FALSE)</f>
        <v>Aluguéis</v>
      </c>
    </row>
    <row r="4390" spans="1:12" ht="15" customHeight="1" x14ac:dyDescent="0.25">
      <c r="A4390" s="81" t="str">
        <f t="shared" si="137"/>
        <v>2019</v>
      </c>
      <c r="B4390" s="259" t="s">
        <v>1021</v>
      </c>
      <c r="C4390" s="260" t="s">
        <v>1022</v>
      </c>
      <c r="D4390" s="73" t="str">
        <f t="shared" si="136"/>
        <v>jul/2019</v>
      </c>
      <c r="E4390" s="263">
        <v>43648</v>
      </c>
      <c r="F4390" s="259" t="s">
        <v>214</v>
      </c>
      <c r="G4390" s="259" t="s">
        <v>295</v>
      </c>
      <c r="H4390" s="264" t="s">
        <v>304</v>
      </c>
      <c r="I4390" s="264" t="s">
        <v>133</v>
      </c>
      <c r="J4390" s="264">
        <v>-9.5</v>
      </c>
      <c r="K4390" s="82" t="str">
        <f>IFERROR(IFERROR(VLOOKUP(I4390,'DE-PARA'!B:D,3,0),VLOOKUP(I4390,'DE-PARA'!C:D,2,0)),"NÃO ENCONTRADO")</f>
        <v>Outras Saídas</v>
      </c>
      <c r="L4390" s="50" t="str">
        <f>VLOOKUP(K4390,'Base -Receita-Despesa'!$B:$AS,1,FALSE)</f>
        <v>Outras Saídas</v>
      </c>
    </row>
    <row r="4391" spans="1:12" ht="15" customHeight="1" x14ac:dyDescent="0.25">
      <c r="A4391" s="81" t="str">
        <f t="shared" si="137"/>
        <v>2019</v>
      </c>
      <c r="B4391" s="259" t="s">
        <v>1021</v>
      </c>
      <c r="C4391" s="260" t="s">
        <v>1022</v>
      </c>
      <c r="D4391" s="73" t="str">
        <f t="shared" si="136"/>
        <v>jul/2019</v>
      </c>
      <c r="E4391" s="263">
        <v>43648</v>
      </c>
      <c r="F4391" s="259" t="s">
        <v>207</v>
      </c>
      <c r="G4391" s="259" t="s">
        <v>295</v>
      </c>
      <c r="H4391" s="264" t="s">
        <v>208</v>
      </c>
      <c r="I4391" s="264" t="s">
        <v>298</v>
      </c>
      <c r="J4391" s="265">
        <v>230709.39</v>
      </c>
      <c r="K4391" s="82" t="str">
        <f>IFERROR(IFERROR(VLOOKUP(I4391,'DE-PARA'!B:D,3,0),VLOOKUP(I4391,'DE-PARA'!C:D,2,0)),"NÃO ENCONTRADO")</f>
        <v>Entrada Conta Aplicação (+)</v>
      </c>
      <c r="L4391" s="50" t="str">
        <f>VLOOKUP(K4391,'Base -Receita-Despesa'!$B:$AS,1,FALSE)</f>
        <v>ENTRADA CONTA APLICAÇÃO (+)</v>
      </c>
    </row>
    <row r="4392" spans="1:12" ht="15" customHeight="1" x14ac:dyDescent="0.25">
      <c r="A4392" s="81" t="str">
        <f t="shared" si="137"/>
        <v>2019</v>
      </c>
      <c r="B4392" s="259" t="s">
        <v>1023</v>
      </c>
      <c r="C4392" s="260" t="s">
        <v>1022</v>
      </c>
      <c r="D4392" s="73" t="str">
        <f t="shared" si="136"/>
        <v>jul/2019</v>
      </c>
      <c r="E4392" s="263">
        <v>43649</v>
      </c>
      <c r="F4392" s="259" t="s">
        <v>143</v>
      </c>
      <c r="G4392" s="259" t="s">
        <v>295</v>
      </c>
      <c r="H4392" s="264" t="s">
        <v>143</v>
      </c>
      <c r="I4392" s="264" t="s">
        <v>235</v>
      </c>
      <c r="J4392" s="265">
        <v>15262.07</v>
      </c>
      <c r="K4392" s="82" t="str">
        <f>IFERROR(IFERROR(VLOOKUP(I4392,'DE-PARA'!B:D,3,0),VLOOKUP(I4392,'DE-PARA'!C:D,2,0)),"NÃO ENCONTRADO")</f>
        <v>Repasses Contrato de Gestão</v>
      </c>
      <c r="L4392" s="50" t="str">
        <f>VLOOKUP(K4392,'Base -Receita-Despesa'!$B:$AS,1,FALSE)</f>
        <v>Repasses Contrato de Gestão</v>
      </c>
    </row>
    <row r="4393" spans="1:12" ht="15" customHeight="1" x14ac:dyDescent="0.25">
      <c r="A4393" s="81" t="str">
        <f t="shared" si="137"/>
        <v>2019</v>
      </c>
      <c r="B4393" s="259" t="s">
        <v>1021</v>
      </c>
      <c r="C4393" s="260" t="s">
        <v>1022</v>
      </c>
      <c r="D4393" s="73" t="str">
        <f t="shared" si="136"/>
        <v>jul/2019</v>
      </c>
      <c r="E4393" s="263">
        <v>43649</v>
      </c>
      <c r="F4393" s="259">
        <v>182012</v>
      </c>
      <c r="G4393" s="259" t="s">
        <v>295</v>
      </c>
      <c r="H4393" s="264" t="s">
        <v>1084</v>
      </c>
      <c r="I4393" s="264" t="s">
        <v>252</v>
      </c>
      <c r="J4393" s="265">
        <v>-1271.0899999999999</v>
      </c>
      <c r="K4393" s="82" t="str">
        <f>IFERROR(IFERROR(VLOOKUP(I4393,'DE-PARA'!B:D,3,0),VLOOKUP(I4393,'DE-PARA'!C:D,2,0)),"NÃO ENCONTRADO")</f>
        <v>Materiais</v>
      </c>
      <c r="L4393" s="50" t="str">
        <f>VLOOKUP(K4393,'Base -Receita-Despesa'!$B:$AS,1,FALSE)</f>
        <v>Materiais</v>
      </c>
    </row>
    <row r="4394" spans="1:12" ht="15" customHeight="1" x14ac:dyDescent="0.25">
      <c r="A4394" s="81" t="str">
        <f t="shared" si="137"/>
        <v>2019</v>
      </c>
      <c r="B4394" s="259" t="s">
        <v>1021</v>
      </c>
      <c r="C4394" s="260" t="s">
        <v>1022</v>
      </c>
      <c r="D4394" s="73" t="str">
        <f t="shared" si="136"/>
        <v>jul/2019</v>
      </c>
      <c r="E4394" s="263">
        <v>43649</v>
      </c>
      <c r="F4394" s="259" t="s">
        <v>214</v>
      </c>
      <c r="G4394" s="259" t="s">
        <v>295</v>
      </c>
      <c r="H4394" s="264" t="s">
        <v>304</v>
      </c>
      <c r="I4394" s="264" t="s">
        <v>133</v>
      </c>
      <c r="J4394" s="264">
        <v>-98.1</v>
      </c>
      <c r="K4394" s="82" t="str">
        <f>IFERROR(IFERROR(VLOOKUP(I4394,'DE-PARA'!B:D,3,0),VLOOKUP(I4394,'DE-PARA'!C:D,2,0)),"NÃO ENCONTRADO")</f>
        <v>Outras Saídas</v>
      </c>
      <c r="L4394" s="50" t="str">
        <f>VLOOKUP(K4394,'Base -Receita-Despesa'!$B:$AS,1,FALSE)</f>
        <v>Outras Saídas</v>
      </c>
    </row>
    <row r="4395" spans="1:12" ht="15" customHeight="1" x14ac:dyDescent="0.25">
      <c r="A4395" s="81" t="str">
        <f t="shared" si="137"/>
        <v>2019</v>
      </c>
      <c r="B4395" s="259" t="s">
        <v>1021</v>
      </c>
      <c r="C4395" s="260" t="s">
        <v>1022</v>
      </c>
      <c r="D4395" s="73" t="str">
        <f t="shared" si="136"/>
        <v>jul/2019</v>
      </c>
      <c r="E4395" s="263">
        <v>43649</v>
      </c>
      <c r="F4395" s="259" t="s">
        <v>207</v>
      </c>
      <c r="G4395" s="259" t="s">
        <v>295</v>
      </c>
      <c r="H4395" s="264" t="s">
        <v>208</v>
      </c>
      <c r="I4395" s="264" t="s">
        <v>298</v>
      </c>
      <c r="J4395" s="265">
        <v>1369.19</v>
      </c>
      <c r="K4395" s="82" t="str">
        <f>IFERROR(IFERROR(VLOOKUP(I4395,'DE-PARA'!B:D,3,0),VLOOKUP(I4395,'DE-PARA'!C:D,2,0)),"NÃO ENCONTRADO")</f>
        <v>Entrada Conta Aplicação (+)</v>
      </c>
      <c r="L4395" s="50" t="str">
        <f>VLOOKUP(K4395,'Base -Receita-Despesa'!$B:$AS,1,FALSE)</f>
        <v>ENTRADA CONTA APLICAÇÃO (+)</v>
      </c>
    </row>
    <row r="4396" spans="1:12" ht="15" customHeight="1" x14ac:dyDescent="0.25">
      <c r="A4396" s="81" t="str">
        <f t="shared" si="137"/>
        <v>2019</v>
      </c>
      <c r="B4396" s="259" t="s">
        <v>1023</v>
      </c>
      <c r="C4396" s="260" t="s">
        <v>1022</v>
      </c>
      <c r="D4396" s="73" t="str">
        <f t="shared" si="136"/>
        <v>jul/2019</v>
      </c>
      <c r="E4396" s="263">
        <v>43650</v>
      </c>
      <c r="F4396" s="259" t="s">
        <v>205</v>
      </c>
      <c r="G4396" s="259" t="s">
        <v>295</v>
      </c>
      <c r="H4396" s="264" t="s">
        <v>736</v>
      </c>
      <c r="I4396" s="264" t="s">
        <v>125</v>
      </c>
      <c r="J4396" s="265">
        <v>-15282.68</v>
      </c>
      <c r="K4396" s="82" t="str">
        <f>IFERROR(IFERROR(VLOOKUP(I4396,'DE-PARA'!B:D,3,0),VLOOKUP(I4396,'DE-PARA'!C:D,2,0)),"NÃO ENCONTRADO")</f>
        <v>TEV – Transferências Entre Contas (Entradas)</v>
      </c>
      <c r="L4396" s="50" t="str">
        <f>VLOOKUP(K4396,'Base -Receita-Despesa'!$B:$AS,1,FALSE)</f>
        <v>TEV – Transferências Entre Contas (Entradas)</v>
      </c>
    </row>
    <row r="4397" spans="1:12" ht="15" customHeight="1" x14ac:dyDescent="0.25">
      <c r="A4397" s="81" t="str">
        <f t="shared" si="137"/>
        <v>2019</v>
      </c>
      <c r="B4397" s="259" t="s">
        <v>1023</v>
      </c>
      <c r="C4397" s="260" t="s">
        <v>1022</v>
      </c>
      <c r="D4397" s="73" t="str">
        <f t="shared" si="136"/>
        <v>jul/2019</v>
      </c>
      <c r="E4397" s="263">
        <v>43650</v>
      </c>
      <c r="F4397" s="259" t="s">
        <v>207</v>
      </c>
      <c r="G4397" s="259" t="s">
        <v>295</v>
      </c>
      <c r="H4397" s="264" t="s">
        <v>208</v>
      </c>
      <c r="I4397" s="264" t="s">
        <v>298</v>
      </c>
      <c r="J4397" s="264">
        <v>20.6</v>
      </c>
      <c r="K4397" s="82" t="str">
        <f>IFERROR(IFERROR(VLOOKUP(I4397,'DE-PARA'!B:D,3,0),VLOOKUP(I4397,'DE-PARA'!C:D,2,0)),"NÃO ENCONTRADO")</f>
        <v>Entrada Conta Aplicação (+)</v>
      </c>
      <c r="L4397" s="50" t="str">
        <f>VLOOKUP(K4397,'Base -Receita-Despesa'!$B:$AS,1,FALSE)</f>
        <v>ENTRADA CONTA APLICAÇÃO (+)</v>
      </c>
    </row>
    <row r="4398" spans="1:12" ht="15" customHeight="1" x14ac:dyDescent="0.25">
      <c r="A4398" s="81" t="str">
        <f t="shared" si="137"/>
        <v>2019</v>
      </c>
      <c r="B4398" s="259" t="s">
        <v>1021</v>
      </c>
      <c r="C4398" s="260" t="s">
        <v>1022</v>
      </c>
      <c r="D4398" s="73" t="str">
        <f t="shared" si="136"/>
        <v>jul/2019</v>
      </c>
      <c r="E4398" s="263">
        <v>43677</v>
      </c>
      <c r="F4398" s="259" t="s">
        <v>781</v>
      </c>
      <c r="G4398" s="259" t="s">
        <v>295</v>
      </c>
      <c r="H4398" s="264" t="s">
        <v>1655</v>
      </c>
      <c r="I4398" s="264" t="s">
        <v>276</v>
      </c>
      <c r="J4398" s="264">
        <v>-34</v>
      </c>
      <c r="K4398" s="82" t="str">
        <f>IFERROR(IFERROR(VLOOKUP(I4398,'DE-PARA'!B:D,3,0),VLOOKUP(I4398,'DE-PARA'!C:D,2,0)),"NÃO ENCONTRADO")</f>
        <v>Despesas com Viagens</v>
      </c>
      <c r="L4398" s="50" t="str">
        <f>VLOOKUP(K4398,'Base -Receita-Despesa'!$B:$AS,1,FALSE)</f>
        <v>Despesas com Viagens</v>
      </c>
    </row>
    <row r="4399" spans="1:12" ht="15" customHeight="1" x14ac:dyDescent="0.25">
      <c r="A4399" s="81" t="str">
        <f t="shared" si="137"/>
        <v>2019</v>
      </c>
      <c r="B4399" s="259" t="s">
        <v>1021</v>
      </c>
      <c r="C4399" s="260" t="s">
        <v>1022</v>
      </c>
      <c r="D4399" s="73" t="str">
        <f t="shared" si="136"/>
        <v>jul/2019</v>
      </c>
      <c r="E4399" s="263">
        <v>43650</v>
      </c>
      <c r="F4399" s="259" t="s">
        <v>205</v>
      </c>
      <c r="G4399" s="259" t="s">
        <v>295</v>
      </c>
      <c r="H4399" s="264" t="s">
        <v>736</v>
      </c>
      <c r="I4399" s="264" t="s">
        <v>125</v>
      </c>
      <c r="J4399" s="265">
        <v>15282.68</v>
      </c>
      <c r="K4399" s="82" t="str">
        <f>IFERROR(IFERROR(VLOOKUP(I4399,'DE-PARA'!B:D,3,0),VLOOKUP(I4399,'DE-PARA'!C:D,2,0)),"NÃO ENCONTRADO")</f>
        <v>TEV – Transferências Entre Contas (Entradas)</v>
      </c>
      <c r="L4399" s="50" t="str">
        <f>VLOOKUP(K4399,'Base -Receita-Despesa'!$B:$AS,1,FALSE)</f>
        <v>TEV – Transferências Entre Contas (Entradas)</v>
      </c>
    </row>
    <row r="4400" spans="1:12" ht="15" customHeight="1" x14ac:dyDescent="0.25">
      <c r="A4400" s="81" t="str">
        <f t="shared" si="137"/>
        <v>2019</v>
      </c>
      <c r="B4400" s="259" t="s">
        <v>1021</v>
      </c>
      <c r="C4400" s="260" t="s">
        <v>1022</v>
      </c>
      <c r="D4400" s="73" t="str">
        <f t="shared" si="136"/>
        <v>jul/2019</v>
      </c>
      <c r="E4400" s="263">
        <v>43650</v>
      </c>
      <c r="F4400" s="259" t="s">
        <v>749</v>
      </c>
      <c r="G4400" s="259" t="s">
        <v>295</v>
      </c>
      <c r="H4400" s="264" t="s">
        <v>1200</v>
      </c>
      <c r="I4400" s="264" t="s">
        <v>128</v>
      </c>
      <c r="J4400" s="265">
        <v>-1869.42</v>
      </c>
      <c r="K4400" s="82" t="str">
        <f>IFERROR(IFERROR(VLOOKUP(I4400,'DE-PARA'!B:D,3,0),VLOOKUP(I4400,'DE-PARA'!C:D,2,0)),"NÃO ENCONTRADO")</f>
        <v>Rescisões Trabalhistas</v>
      </c>
      <c r="L4400" s="50" t="str">
        <f>VLOOKUP(K4400,'Base -Receita-Despesa'!$B:$AS,1,FALSE)</f>
        <v>Rescisões Trabalhistas</v>
      </c>
    </row>
    <row r="4401" spans="1:12" ht="15" customHeight="1" x14ac:dyDescent="0.25">
      <c r="A4401" s="81" t="str">
        <f t="shared" si="137"/>
        <v>2019</v>
      </c>
      <c r="B4401" s="259" t="s">
        <v>1021</v>
      </c>
      <c r="C4401" s="260" t="s">
        <v>1022</v>
      </c>
      <c r="D4401" s="73" t="str">
        <f t="shared" si="136"/>
        <v>jul/2019</v>
      </c>
      <c r="E4401" s="263">
        <v>43650</v>
      </c>
      <c r="F4401" s="259" t="s">
        <v>749</v>
      </c>
      <c r="G4401" s="259" t="s">
        <v>295</v>
      </c>
      <c r="H4401" s="264" t="s">
        <v>1201</v>
      </c>
      <c r="I4401" s="264" t="s">
        <v>128</v>
      </c>
      <c r="J4401" s="265">
        <v>-2112.46</v>
      </c>
      <c r="K4401" s="82" t="str">
        <f>IFERROR(IFERROR(VLOOKUP(I4401,'DE-PARA'!B:D,3,0),VLOOKUP(I4401,'DE-PARA'!C:D,2,0)),"NÃO ENCONTRADO")</f>
        <v>Rescisões Trabalhistas</v>
      </c>
      <c r="L4401" s="50" t="str">
        <f>VLOOKUP(K4401,'Base -Receita-Despesa'!$B:$AS,1,FALSE)</f>
        <v>Rescisões Trabalhistas</v>
      </c>
    </row>
    <row r="4402" spans="1:12" ht="15" customHeight="1" x14ac:dyDescent="0.25">
      <c r="A4402" s="81" t="str">
        <f t="shared" si="137"/>
        <v>2019</v>
      </c>
      <c r="B4402" s="259" t="s">
        <v>1021</v>
      </c>
      <c r="C4402" s="260" t="s">
        <v>1022</v>
      </c>
      <c r="D4402" s="73" t="str">
        <f t="shared" si="136"/>
        <v>jul/2019</v>
      </c>
      <c r="E4402" s="263">
        <v>43650</v>
      </c>
      <c r="F4402" s="259">
        <v>1574</v>
      </c>
      <c r="G4402" s="259" t="s">
        <v>295</v>
      </c>
      <c r="H4402" s="264" t="s">
        <v>345</v>
      </c>
      <c r="I4402" s="264" t="s">
        <v>248</v>
      </c>
      <c r="J4402" s="265">
        <v>-4460</v>
      </c>
      <c r="K4402" s="82" t="str">
        <f>IFERROR(IFERROR(VLOOKUP(I4402,'DE-PARA'!B:D,3,0),VLOOKUP(I4402,'DE-PARA'!C:D,2,0)),"NÃO ENCONTRADO")</f>
        <v>Materiais</v>
      </c>
      <c r="L4402" s="50" t="str">
        <f>VLOOKUP(K4402,'Base -Receita-Despesa'!$B:$AS,1,FALSE)</f>
        <v>Materiais</v>
      </c>
    </row>
    <row r="4403" spans="1:12" ht="15" customHeight="1" x14ac:dyDescent="0.25">
      <c r="A4403" s="81" t="str">
        <f t="shared" si="137"/>
        <v>2019</v>
      </c>
      <c r="B4403" s="259" t="s">
        <v>1021</v>
      </c>
      <c r="C4403" s="260" t="s">
        <v>1022</v>
      </c>
      <c r="D4403" s="73" t="str">
        <f t="shared" si="136"/>
        <v>jul/2019</v>
      </c>
      <c r="E4403" s="263">
        <v>43677</v>
      </c>
      <c r="F4403" s="259" t="s">
        <v>781</v>
      </c>
      <c r="G4403" s="259" t="s">
        <v>295</v>
      </c>
      <c r="H4403" s="264" t="s">
        <v>1656</v>
      </c>
      <c r="I4403" s="264" t="s">
        <v>276</v>
      </c>
      <c r="J4403" s="264">
        <v>-222.02</v>
      </c>
      <c r="K4403" s="82" t="str">
        <f>IFERROR(IFERROR(VLOOKUP(I4403,'DE-PARA'!B:D,3,0),VLOOKUP(I4403,'DE-PARA'!C:D,2,0)),"NÃO ENCONTRADO")</f>
        <v>Despesas com Viagens</v>
      </c>
      <c r="L4403" s="50" t="str">
        <f>VLOOKUP(K4403,'Base -Receita-Despesa'!$B:$AS,1,FALSE)</f>
        <v>Despesas com Viagens</v>
      </c>
    </row>
    <row r="4404" spans="1:12" ht="15" customHeight="1" x14ac:dyDescent="0.25">
      <c r="A4404" s="81" t="str">
        <f t="shared" si="137"/>
        <v>2019</v>
      </c>
      <c r="B4404" s="259" t="s">
        <v>1021</v>
      </c>
      <c r="C4404" s="260" t="s">
        <v>1022</v>
      </c>
      <c r="D4404" s="73" t="str">
        <f t="shared" si="136"/>
        <v>jul/2019</v>
      </c>
      <c r="E4404" s="263">
        <v>43650</v>
      </c>
      <c r="F4404" s="259" t="s">
        <v>781</v>
      </c>
      <c r="G4404" s="259" t="s">
        <v>295</v>
      </c>
      <c r="H4404" s="264" t="s">
        <v>1657</v>
      </c>
      <c r="I4404" s="264" t="s">
        <v>276</v>
      </c>
      <c r="J4404" s="264">
        <v>-670</v>
      </c>
      <c r="K4404" s="82" t="str">
        <f>IFERROR(IFERROR(VLOOKUP(I4404,'DE-PARA'!B:D,3,0),VLOOKUP(I4404,'DE-PARA'!C:D,2,0)),"NÃO ENCONTRADO")</f>
        <v>Despesas com Viagens</v>
      </c>
      <c r="L4404" s="50" t="str">
        <f>VLOOKUP(K4404,'Base -Receita-Despesa'!$B:$AS,1,FALSE)</f>
        <v>Despesas com Viagens</v>
      </c>
    </row>
    <row r="4405" spans="1:12" ht="15" customHeight="1" x14ac:dyDescent="0.25">
      <c r="A4405" s="81" t="str">
        <f t="shared" si="137"/>
        <v>2019</v>
      </c>
      <c r="B4405" s="259" t="s">
        <v>1021</v>
      </c>
      <c r="C4405" s="260" t="s">
        <v>1022</v>
      </c>
      <c r="D4405" s="73" t="str">
        <f t="shared" si="136"/>
        <v>jul/2019</v>
      </c>
      <c r="E4405" s="263">
        <v>43656</v>
      </c>
      <c r="F4405" s="259" t="s">
        <v>781</v>
      </c>
      <c r="G4405" s="259" t="s">
        <v>295</v>
      </c>
      <c r="H4405" s="264" t="s">
        <v>220</v>
      </c>
      <c r="I4405" s="264" t="s">
        <v>276</v>
      </c>
      <c r="J4405" s="264">
        <v>-254.51</v>
      </c>
      <c r="K4405" s="82" t="str">
        <f>IFERROR(IFERROR(VLOOKUP(I4405,'DE-PARA'!B:D,3,0),VLOOKUP(I4405,'DE-PARA'!C:D,2,0)),"NÃO ENCONTRADO")</f>
        <v>Despesas com Viagens</v>
      </c>
      <c r="L4405" s="50" t="str">
        <f>VLOOKUP(K4405,'Base -Receita-Despesa'!$B:$AS,1,FALSE)</f>
        <v>Despesas com Viagens</v>
      </c>
    </row>
    <row r="4406" spans="1:12" ht="15" customHeight="1" x14ac:dyDescent="0.25">
      <c r="A4406" s="81" t="str">
        <f t="shared" si="137"/>
        <v>2019</v>
      </c>
      <c r="B4406" s="259" t="s">
        <v>1021</v>
      </c>
      <c r="C4406" s="260" t="s">
        <v>1022</v>
      </c>
      <c r="D4406" s="73" t="str">
        <f t="shared" si="136"/>
        <v>ago/2019</v>
      </c>
      <c r="E4406" s="263">
        <v>43678</v>
      </c>
      <c r="F4406" s="259" t="s">
        <v>781</v>
      </c>
      <c r="G4406" s="259" t="s">
        <v>295</v>
      </c>
      <c r="H4406" s="264" t="s">
        <v>325</v>
      </c>
      <c r="I4406" s="264" t="s">
        <v>276</v>
      </c>
      <c r="J4406" s="264">
        <v>5</v>
      </c>
      <c r="K4406" s="82" t="str">
        <f>IFERROR(IFERROR(VLOOKUP(I4406,'DE-PARA'!B:D,3,0),VLOOKUP(I4406,'DE-PARA'!C:D,2,0)),"NÃO ENCONTRADO")</f>
        <v>Despesas com Viagens</v>
      </c>
      <c r="L4406" s="50" t="str">
        <f>VLOOKUP(K4406,'Base -Receita-Despesa'!$B:$AS,1,FALSE)</f>
        <v>Despesas com Viagens</v>
      </c>
    </row>
    <row r="4407" spans="1:12" ht="15" customHeight="1" x14ac:dyDescent="0.25">
      <c r="A4407" s="81" t="str">
        <f t="shared" si="137"/>
        <v>2019</v>
      </c>
      <c r="B4407" s="259" t="s">
        <v>1021</v>
      </c>
      <c r="C4407" s="260" t="s">
        <v>1022</v>
      </c>
      <c r="D4407" s="73" t="str">
        <f t="shared" si="136"/>
        <v>jul/2019</v>
      </c>
      <c r="E4407" s="263">
        <v>43677</v>
      </c>
      <c r="F4407" s="259" t="s">
        <v>781</v>
      </c>
      <c r="G4407" s="259" t="s">
        <v>295</v>
      </c>
      <c r="H4407" s="264" t="s">
        <v>1528</v>
      </c>
      <c r="I4407" s="264" t="s">
        <v>276</v>
      </c>
      <c r="J4407" s="270">
        <v>-20.88</v>
      </c>
      <c r="K4407" s="82" t="str">
        <f>IFERROR(IFERROR(VLOOKUP(I4407,'DE-PARA'!B:D,3,0),VLOOKUP(I4407,'DE-PARA'!C:D,2,0)),"NÃO ENCONTRADO")</f>
        <v>Despesas com Viagens</v>
      </c>
      <c r="L4407" s="50" t="str">
        <f>VLOOKUP(K4407,'Base -Receita-Despesa'!$B:$AS,1,FALSE)</f>
        <v>Despesas com Viagens</v>
      </c>
    </row>
    <row r="4408" spans="1:12" ht="15" customHeight="1" x14ac:dyDescent="0.25">
      <c r="A4408" s="81" t="str">
        <f t="shared" si="137"/>
        <v>2019</v>
      </c>
      <c r="B4408" s="259" t="s">
        <v>1021</v>
      </c>
      <c r="C4408" s="260" t="s">
        <v>1022</v>
      </c>
      <c r="D4408" s="73" t="str">
        <f t="shared" si="136"/>
        <v>jul/2019</v>
      </c>
      <c r="E4408" s="263">
        <v>43650</v>
      </c>
      <c r="F4408" s="259" t="s">
        <v>781</v>
      </c>
      <c r="G4408" s="259" t="s">
        <v>295</v>
      </c>
      <c r="H4408" s="264" t="s">
        <v>792</v>
      </c>
      <c r="I4408" s="264" t="s">
        <v>276</v>
      </c>
      <c r="J4408" s="264">
        <v>-362.5</v>
      </c>
      <c r="K4408" s="82" t="str">
        <f>IFERROR(IFERROR(VLOOKUP(I4408,'DE-PARA'!B:D,3,0),VLOOKUP(I4408,'DE-PARA'!C:D,2,0)),"NÃO ENCONTRADO")</f>
        <v>Despesas com Viagens</v>
      </c>
      <c r="L4408" s="50" t="str">
        <f>VLOOKUP(K4408,'Base -Receita-Despesa'!$B:$AS,1,FALSE)</f>
        <v>Despesas com Viagens</v>
      </c>
    </row>
    <row r="4409" spans="1:12" ht="15" customHeight="1" x14ac:dyDescent="0.25">
      <c r="A4409" s="81" t="str">
        <f t="shared" si="137"/>
        <v>2019</v>
      </c>
      <c r="B4409" s="259" t="s">
        <v>1021</v>
      </c>
      <c r="C4409" s="260" t="s">
        <v>1022</v>
      </c>
      <c r="D4409" s="73" t="str">
        <f t="shared" si="136"/>
        <v>ago/2019</v>
      </c>
      <c r="E4409" s="263">
        <v>43678</v>
      </c>
      <c r="F4409" s="259" t="s">
        <v>218</v>
      </c>
      <c r="G4409" s="259" t="s">
        <v>295</v>
      </c>
      <c r="H4409" s="264" t="s">
        <v>813</v>
      </c>
      <c r="I4409" s="264" t="s">
        <v>135</v>
      </c>
      <c r="J4409" s="265">
        <v>-228353.68</v>
      </c>
      <c r="K4409" s="82" t="str">
        <f>IFERROR(IFERROR(VLOOKUP(I4409,'DE-PARA'!B:D,3,0),VLOOKUP(I4409,'DE-PARA'!C:D,2,0)),"NÃO ENCONTRADO")</f>
        <v>Pessoal</v>
      </c>
      <c r="L4409" s="50" t="str">
        <f>VLOOKUP(K4409,'Base -Receita-Despesa'!$B:$AS,1,FALSE)</f>
        <v>Pessoal</v>
      </c>
    </row>
    <row r="4410" spans="1:12" ht="15" customHeight="1" x14ac:dyDescent="0.25">
      <c r="A4410" s="81" t="str">
        <f t="shared" si="137"/>
        <v>2019</v>
      </c>
      <c r="B4410" s="259" t="s">
        <v>1021</v>
      </c>
      <c r="C4410" s="260" t="s">
        <v>1022</v>
      </c>
      <c r="D4410" s="73" t="str">
        <f t="shared" si="136"/>
        <v>jul/2019</v>
      </c>
      <c r="E4410" s="263">
        <v>43650</v>
      </c>
      <c r="F4410" s="259" t="s">
        <v>571</v>
      </c>
      <c r="G4410" s="259" t="s">
        <v>295</v>
      </c>
      <c r="H4410" s="264" t="s">
        <v>1200</v>
      </c>
      <c r="I4410" s="264" t="s">
        <v>128</v>
      </c>
      <c r="J4410" s="265">
        <v>-7492.56</v>
      </c>
      <c r="K4410" s="82" t="str">
        <f>IFERROR(IFERROR(VLOOKUP(I4410,'DE-PARA'!B:D,3,0),VLOOKUP(I4410,'DE-PARA'!C:D,2,0)),"NÃO ENCONTRADO")</f>
        <v>Rescisões Trabalhistas</v>
      </c>
      <c r="L4410" s="50" t="str">
        <f>VLOOKUP(K4410,'Base -Receita-Despesa'!$B:$AS,1,FALSE)</f>
        <v>Rescisões Trabalhistas</v>
      </c>
    </row>
    <row r="4411" spans="1:12" ht="15" customHeight="1" x14ac:dyDescent="0.25">
      <c r="A4411" s="81" t="str">
        <f t="shared" si="137"/>
        <v>2019</v>
      </c>
      <c r="B4411" s="259" t="s">
        <v>1021</v>
      </c>
      <c r="C4411" s="260" t="s">
        <v>1022</v>
      </c>
      <c r="D4411" s="73" t="str">
        <f t="shared" si="136"/>
        <v>jul/2019</v>
      </c>
      <c r="E4411" s="263">
        <v>43650</v>
      </c>
      <c r="F4411" s="259" t="s">
        <v>571</v>
      </c>
      <c r="G4411" s="259" t="s">
        <v>295</v>
      </c>
      <c r="H4411" s="264" t="s">
        <v>1201</v>
      </c>
      <c r="I4411" s="264" t="s">
        <v>128</v>
      </c>
      <c r="J4411" s="265">
        <v>-9020.4</v>
      </c>
      <c r="K4411" s="82" t="str">
        <f>IFERROR(IFERROR(VLOOKUP(I4411,'DE-PARA'!B:D,3,0),VLOOKUP(I4411,'DE-PARA'!C:D,2,0)),"NÃO ENCONTRADO")</f>
        <v>Rescisões Trabalhistas</v>
      </c>
      <c r="L4411" s="50" t="str">
        <f>VLOOKUP(K4411,'Base -Receita-Despesa'!$B:$AS,1,FALSE)</f>
        <v>Rescisões Trabalhistas</v>
      </c>
    </row>
    <row r="4412" spans="1:12" ht="15" customHeight="1" x14ac:dyDescent="0.25">
      <c r="A4412" s="81" t="str">
        <f t="shared" si="137"/>
        <v>2019</v>
      </c>
      <c r="B4412" s="259" t="s">
        <v>1021</v>
      </c>
      <c r="C4412" s="260" t="s">
        <v>1022</v>
      </c>
      <c r="D4412" s="73" t="str">
        <f t="shared" si="136"/>
        <v>jul/2019</v>
      </c>
      <c r="E4412" s="263">
        <v>43650</v>
      </c>
      <c r="F4412" s="259" t="s">
        <v>781</v>
      </c>
      <c r="G4412" s="259" t="s">
        <v>295</v>
      </c>
      <c r="H4412" s="264" t="s">
        <v>1603</v>
      </c>
      <c r="I4412" s="264" t="s">
        <v>276</v>
      </c>
      <c r="J4412" s="264">
        <v>-340.46</v>
      </c>
      <c r="K4412" s="82" t="str">
        <f>IFERROR(IFERROR(VLOOKUP(I4412,'DE-PARA'!B:D,3,0),VLOOKUP(I4412,'DE-PARA'!C:D,2,0)),"NÃO ENCONTRADO")</f>
        <v>Despesas com Viagens</v>
      </c>
      <c r="L4412" s="50" t="str">
        <f>VLOOKUP(K4412,'Base -Receita-Despesa'!$B:$AS,1,FALSE)</f>
        <v>Despesas com Viagens</v>
      </c>
    </row>
    <row r="4413" spans="1:12" ht="15" customHeight="1" x14ac:dyDescent="0.25">
      <c r="A4413" s="81" t="str">
        <f t="shared" si="137"/>
        <v>2019</v>
      </c>
      <c r="B4413" s="259" t="s">
        <v>1021</v>
      </c>
      <c r="C4413" s="260" t="s">
        <v>1022</v>
      </c>
      <c r="D4413" s="73" t="str">
        <f t="shared" si="136"/>
        <v>jul/2019</v>
      </c>
      <c r="E4413" s="263">
        <v>43650</v>
      </c>
      <c r="F4413" s="259" t="s">
        <v>214</v>
      </c>
      <c r="G4413" s="259" t="s">
        <v>295</v>
      </c>
      <c r="H4413" s="264" t="s">
        <v>304</v>
      </c>
      <c r="I4413" s="264" t="s">
        <v>133</v>
      </c>
      <c r="J4413" s="264">
        <v>-9.5</v>
      </c>
      <c r="K4413" s="82" t="str">
        <f>IFERROR(IFERROR(VLOOKUP(I4413,'DE-PARA'!B:D,3,0),VLOOKUP(I4413,'DE-PARA'!C:D,2,0)),"NÃO ENCONTRADO")</f>
        <v>Outras Saídas</v>
      </c>
      <c r="L4413" s="50" t="str">
        <f>VLOOKUP(K4413,'Base -Receita-Despesa'!$B:$AS,1,FALSE)</f>
        <v>Outras Saídas</v>
      </c>
    </row>
    <row r="4414" spans="1:12" ht="15" customHeight="1" x14ac:dyDescent="0.25">
      <c r="A4414" s="81" t="str">
        <f t="shared" si="137"/>
        <v>2019</v>
      </c>
      <c r="B4414" s="259" t="s">
        <v>1021</v>
      </c>
      <c r="C4414" s="260" t="s">
        <v>1022</v>
      </c>
      <c r="D4414" s="73" t="str">
        <f t="shared" si="136"/>
        <v>jul/2019</v>
      </c>
      <c r="E4414" s="263">
        <v>43650</v>
      </c>
      <c r="F4414" s="259" t="s">
        <v>214</v>
      </c>
      <c r="G4414" s="259" t="s">
        <v>295</v>
      </c>
      <c r="H4414" s="264" t="s">
        <v>304</v>
      </c>
      <c r="I4414" s="264" t="s">
        <v>133</v>
      </c>
      <c r="J4414" s="264">
        <v>-9.5</v>
      </c>
      <c r="K4414" s="82" t="str">
        <f>IFERROR(IFERROR(VLOOKUP(I4414,'DE-PARA'!B:D,3,0),VLOOKUP(I4414,'DE-PARA'!C:D,2,0)),"NÃO ENCONTRADO")</f>
        <v>Outras Saídas</v>
      </c>
      <c r="L4414" s="50" t="str">
        <f>VLOOKUP(K4414,'Base -Receita-Despesa'!$B:$AS,1,FALSE)</f>
        <v>Outras Saídas</v>
      </c>
    </row>
    <row r="4415" spans="1:12" ht="15" customHeight="1" x14ac:dyDescent="0.25">
      <c r="A4415" s="81" t="str">
        <f t="shared" si="137"/>
        <v>2019</v>
      </c>
      <c r="B4415" s="259" t="s">
        <v>1021</v>
      </c>
      <c r="C4415" s="260" t="s">
        <v>1022</v>
      </c>
      <c r="D4415" s="73" t="str">
        <f t="shared" si="136"/>
        <v>jul/2019</v>
      </c>
      <c r="E4415" s="263">
        <v>43650</v>
      </c>
      <c r="F4415" s="259" t="s">
        <v>214</v>
      </c>
      <c r="G4415" s="259" t="s">
        <v>295</v>
      </c>
      <c r="H4415" s="264" t="s">
        <v>304</v>
      </c>
      <c r="I4415" s="264" t="s">
        <v>133</v>
      </c>
      <c r="J4415" s="264">
        <v>-9.5</v>
      </c>
      <c r="K4415" s="82" t="str">
        <f>IFERROR(IFERROR(VLOOKUP(I4415,'DE-PARA'!B:D,3,0),VLOOKUP(I4415,'DE-PARA'!C:D,2,0)),"NÃO ENCONTRADO")</f>
        <v>Outras Saídas</v>
      </c>
      <c r="L4415" s="50" t="str">
        <f>VLOOKUP(K4415,'Base -Receita-Despesa'!$B:$AS,1,FALSE)</f>
        <v>Outras Saídas</v>
      </c>
    </row>
    <row r="4416" spans="1:12" ht="15" customHeight="1" x14ac:dyDescent="0.25">
      <c r="A4416" s="81" t="str">
        <f t="shared" si="137"/>
        <v>2019</v>
      </c>
      <c r="B4416" s="259" t="s">
        <v>1021</v>
      </c>
      <c r="C4416" s="260" t="s">
        <v>1022</v>
      </c>
      <c r="D4416" s="73" t="str">
        <f t="shared" si="136"/>
        <v>jul/2019</v>
      </c>
      <c r="E4416" s="263">
        <v>43650</v>
      </c>
      <c r="F4416" s="259" t="s">
        <v>214</v>
      </c>
      <c r="G4416" s="259" t="s">
        <v>295</v>
      </c>
      <c r="H4416" s="264" t="s">
        <v>304</v>
      </c>
      <c r="I4416" s="264" t="s">
        <v>133</v>
      </c>
      <c r="J4416" s="264">
        <v>-9.5</v>
      </c>
      <c r="K4416" s="82" t="str">
        <f>IFERROR(IFERROR(VLOOKUP(I4416,'DE-PARA'!B:D,3,0),VLOOKUP(I4416,'DE-PARA'!C:D,2,0)),"NÃO ENCONTRADO")</f>
        <v>Outras Saídas</v>
      </c>
      <c r="L4416" s="50" t="str">
        <f>VLOOKUP(K4416,'Base -Receita-Despesa'!$B:$AS,1,FALSE)</f>
        <v>Outras Saídas</v>
      </c>
    </row>
    <row r="4417" spans="1:12" ht="15" customHeight="1" x14ac:dyDescent="0.25">
      <c r="A4417" s="81" t="str">
        <f t="shared" si="137"/>
        <v>2019</v>
      </c>
      <c r="B4417" s="259" t="s">
        <v>1021</v>
      </c>
      <c r="C4417" s="260" t="s">
        <v>1022</v>
      </c>
      <c r="D4417" s="73" t="str">
        <f t="shared" si="136"/>
        <v>jul/2019</v>
      </c>
      <c r="E4417" s="263">
        <v>43650</v>
      </c>
      <c r="F4417" s="259" t="s">
        <v>214</v>
      </c>
      <c r="G4417" s="259" t="s">
        <v>295</v>
      </c>
      <c r="H4417" s="264" t="s">
        <v>304</v>
      </c>
      <c r="I4417" s="264" t="s">
        <v>133</v>
      </c>
      <c r="J4417" s="264">
        <v>-9.5</v>
      </c>
      <c r="K4417" s="82" t="str">
        <f>IFERROR(IFERROR(VLOOKUP(I4417,'DE-PARA'!B:D,3,0),VLOOKUP(I4417,'DE-PARA'!C:D,2,0)),"NÃO ENCONTRADO")</f>
        <v>Outras Saídas</v>
      </c>
      <c r="L4417" s="50" t="str">
        <f>VLOOKUP(K4417,'Base -Receita-Despesa'!$B:$AS,1,FALSE)</f>
        <v>Outras Saídas</v>
      </c>
    </row>
    <row r="4418" spans="1:12" ht="15" customHeight="1" x14ac:dyDescent="0.25">
      <c r="A4418" s="81" t="str">
        <f t="shared" si="137"/>
        <v>2019</v>
      </c>
      <c r="B4418" s="259" t="s">
        <v>1021</v>
      </c>
      <c r="C4418" s="260" t="s">
        <v>1022</v>
      </c>
      <c r="D4418" s="73" t="str">
        <f t="shared" si="136"/>
        <v>jul/2019</v>
      </c>
      <c r="E4418" s="263">
        <v>43650</v>
      </c>
      <c r="F4418" s="259" t="s">
        <v>214</v>
      </c>
      <c r="G4418" s="259" t="s">
        <v>295</v>
      </c>
      <c r="H4418" s="264" t="s">
        <v>304</v>
      </c>
      <c r="I4418" s="264" t="s">
        <v>133</v>
      </c>
      <c r="J4418" s="264">
        <v>-9.5</v>
      </c>
      <c r="K4418" s="82" t="str">
        <f>IFERROR(IFERROR(VLOOKUP(I4418,'DE-PARA'!B:D,3,0),VLOOKUP(I4418,'DE-PARA'!C:D,2,0)),"NÃO ENCONTRADO")</f>
        <v>Outras Saídas</v>
      </c>
      <c r="L4418" s="50" t="str">
        <f>VLOOKUP(K4418,'Base -Receita-Despesa'!$B:$AS,1,FALSE)</f>
        <v>Outras Saídas</v>
      </c>
    </row>
    <row r="4419" spans="1:12" ht="15" customHeight="1" x14ac:dyDescent="0.25">
      <c r="A4419" s="81" t="str">
        <f t="shared" si="137"/>
        <v>2019</v>
      </c>
      <c r="B4419" s="259" t="s">
        <v>1021</v>
      </c>
      <c r="C4419" s="260" t="s">
        <v>1022</v>
      </c>
      <c r="D4419" s="73" t="str">
        <f t="shared" ref="D4419:D4482" si="138">TEXT(E4419,"mmm/aaaa")</f>
        <v>jul/2019</v>
      </c>
      <c r="E4419" s="263">
        <v>43650</v>
      </c>
      <c r="F4419" s="259" t="s">
        <v>214</v>
      </c>
      <c r="G4419" s="259" t="s">
        <v>295</v>
      </c>
      <c r="H4419" s="264" t="s">
        <v>304</v>
      </c>
      <c r="I4419" s="264" t="s">
        <v>133</v>
      </c>
      <c r="J4419" s="264">
        <v>-9.5</v>
      </c>
      <c r="K4419" s="82" t="str">
        <f>IFERROR(IFERROR(VLOOKUP(I4419,'DE-PARA'!B:D,3,0),VLOOKUP(I4419,'DE-PARA'!C:D,2,0)),"NÃO ENCONTRADO")</f>
        <v>Outras Saídas</v>
      </c>
      <c r="L4419" s="50" t="str">
        <f>VLOOKUP(K4419,'Base -Receita-Despesa'!$B:$AS,1,FALSE)</f>
        <v>Outras Saídas</v>
      </c>
    </row>
    <row r="4420" spans="1:12" ht="15" customHeight="1" x14ac:dyDescent="0.25">
      <c r="A4420" s="81" t="str">
        <f t="shared" ref="A4420:A4483" si="139">IF(K4420="NÃO ENCONTRADO",0,RIGHT(D4420,4))</f>
        <v>2019</v>
      </c>
      <c r="B4420" s="259" t="s">
        <v>1021</v>
      </c>
      <c r="C4420" s="260" t="s">
        <v>1022</v>
      </c>
      <c r="D4420" s="73" t="str">
        <f t="shared" si="138"/>
        <v>jul/2019</v>
      </c>
      <c r="E4420" s="263">
        <v>43650</v>
      </c>
      <c r="F4420" s="259" t="s">
        <v>214</v>
      </c>
      <c r="G4420" s="259" t="s">
        <v>295</v>
      </c>
      <c r="H4420" s="264" t="s">
        <v>304</v>
      </c>
      <c r="I4420" s="264" t="s">
        <v>133</v>
      </c>
      <c r="J4420" s="264">
        <v>-9.5</v>
      </c>
      <c r="K4420" s="82" t="str">
        <f>IFERROR(IFERROR(VLOOKUP(I4420,'DE-PARA'!B:D,3,0),VLOOKUP(I4420,'DE-PARA'!C:D,2,0)),"NÃO ENCONTRADO")</f>
        <v>Outras Saídas</v>
      </c>
      <c r="L4420" s="50" t="str">
        <f>VLOOKUP(K4420,'Base -Receita-Despesa'!$B:$AS,1,FALSE)</f>
        <v>Outras Saídas</v>
      </c>
    </row>
    <row r="4421" spans="1:12" ht="15" customHeight="1" x14ac:dyDescent="0.25">
      <c r="A4421" s="81" t="str">
        <f t="shared" si="139"/>
        <v>2019</v>
      </c>
      <c r="B4421" s="259" t="s">
        <v>1021</v>
      </c>
      <c r="C4421" s="260" t="s">
        <v>1022</v>
      </c>
      <c r="D4421" s="73" t="str">
        <f t="shared" si="138"/>
        <v>jul/2019</v>
      </c>
      <c r="E4421" s="263">
        <v>43650</v>
      </c>
      <c r="F4421" s="259" t="s">
        <v>207</v>
      </c>
      <c r="G4421" s="259" t="s">
        <v>295</v>
      </c>
      <c r="H4421" s="264" t="s">
        <v>208</v>
      </c>
      <c r="I4421" s="264" t="s">
        <v>298</v>
      </c>
      <c r="J4421" s="265">
        <v>13370</v>
      </c>
      <c r="K4421" s="82" t="str">
        <f>IFERROR(IFERROR(VLOOKUP(I4421,'DE-PARA'!B:D,3,0),VLOOKUP(I4421,'DE-PARA'!C:D,2,0)),"NÃO ENCONTRADO")</f>
        <v>Entrada Conta Aplicação (+)</v>
      </c>
      <c r="L4421" s="50" t="str">
        <f>VLOOKUP(K4421,'Base -Receita-Despesa'!$B:$AS,1,FALSE)</f>
        <v>ENTRADA CONTA APLICAÇÃO (+)</v>
      </c>
    </row>
    <row r="4422" spans="1:12" ht="15" customHeight="1" x14ac:dyDescent="0.25">
      <c r="A4422" s="81" t="str">
        <f t="shared" si="139"/>
        <v>2019</v>
      </c>
      <c r="B4422" s="261" t="s">
        <v>1021</v>
      </c>
      <c r="C4422" s="317" t="s">
        <v>1022</v>
      </c>
      <c r="D4422" s="73" t="str">
        <f t="shared" si="138"/>
        <v>jul/2019</v>
      </c>
      <c r="E4422" s="274">
        <v>43651</v>
      </c>
      <c r="F4422" s="261" t="s">
        <v>175</v>
      </c>
      <c r="G4422" s="261" t="s">
        <v>295</v>
      </c>
      <c r="H4422" s="270" t="s">
        <v>1204</v>
      </c>
      <c r="I4422" s="270" t="s">
        <v>148</v>
      </c>
      <c r="J4422" s="275">
        <v>9786.17</v>
      </c>
      <c r="K4422" s="82" t="str">
        <f>IFERROR(IFERROR(VLOOKUP(I4422,'DE-PARA'!B:D,3,0),VLOOKUP(I4422,'DE-PARA'!C:D,2,0)),"NÃO ENCONTRADO")</f>
        <v>Pessoal</v>
      </c>
      <c r="L4422" s="50" t="str">
        <f>VLOOKUP(K4422,'Base -Receita-Despesa'!$B:$AS,1,FALSE)</f>
        <v>Pessoal</v>
      </c>
    </row>
    <row r="4423" spans="1:12" ht="15" customHeight="1" x14ac:dyDescent="0.25">
      <c r="A4423" s="81" t="str">
        <f t="shared" si="139"/>
        <v>2019</v>
      </c>
      <c r="B4423" s="259" t="s">
        <v>1021</v>
      </c>
      <c r="C4423" s="260" t="s">
        <v>1022</v>
      </c>
      <c r="D4423" s="73" t="str">
        <f t="shared" si="138"/>
        <v>jul/2019</v>
      </c>
      <c r="E4423" s="263">
        <v>43651</v>
      </c>
      <c r="F4423" s="259">
        <v>5004</v>
      </c>
      <c r="G4423" s="259" t="s">
        <v>295</v>
      </c>
      <c r="H4423" s="264" t="s">
        <v>1658</v>
      </c>
      <c r="I4423" s="264" t="s">
        <v>249</v>
      </c>
      <c r="J4423" s="264">
        <v>-516</v>
      </c>
      <c r="K4423" s="82" t="str">
        <f>IFERROR(IFERROR(VLOOKUP(I4423,'DE-PARA'!B:D,3,0),VLOOKUP(I4423,'DE-PARA'!C:D,2,0)),"NÃO ENCONTRADO")</f>
        <v>Materiais</v>
      </c>
      <c r="L4423" s="50" t="str">
        <f>VLOOKUP(K4423,'Base -Receita-Despesa'!$B:$AS,1,FALSE)</f>
        <v>Materiais</v>
      </c>
    </row>
    <row r="4424" spans="1:12" ht="15" customHeight="1" x14ac:dyDescent="0.25">
      <c r="A4424" s="81" t="str">
        <f t="shared" si="139"/>
        <v>2019</v>
      </c>
      <c r="B4424" s="259" t="s">
        <v>1021</v>
      </c>
      <c r="C4424" s="260" t="s">
        <v>1022</v>
      </c>
      <c r="D4424" s="73" t="str">
        <f t="shared" si="138"/>
        <v>jul/2019</v>
      </c>
      <c r="E4424" s="263">
        <v>43651</v>
      </c>
      <c r="F4424" s="259" t="s">
        <v>739</v>
      </c>
      <c r="G4424" s="259" t="s">
        <v>295</v>
      </c>
      <c r="H4424" s="264" t="s">
        <v>1659</v>
      </c>
      <c r="I4424" s="264" t="s">
        <v>126</v>
      </c>
      <c r="J4424" s="265">
        <v>-21459.13</v>
      </c>
      <c r="K4424" s="82" t="str">
        <f>IFERROR(IFERROR(VLOOKUP(I4424,'DE-PARA'!B:D,3,0),VLOOKUP(I4424,'DE-PARA'!C:D,2,0)),"NÃO ENCONTRADO")</f>
        <v>Encargos sobre Folha de Pagamento</v>
      </c>
      <c r="L4424" s="50" t="str">
        <f>VLOOKUP(K4424,'Base -Receita-Despesa'!$B:$AS,1,FALSE)</f>
        <v>Encargos sobre Folha de Pagamento</v>
      </c>
    </row>
    <row r="4425" spans="1:12" ht="15" customHeight="1" x14ac:dyDescent="0.25">
      <c r="A4425" s="81" t="str">
        <f t="shared" si="139"/>
        <v>2019</v>
      </c>
      <c r="B4425" s="259" t="s">
        <v>1021</v>
      </c>
      <c r="C4425" s="260" t="s">
        <v>1022</v>
      </c>
      <c r="D4425" s="73" t="str">
        <f t="shared" si="138"/>
        <v>jul/2019</v>
      </c>
      <c r="E4425" s="263">
        <v>43651</v>
      </c>
      <c r="F4425" s="259">
        <v>1086149</v>
      </c>
      <c r="G4425" s="259" t="s">
        <v>295</v>
      </c>
      <c r="H4425" s="264" t="s">
        <v>390</v>
      </c>
      <c r="I4425" s="264" t="s">
        <v>249</v>
      </c>
      <c r="J4425" s="265">
        <v>-2847.79</v>
      </c>
      <c r="K4425" s="82" t="str">
        <f>IFERROR(IFERROR(VLOOKUP(I4425,'DE-PARA'!B:D,3,0),VLOOKUP(I4425,'DE-PARA'!C:D,2,0)),"NÃO ENCONTRADO")</f>
        <v>Materiais</v>
      </c>
      <c r="L4425" s="50" t="str">
        <f>VLOOKUP(K4425,'Base -Receita-Despesa'!$B:$AS,1,FALSE)</f>
        <v>Materiais</v>
      </c>
    </row>
    <row r="4426" spans="1:12" ht="15" customHeight="1" x14ac:dyDescent="0.25">
      <c r="A4426" s="81" t="str">
        <f t="shared" si="139"/>
        <v>2019</v>
      </c>
      <c r="B4426" s="259" t="s">
        <v>1021</v>
      </c>
      <c r="C4426" s="260" t="s">
        <v>1022</v>
      </c>
      <c r="D4426" s="73" t="str">
        <f t="shared" si="138"/>
        <v>jul/2019</v>
      </c>
      <c r="E4426" s="263">
        <v>43651</v>
      </c>
      <c r="F4426" s="259">
        <v>1158343</v>
      </c>
      <c r="G4426" s="259" t="s">
        <v>295</v>
      </c>
      <c r="H4426" s="264" t="s">
        <v>1450</v>
      </c>
      <c r="I4426" s="264" t="s">
        <v>248</v>
      </c>
      <c r="J4426" s="265">
        <v>-5790.15</v>
      </c>
      <c r="K4426" s="82" t="str">
        <f>IFERROR(IFERROR(VLOOKUP(I4426,'DE-PARA'!B:D,3,0),VLOOKUP(I4426,'DE-PARA'!C:D,2,0)),"NÃO ENCONTRADO")</f>
        <v>Materiais</v>
      </c>
      <c r="L4426" s="50" t="str">
        <f>VLOOKUP(K4426,'Base -Receita-Despesa'!$B:$AS,1,FALSE)</f>
        <v>Materiais</v>
      </c>
    </row>
    <row r="4427" spans="1:12" ht="15" customHeight="1" x14ac:dyDescent="0.25">
      <c r="A4427" s="81" t="str">
        <f t="shared" si="139"/>
        <v>2019</v>
      </c>
      <c r="B4427" s="259" t="s">
        <v>1021</v>
      </c>
      <c r="C4427" s="260" t="s">
        <v>1022</v>
      </c>
      <c r="D4427" s="73" t="str">
        <f t="shared" si="138"/>
        <v>jul/2019</v>
      </c>
      <c r="E4427" s="263">
        <v>43663</v>
      </c>
      <c r="F4427" s="259" t="s">
        <v>781</v>
      </c>
      <c r="G4427" s="259" t="s">
        <v>295</v>
      </c>
      <c r="H4427" s="264" t="s">
        <v>1603</v>
      </c>
      <c r="I4427" s="264" t="s">
        <v>276</v>
      </c>
      <c r="J4427" s="264">
        <v>-340.46</v>
      </c>
      <c r="K4427" s="82" t="str">
        <f>IFERROR(IFERROR(VLOOKUP(I4427,'DE-PARA'!B:D,3,0),VLOOKUP(I4427,'DE-PARA'!C:D,2,0)),"NÃO ENCONTRADO")</f>
        <v>Despesas com Viagens</v>
      </c>
      <c r="L4427" s="50" t="str">
        <f>VLOOKUP(K4427,'Base -Receita-Despesa'!$B:$AS,1,FALSE)</f>
        <v>Despesas com Viagens</v>
      </c>
    </row>
    <row r="4428" spans="1:12" ht="15" customHeight="1" x14ac:dyDescent="0.25">
      <c r="A4428" s="81" t="str">
        <f t="shared" si="139"/>
        <v>2019</v>
      </c>
      <c r="B4428" s="261" t="s">
        <v>1021</v>
      </c>
      <c r="C4428" s="317" t="s">
        <v>1022</v>
      </c>
      <c r="D4428" s="73" t="str">
        <f t="shared" si="138"/>
        <v>jul/2019</v>
      </c>
      <c r="E4428" s="274">
        <v>43651</v>
      </c>
      <c r="F4428" s="261" t="s">
        <v>175</v>
      </c>
      <c r="G4428" s="261" t="s">
        <v>295</v>
      </c>
      <c r="H4428" s="270" t="s">
        <v>1204</v>
      </c>
      <c r="I4428" s="270" t="s">
        <v>148</v>
      </c>
      <c r="J4428" s="275">
        <v>-9786.17</v>
      </c>
      <c r="K4428" s="82" t="str">
        <f>IFERROR(IFERROR(VLOOKUP(I4428,'DE-PARA'!B:D,3,0),VLOOKUP(I4428,'DE-PARA'!C:D,2,0)),"NÃO ENCONTRADO")</f>
        <v>Pessoal</v>
      </c>
      <c r="L4428" s="50" t="str">
        <f>VLOOKUP(K4428,'Base -Receita-Despesa'!$B:$AS,1,FALSE)</f>
        <v>Pessoal</v>
      </c>
    </row>
    <row r="4429" spans="1:12" ht="15" customHeight="1" x14ac:dyDescent="0.25">
      <c r="A4429" s="81" t="str">
        <f t="shared" si="139"/>
        <v>2019</v>
      </c>
      <c r="B4429" s="259" t="s">
        <v>1021</v>
      </c>
      <c r="C4429" s="260" t="s">
        <v>1022</v>
      </c>
      <c r="D4429" s="73" t="str">
        <f t="shared" si="138"/>
        <v>ago/2019</v>
      </c>
      <c r="E4429" s="263">
        <v>43678</v>
      </c>
      <c r="F4429" s="259" t="s">
        <v>218</v>
      </c>
      <c r="G4429" s="259" t="s">
        <v>295</v>
      </c>
      <c r="H4429" s="264" t="s">
        <v>213</v>
      </c>
      <c r="I4429" s="264" t="s">
        <v>135</v>
      </c>
      <c r="J4429" s="265">
        <v>-6068.35</v>
      </c>
      <c r="K4429" s="82" t="str">
        <f>IFERROR(IFERROR(VLOOKUP(I4429,'DE-PARA'!B:D,3,0),VLOOKUP(I4429,'DE-PARA'!C:D,2,0)),"NÃO ENCONTRADO")</f>
        <v>Pessoal</v>
      </c>
      <c r="L4429" s="50" t="str">
        <f>VLOOKUP(K4429,'Base -Receita-Despesa'!$B:$AS,1,FALSE)</f>
        <v>Pessoal</v>
      </c>
    </row>
    <row r="4430" spans="1:12" ht="15" customHeight="1" x14ac:dyDescent="0.25">
      <c r="A4430" s="81" t="str">
        <f t="shared" si="139"/>
        <v>2019</v>
      </c>
      <c r="B4430" s="259" t="s">
        <v>1021</v>
      </c>
      <c r="C4430" s="260" t="s">
        <v>1022</v>
      </c>
      <c r="D4430" s="73" t="str">
        <f t="shared" si="138"/>
        <v>ago/2019</v>
      </c>
      <c r="E4430" s="263">
        <v>43678</v>
      </c>
      <c r="F4430" s="259">
        <v>2947</v>
      </c>
      <c r="G4430" s="259" t="s">
        <v>295</v>
      </c>
      <c r="H4430" s="264" t="s">
        <v>1457</v>
      </c>
      <c r="I4430" s="264" t="s">
        <v>249</v>
      </c>
      <c r="J4430" s="264">
        <v>-219</v>
      </c>
      <c r="K4430" s="82" t="str">
        <f>IFERROR(IFERROR(VLOOKUP(I4430,'DE-PARA'!B:D,3,0),VLOOKUP(I4430,'DE-PARA'!C:D,2,0)),"NÃO ENCONTRADO")</f>
        <v>Materiais</v>
      </c>
      <c r="L4430" s="50" t="str">
        <f>VLOOKUP(K4430,'Base -Receita-Despesa'!$B:$AS,1,FALSE)</f>
        <v>Materiais</v>
      </c>
    </row>
    <row r="4431" spans="1:12" ht="15" customHeight="1" x14ac:dyDescent="0.25">
      <c r="A4431" s="81" t="str">
        <f t="shared" si="139"/>
        <v>2019</v>
      </c>
      <c r="B4431" s="259" t="s">
        <v>1021</v>
      </c>
      <c r="C4431" s="260" t="s">
        <v>1022</v>
      </c>
      <c r="D4431" s="73" t="str">
        <f t="shared" si="138"/>
        <v>jul/2019</v>
      </c>
      <c r="E4431" s="263">
        <v>43651</v>
      </c>
      <c r="F4431" s="259" t="s">
        <v>781</v>
      </c>
      <c r="G4431" s="259" t="s">
        <v>295</v>
      </c>
      <c r="H4431" s="264" t="s">
        <v>864</v>
      </c>
      <c r="I4431" s="264" t="s">
        <v>276</v>
      </c>
      <c r="J4431" s="264">
        <v>-357.44</v>
      </c>
      <c r="K4431" s="82" t="str">
        <f>IFERROR(IFERROR(VLOOKUP(I4431,'DE-PARA'!B:D,3,0),VLOOKUP(I4431,'DE-PARA'!C:D,2,0)),"NÃO ENCONTRADO")</f>
        <v>Despesas com Viagens</v>
      </c>
      <c r="L4431" s="50" t="str">
        <f>VLOOKUP(K4431,'Base -Receita-Despesa'!$B:$AS,1,FALSE)</f>
        <v>Despesas com Viagens</v>
      </c>
    </row>
    <row r="4432" spans="1:12" ht="15" customHeight="1" x14ac:dyDescent="0.25">
      <c r="A4432" s="81" t="str">
        <f t="shared" si="139"/>
        <v>2019</v>
      </c>
      <c r="B4432" s="259" t="s">
        <v>1021</v>
      </c>
      <c r="C4432" s="260" t="s">
        <v>1022</v>
      </c>
      <c r="D4432" s="73" t="str">
        <f t="shared" si="138"/>
        <v>jul/2019</v>
      </c>
      <c r="E4432" s="263">
        <v>43651</v>
      </c>
      <c r="F4432" s="259" t="s">
        <v>806</v>
      </c>
      <c r="G4432" s="259" t="s">
        <v>295</v>
      </c>
      <c r="H4432" s="264" t="s">
        <v>806</v>
      </c>
      <c r="I4432" s="264" t="s">
        <v>237</v>
      </c>
      <c r="J4432" s="265">
        <v>-31081.72</v>
      </c>
      <c r="K4432" s="82" t="str">
        <f>IFERROR(IFERROR(VLOOKUP(I4432,'DE-PARA'!B:D,3,0),VLOOKUP(I4432,'DE-PARA'!C:D,2,0)),"NÃO ENCONTRADO")</f>
        <v>Reembolso de Rateios(-)</v>
      </c>
      <c r="L4432" s="50" t="str">
        <f>VLOOKUP(K4432,'Base -Receita-Despesa'!$B:$AS,1,FALSE)</f>
        <v>Reembolso de Rateios(-)</v>
      </c>
    </row>
    <row r="4433" spans="1:12" ht="15" customHeight="1" x14ac:dyDescent="0.25">
      <c r="A4433" s="81" t="str">
        <f t="shared" si="139"/>
        <v>2019</v>
      </c>
      <c r="B4433" s="259" t="s">
        <v>1021</v>
      </c>
      <c r="C4433" s="260" t="s">
        <v>1022</v>
      </c>
      <c r="D4433" s="73" t="str">
        <f t="shared" si="138"/>
        <v>jul/2019</v>
      </c>
      <c r="E4433" s="263">
        <v>43651</v>
      </c>
      <c r="F4433" s="259" t="s">
        <v>214</v>
      </c>
      <c r="G4433" s="259" t="s">
        <v>295</v>
      </c>
      <c r="H4433" s="264" t="s">
        <v>304</v>
      </c>
      <c r="I4433" s="264" t="s">
        <v>133</v>
      </c>
      <c r="J4433" s="264">
        <v>-9.5</v>
      </c>
      <c r="K4433" s="82" t="str">
        <f>IFERROR(IFERROR(VLOOKUP(I4433,'DE-PARA'!B:D,3,0),VLOOKUP(I4433,'DE-PARA'!C:D,2,0)),"NÃO ENCONTRADO")</f>
        <v>Outras Saídas</v>
      </c>
      <c r="L4433" s="50" t="str">
        <f>VLOOKUP(K4433,'Base -Receita-Despesa'!$B:$AS,1,FALSE)</f>
        <v>Outras Saídas</v>
      </c>
    </row>
    <row r="4434" spans="1:12" ht="15" customHeight="1" x14ac:dyDescent="0.25">
      <c r="A4434" s="81" t="str">
        <f t="shared" si="139"/>
        <v>2019</v>
      </c>
      <c r="B4434" s="259" t="s">
        <v>1021</v>
      </c>
      <c r="C4434" s="260" t="s">
        <v>1022</v>
      </c>
      <c r="D4434" s="73" t="str">
        <f t="shared" si="138"/>
        <v>jul/2019</v>
      </c>
      <c r="E4434" s="263">
        <v>43651</v>
      </c>
      <c r="F4434" s="259" t="s">
        <v>214</v>
      </c>
      <c r="G4434" s="259" t="s">
        <v>295</v>
      </c>
      <c r="H4434" s="264" t="s">
        <v>304</v>
      </c>
      <c r="I4434" s="264" t="s">
        <v>133</v>
      </c>
      <c r="J4434" s="264">
        <v>-9.5</v>
      </c>
      <c r="K4434" s="82" t="str">
        <f>IFERROR(IFERROR(VLOOKUP(I4434,'DE-PARA'!B:D,3,0),VLOOKUP(I4434,'DE-PARA'!C:D,2,0)),"NÃO ENCONTRADO")</f>
        <v>Outras Saídas</v>
      </c>
      <c r="L4434" s="50" t="str">
        <f>VLOOKUP(K4434,'Base -Receita-Despesa'!$B:$AS,1,FALSE)</f>
        <v>Outras Saídas</v>
      </c>
    </row>
    <row r="4435" spans="1:12" ht="15" customHeight="1" x14ac:dyDescent="0.25">
      <c r="A4435" s="81" t="str">
        <f t="shared" si="139"/>
        <v>2019</v>
      </c>
      <c r="B4435" s="259" t="s">
        <v>1021</v>
      </c>
      <c r="C4435" s="260" t="s">
        <v>1022</v>
      </c>
      <c r="D4435" s="73" t="str">
        <f t="shared" si="138"/>
        <v>jul/2019</v>
      </c>
      <c r="E4435" s="263">
        <v>43651</v>
      </c>
      <c r="F4435" s="259" t="s">
        <v>207</v>
      </c>
      <c r="G4435" s="259" t="s">
        <v>295</v>
      </c>
      <c r="H4435" s="264" t="s">
        <v>208</v>
      </c>
      <c r="I4435" s="264" t="s">
        <v>298</v>
      </c>
      <c r="J4435" s="265">
        <v>63680.9</v>
      </c>
      <c r="K4435" s="82" t="str">
        <f>IFERROR(IFERROR(VLOOKUP(I4435,'DE-PARA'!B:D,3,0),VLOOKUP(I4435,'DE-PARA'!C:D,2,0)),"NÃO ENCONTRADO")</f>
        <v>Entrada Conta Aplicação (+)</v>
      </c>
      <c r="L4435" s="50" t="str">
        <f>VLOOKUP(K4435,'Base -Receita-Despesa'!$B:$AS,1,FALSE)</f>
        <v>ENTRADA CONTA APLICAÇÃO (+)</v>
      </c>
    </row>
    <row r="4436" spans="1:12" ht="15" customHeight="1" x14ac:dyDescent="0.25">
      <c r="A4436" s="81" t="str">
        <f t="shared" si="139"/>
        <v>2019</v>
      </c>
      <c r="B4436" s="259" t="s">
        <v>1021</v>
      </c>
      <c r="C4436" s="260" t="s">
        <v>1022</v>
      </c>
      <c r="D4436" s="73" t="str">
        <f t="shared" si="138"/>
        <v>jul/2019</v>
      </c>
      <c r="E4436" s="263">
        <v>43654</v>
      </c>
      <c r="F4436" s="259">
        <v>15626</v>
      </c>
      <c r="G4436" s="259" t="s">
        <v>295</v>
      </c>
      <c r="H4436" s="264" t="s">
        <v>345</v>
      </c>
      <c r="I4436" s="264" t="s">
        <v>249</v>
      </c>
      <c r="J4436" s="265">
        <v>-3711.6</v>
      </c>
      <c r="K4436" s="82" t="str">
        <f>IFERROR(IFERROR(VLOOKUP(I4436,'DE-PARA'!B:D,3,0),VLOOKUP(I4436,'DE-PARA'!C:D,2,0)),"NÃO ENCONTRADO")</f>
        <v>Materiais</v>
      </c>
      <c r="L4436" s="50" t="str">
        <f>VLOOKUP(K4436,'Base -Receita-Despesa'!$B:$AS,1,FALSE)</f>
        <v>Materiais</v>
      </c>
    </row>
    <row r="4437" spans="1:12" ht="15" customHeight="1" x14ac:dyDescent="0.25">
      <c r="A4437" s="81" t="str">
        <f t="shared" si="139"/>
        <v>2019</v>
      </c>
      <c r="B4437" s="259" t="s">
        <v>1021</v>
      </c>
      <c r="C4437" s="260" t="s">
        <v>1022</v>
      </c>
      <c r="D4437" s="73" t="str">
        <f t="shared" si="138"/>
        <v>jul/2019</v>
      </c>
      <c r="E4437" s="263">
        <v>43654</v>
      </c>
      <c r="F4437" s="259">
        <v>90515</v>
      </c>
      <c r="G4437" s="259" t="s">
        <v>295</v>
      </c>
      <c r="H4437" s="264" t="s">
        <v>181</v>
      </c>
      <c r="I4437" s="264" t="s">
        <v>249</v>
      </c>
      <c r="J4437" s="264">
        <v>-648</v>
      </c>
      <c r="K4437" s="82" t="str">
        <f>IFERROR(IFERROR(VLOOKUP(I4437,'DE-PARA'!B:D,3,0),VLOOKUP(I4437,'DE-PARA'!C:D,2,0)),"NÃO ENCONTRADO")</f>
        <v>Materiais</v>
      </c>
      <c r="L4437" s="50" t="str">
        <f>VLOOKUP(K4437,'Base -Receita-Despesa'!$B:$AS,1,FALSE)</f>
        <v>Materiais</v>
      </c>
    </row>
    <row r="4438" spans="1:12" ht="15" customHeight="1" x14ac:dyDescent="0.25">
      <c r="A4438" s="81" t="str">
        <f t="shared" si="139"/>
        <v>2019</v>
      </c>
      <c r="B4438" s="259" t="s">
        <v>1021</v>
      </c>
      <c r="C4438" s="260" t="s">
        <v>1022</v>
      </c>
      <c r="D4438" s="73" t="str">
        <f t="shared" si="138"/>
        <v>jul/2019</v>
      </c>
      <c r="E4438" s="263">
        <v>43654</v>
      </c>
      <c r="F4438" s="259">
        <v>5049</v>
      </c>
      <c r="G4438" s="259" t="s">
        <v>295</v>
      </c>
      <c r="H4438" s="264" t="s">
        <v>1658</v>
      </c>
      <c r="I4438" s="264" t="s">
        <v>283</v>
      </c>
      <c r="J4438" s="265">
        <v>-1221.45</v>
      </c>
      <c r="K4438" s="82" t="str">
        <f>IFERROR(IFERROR(VLOOKUP(I4438,'DE-PARA'!B:D,3,0),VLOOKUP(I4438,'DE-PARA'!C:D,2,0)),"NÃO ENCONTRADO")</f>
        <v>Investimentos</v>
      </c>
      <c r="L4438" s="50" t="str">
        <f>VLOOKUP(K4438,'Base -Receita-Despesa'!$B:$AS,1,FALSE)</f>
        <v>Investimentos</v>
      </c>
    </row>
    <row r="4439" spans="1:12" ht="15" customHeight="1" x14ac:dyDescent="0.25">
      <c r="A4439" s="81" t="str">
        <f t="shared" si="139"/>
        <v>2019</v>
      </c>
      <c r="B4439" s="259" t="s">
        <v>1021</v>
      </c>
      <c r="C4439" s="260" t="s">
        <v>1022</v>
      </c>
      <c r="D4439" s="73" t="str">
        <f t="shared" si="138"/>
        <v>jul/2019</v>
      </c>
      <c r="E4439" s="263">
        <v>43654</v>
      </c>
      <c r="F4439" s="259">
        <v>182279</v>
      </c>
      <c r="G4439" s="259" t="s">
        <v>295</v>
      </c>
      <c r="H4439" s="264" t="s">
        <v>1084</v>
      </c>
      <c r="I4439" s="264" t="s">
        <v>252</v>
      </c>
      <c r="J4439" s="265">
        <v>-1568</v>
      </c>
      <c r="K4439" s="82" t="str">
        <f>IFERROR(IFERROR(VLOOKUP(I4439,'DE-PARA'!B:D,3,0),VLOOKUP(I4439,'DE-PARA'!C:D,2,0)),"NÃO ENCONTRADO")</f>
        <v>Materiais</v>
      </c>
      <c r="L4439" s="50" t="str">
        <f>VLOOKUP(K4439,'Base -Receita-Despesa'!$B:$AS,1,FALSE)</f>
        <v>Materiais</v>
      </c>
    </row>
    <row r="4440" spans="1:12" ht="15" customHeight="1" x14ac:dyDescent="0.25">
      <c r="A4440" s="81" t="str">
        <f t="shared" si="139"/>
        <v>2019</v>
      </c>
      <c r="B4440" s="259" t="s">
        <v>1021</v>
      </c>
      <c r="C4440" s="260" t="s">
        <v>1022</v>
      </c>
      <c r="D4440" s="73" t="str">
        <f t="shared" si="138"/>
        <v>jul/2019</v>
      </c>
      <c r="E4440" s="263">
        <v>43654</v>
      </c>
      <c r="F4440" s="259">
        <v>114</v>
      </c>
      <c r="G4440" s="259" t="s">
        <v>295</v>
      </c>
      <c r="H4440" s="264" t="s">
        <v>1405</v>
      </c>
      <c r="I4440" s="264" t="s">
        <v>140</v>
      </c>
      <c r="J4440" s="265">
        <v>-1136.67</v>
      </c>
      <c r="K4440" s="82" t="str">
        <f>IFERROR(IFERROR(VLOOKUP(I4440,'DE-PARA'!B:D,3,0),VLOOKUP(I4440,'DE-PARA'!C:D,2,0)),"NÃO ENCONTRADO")</f>
        <v>Materiais</v>
      </c>
      <c r="L4440" s="50" t="str">
        <f>VLOOKUP(K4440,'Base -Receita-Despesa'!$B:$AS,1,FALSE)</f>
        <v>Materiais</v>
      </c>
    </row>
    <row r="4441" spans="1:12" ht="15" customHeight="1" x14ac:dyDescent="0.25">
      <c r="A4441" s="81" t="str">
        <f t="shared" si="139"/>
        <v>2019</v>
      </c>
      <c r="B4441" s="259" t="s">
        <v>1021</v>
      </c>
      <c r="C4441" s="260" t="s">
        <v>1022</v>
      </c>
      <c r="D4441" s="73" t="str">
        <f t="shared" si="138"/>
        <v>jul/2019</v>
      </c>
      <c r="E4441" s="263">
        <v>43654</v>
      </c>
      <c r="F4441" s="259" t="s">
        <v>175</v>
      </c>
      <c r="G4441" s="259" t="s">
        <v>295</v>
      </c>
      <c r="H4441" s="264" t="s">
        <v>1204</v>
      </c>
      <c r="I4441" s="264" t="s">
        <v>148</v>
      </c>
      <c r="J4441" s="265">
        <v>-9786.17</v>
      </c>
      <c r="K4441" s="82" t="str">
        <f>IFERROR(IFERROR(VLOOKUP(I4441,'DE-PARA'!B:D,3,0),VLOOKUP(I4441,'DE-PARA'!C:D,2,0)),"NÃO ENCONTRADO")</f>
        <v>Pessoal</v>
      </c>
      <c r="L4441" s="50" t="str">
        <f>VLOOKUP(K4441,'Base -Receita-Despesa'!$B:$AS,1,FALSE)</f>
        <v>Pessoal</v>
      </c>
    </row>
    <row r="4442" spans="1:12" ht="15" customHeight="1" x14ac:dyDescent="0.25">
      <c r="A4442" s="81" t="str">
        <f t="shared" si="139"/>
        <v>2019</v>
      </c>
      <c r="B4442" s="259" t="s">
        <v>1021</v>
      </c>
      <c r="C4442" s="260" t="s">
        <v>1022</v>
      </c>
      <c r="D4442" s="73" t="str">
        <f t="shared" si="138"/>
        <v>jul/2019</v>
      </c>
      <c r="E4442" s="263">
        <v>43654</v>
      </c>
      <c r="F4442" s="259" t="s">
        <v>214</v>
      </c>
      <c r="G4442" s="259" t="s">
        <v>295</v>
      </c>
      <c r="H4442" s="264" t="s">
        <v>304</v>
      </c>
      <c r="I4442" s="264" t="s">
        <v>133</v>
      </c>
      <c r="J4442" s="264">
        <v>-9.5</v>
      </c>
      <c r="K4442" s="82" t="str">
        <f>IFERROR(IFERROR(VLOOKUP(I4442,'DE-PARA'!B:D,3,0),VLOOKUP(I4442,'DE-PARA'!C:D,2,0)),"NÃO ENCONTRADO")</f>
        <v>Outras Saídas</v>
      </c>
      <c r="L4442" s="50" t="str">
        <f>VLOOKUP(K4442,'Base -Receita-Despesa'!$B:$AS,1,FALSE)</f>
        <v>Outras Saídas</v>
      </c>
    </row>
    <row r="4443" spans="1:12" ht="15" customHeight="1" x14ac:dyDescent="0.25">
      <c r="A4443" s="81" t="str">
        <f t="shared" si="139"/>
        <v>2019</v>
      </c>
      <c r="B4443" s="259" t="s">
        <v>1021</v>
      </c>
      <c r="C4443" s="260" t="s">
        <v>1022</v>
      </c>
      <c r="D4443" s="73" t="str">
        <f t="shared" si="138"/>
        <v>jul/2019</v>
      </c>
      <c r="E4443" s="263">
        <v>43654</v>
      </c>
      <c r="F4443" s="259" t="s">
        <v>214</v>
      </c>
      <c r="G4443" s="259" t="s">
        <v>295</v>
      </c>
      <c r="H4443" s="264" t="s">
        <v>304</v>
      </c>
      <c r="I4443" s="264" t="s">
        <v>133</v>
      </c>
      <c r="J4443" s="264">
        <v>-9.5</v>
      </c>
      <c r="K4443" s="82" t="str">
        <f>IFERROR(IFERROR(VLOOKUP(I4443,'DE-PARA'!B:D,3,0),VLOOKUP(I4443,'DE-PARA'!C:D,2,0)),"NÃO ENCONTRADO")</f>
        <v>Outras Saídas</v>
      </c>
      <c r="L4443" s="50" t="str">
        <f>VLOOKUP(K4443,'Base -Receita-Despesa'!$B:$AS,1,FALSE)</f>
        <v>Outras Saídas</v>
      </c>
    </row>
    <row r="4444" spans="1:12" ht="15" customHeight="1" x14ac:dyDescent="0.25">
      <c r="A4444" s="81" t="str">
        <f t="shared" si="139"/>
        <v>2019</v>
      </c>
      <c r="B4444" s="259" t="s">
        <v>1021</v>
      </c>
      <c r="C4444" s="260" t="s">
        <v>1022</v>
      </c>
      <c r="D4444" s="73" t="str">
        <f t="shared" si="138"/>
        <v>jul/2019</v>
      </c>
      <c r="E4444" s="263">
        <v>43654</v>
      </c>
      <c r="F4444" s="259" t="s">
        <v>207</v>
      </c>
      <c r="G4444" s="259" t="s">
        <v>295</v>
      </c>
      <c r="H4444" s="264" t="s">
        <v>208</v>
      </c>
      <c r="I4444" s="264" t="s">
        <v>298</v>
      </c>
      <c r="J4444" s="265">
        <v>18090.89</v>
      </c>
      <c r="K4444" s="82" t="str">
        <f>IFERROR(IFERROR(VLOOKUP(I4444,'DE-PARA'!B:D,3,0),VLOOKUP(I4444,'DE-PARA'!C:D,2,0)),"NÃO ENCONTRADO")</f>
        <v>Entrada Conta Aplicação (+)</v>
      </c>
      <c r="L4444" s="50" t="str">
        <f>VLOOKUP(K4444,'Base -Receita-Despesa'!$B:$AS,1,FALSE)</f>
        <v>ENTRADA CONTA APLICAÇÃO (+)</v>
      </c>
    </row>
    <row r="4445" spans="1:12" ht="15" customHeight="1" x14ac:dyDescent="0.25">
      <c r="A4445" s="81" t="str">
        <f t="shared" si="139"/>
        <v>2019</v>
      </c>
      <c r="B4445" s="259" t="s">
        <v>1021</v>
      </c>
      <c r="C4445" s="260" t="s">
        <v>1022</v>
      </c>
      <c r="D4445" s="73" t="str">
        <f t="shared" si="138"/>
        <v>jul/2019</v>
      </c>
      <c r="E4445" s="263">
        <v>43656</v>
      </c>
      <c r="F4445" s="259">
        <v>18413</v>
      </c>
      <c r="G4445" s="259" t="s">
        <v>295</v>
      </c>
      <c r="H4445" s="264" t="s">
        <v>391</v>
      </c>
      <c r="I4445" s="264" t="s">
        <v>248</v>
      </c>
      <c r="J4445" s="265">
        <v>-1894.03</v>
      </c>
      <c r="K4445" s="82" t="str">
        <f>IFERROR(IFERROR(VLOOKUP(I4445,'DE-PARA'!B:D,3,0),VLOOKUP(I4445,'DE-PARA'!C:D,2,0)),"NÃO ENCONTRADO")</f>
        <v>Materiais</v>
      </c>
      <c r="L4445" s="50" t="str">
        <f>VLOOKUP(K4445,'Base -Receita-Despesa'!$B:$AS,1,FALSE)</f>
        <v>Materiais</v>
      </c>
    </row>
    <row r="4446" spans="1:12" ht="15" customHeight="1" x14ac:dyDescent="0.25">
      <c r="A4446" s="81" t="str">
        <f t="shared" si="139"/>
        <v>2019</v>
      </c>
      <c r="B4446" s="259" t="s">
        <v>1021</v>
      </c>
      <c r="C4446" s="260" t="s">
        <v>1022</v>
      </c>
      <c r="D4446" s="73" t="str">
        <f t="shared" si="138"/>
        <v>jul/2019</v>
      </c>
      <c r="E4446" s="263">
        <v>43656</v>
      </c>
      <c r="F4446" s="259">
        <v>106</v>
      </c>
      <c r="G4446" s="259" t="s">
        <v>295</v>
      </c>
      <c r="H4446" s="264" t="s">
        <v>333</v>
      </c>
      <c r="I4446" s="264" t="s">
        <v>150</v>
      </c>
      <c r="J4446" s="264">
        <v>-946.97</v>
      </c>
      <c r="K4446" s="82" t="str">
        <f>IFERROR(IFERROR(VLOOKUP(I4446,'DE-PARA'!B:D,3,0),VLOOKUP(I4446,'DE-PARA'!C:D,2,0)),"NÃO ENCONTRADO")</f>
        <v>Serviços</v>
      </c>
      <c r="L4446" s="50" t="str">
        <f>VLOOKUP(K4446,'Base -Receita-Despesa'!$B:$AS,1,FALSE)</f>
        <v>Serviços</v>
      </c>
    </row>
    <row r="4447" spans="1:12" ht="15" customHeight="1" x14ac:dyDescent="0.25">
      <c r="A4447" s="81" t="str">
        <f t="shared" si="139"/>
        <v>2019</v>
      </c>
      <c r="B4447" s="259" t="s">
        <v>1021</v>
      </c>
      <c r="C4447" s="260" t="s">
        <v>1022</v>
      </c>
      <c r="D4447" s="73" t="str">
        <f t="shared" si="138"/>
        <v>jul/2019</v>
      </c>
      <c r="E4447" s="263">
        <v>43656</v>
      </c>
      <c r="F4447" s="259">
        <v>73</v>
      </c>
      <c r="G4447" s="259" t="s">
        <v>295</v>
      </c>
      <c r="H4447" s="264" t="s">
        <v>332</v>
      </c>
      <c r="I4447" s="264" t="s">
        <v>137</v>
      </c>
      <c r="J4447" s="265">
        <v>-16367.12</v>
      </c>
      <c r="K4447" s="82" t="str">
        <f>IFERROR(IFERROR(VLOOKUP(I4447,'DE-PARA'!B:D,3,0),VLOOKUP(I4447,'DE-PARA'!C:D,2,0)),"NÃO ENCONTRADO")</f>
        <v>Serviços</v>
      </c>
      <c r="L4447" s="50" t="str">
        <f>VLOOKUP(K4447,'Base -Receita-Despesa'!$B:$AS,1,FALSE)</f>
        <v>Serviços</v>
      </c>
    </row>
    <row r="4448" spans="1:12" ht="15" customHeight="1" x14ac:dyDescent="0.25">
      <c r="A4448" s="81" t="str">
        <f t="shared" si="139"/>
        <v>2019</v>
      </c>
      <c r="B4448" s="259" t="s">
        <v>1021</v>
      </c>
      <c r="C4448" s="260" t="s">
        <v>1022</v>
      </c>
      <c r="D4448" s="73" t="str">
        <f t="shared" si="138"/>
        <v>jul/2019</v>
      </c>
      <c r="E4448" s="263">
        <v>43663</v>
      </c>
      <c r="F4448" s="259" t="s">
        <v>781</v>
      </c>
      <c r="G4448" s="259" t="s">
        <v>295</v>
      </c>
      <c r="H4448" s="264" t="s">
        <v>213</v>
      </c>
      <c r="I4448" s="264" t="s">
        <v>276</v>
      </c>
      <c r="J4448" s="264">
        <v>-87.5</v>
      </c>
      <c r="K4448" s="82" t="str">
        <f>IFERROR(IFERROR(VLOOKUP(I4448,'DE-PARA'!B:D,3,0),VLOOKUP(I4448,'DE-PARA'!C:D,2,0)),"NÃO ENCONTRADO")</f>
        <v>Despesas com Viagens</v>
      </c>
      <c r="L4448" s="50" t="str">
        <f>VLOOKUP(K4448,'Base -Receita-Despesa'!$B:$AS,1,FALSE)</f>
        <v>Despesas com Viagens</v>
      </c>
    </row>
    <row r="4449" spans="1:12" ht="15" customHeight="1" x14ac:dyDescent="0.25">
      <c r="A4449" s="81" t="str">
        <f t="shared" si="139"/>
        <v>2019</v>
      </c>
      <c r="B4449" s="259" t="s">
        <v>1021</v>
      </c>
      <c r="C4449" s="260" t="s">
        <v>1022</v>
      </c>
      <c r="D4449" s="73" t="str">
        <f t="shared" si="138"/>
        <v>ago/2019</v>
      </c>
      <c r="E4449" s="263">
        <v>43678</v>
      </c>
      <c r="F4449" s="259">
        <v>49</v>
      </c>
      <c r="G4449" s="259" t="s">
        <v>295</v>
      </c>
      <c r="H4449" s="264" t="s">
        <v>1660</v>
      </c>
      <c r="I4449" s="264" t="s">
        <v>165</v>
      </c>
      <c r="J4449" s="265">
        <v>-2000</v>
      </c>
      <c r="K4449" s="82" t="str">
        <f>IFERROR(IFERROR(VLOOKUP(I4449,'DE-PARA'!B:D,3,0),VLOOKUP(I4449,'DE-PARA'!C:D,2,0)),"NÃO ENCONTRADO")</f>
        <v>Serviços</v>
      </c>
      <c r="L4449" s="50" t="str">
        <f>VLOOKUP(K4449,'Base -Receita-Despesa'!$B:$AS,1,FALSE)</f>
        <v>Serviços</v>
      </c>
    </row>
    <row r="4450" spans="1:12" ht="15" customHeight="1" x14ac:dyDescent="0.25">
      <c r="A4450" s="81" t="str">
        <f t="shared" si="139"/>
        <v>2019</v>
      </c>
      <c r="B4450" s="259" t="s">
        <v>1021</v>
      </c>
      <c r="C4450" s="260" t="s">
        <v>1022</v>
      </c>
      <c r="D4450" s="73" t="str">
        <f t="shared" si="138"/>
        <v>jul/2019</v>
      </c>
      <c r="E4450" s="263">
        <v>43656</v>
      </c>
      <c r="F4450" s="259">
        <v>1716</v>
      </c>
      <c r="G4450" s="259" t="s">
        <v>295</v>
      </c>
      <c r="H4450" s="264" t="s">
        <v>1442</v>
      </c>
      <c r="I4450" s="264" t="s">
        <v>137</v>
      </c>
      <c r="J4450" s="265">
        <v>-3500</v>
      </c>
      <c r="K4450" s="82" t="str">
        <f>IFERROR(IFERROR(VLOOKUP(I4450,'DE-PARA'!B:D,3,0),VLOOKUP(I4450,'DE-PARA'!C:D,2,0)),"NÃO ENCONTRADO")</f>
        <v>Serviços</v>
      </c>
      <c r="L4450" s="50" t="str">
        <f>VLOOKUP(K4450,'Base -Receita-Despesa'!$B:$AS,1,FALSE)</f>
        <v>Serviços</v>
      </c>
    </row>
    <row r="4451" spans="1:12" ht="15" customHeight="1" x14ac:dyDescent="0.25">
      <c r="A4451" s="81" t="str">
        <f t="shared" si="139"/>
        <v>2019</v>
      </c>
      <c r="B4451" s="259" t="s">
        <v>1021</v>
      </c>
      <c r="C4451" s="260" t="s">
        <v>1022</v>
      </c>
      <c r="D4451" s="73" t="str">
        <f t="shared" si="138"/>
        <v>jul/2019</v>
      </c>
      <c r="E4451" s="263">
        <v>43656</v>
      </c>
      <c r="F4451" s="259">
        <v>132</v>
      </c>
      <c r="G4451" s="259" t="s">
        <v>295</v>
      </c>
      <c r="H4451" s="264" t="s">
        <v>1024</v>
      </c>
      <c r="I4451" s="264" t="s">
        <v>119</v>
      </c>
      <c r="J4451" s="265">
        <v>-38532.78</v>
      </c>
      <c r="K4451" s="82" t="str">
        <f>IFERROR(IFERROR(VLOOKUP(I4451,'DE-PARA'!B:D,3,0),VLOOKUP(I4451,'DE-PARA'!C:D,2,0)),"NÃO ENCONTRADO")</f>
        <v>Serviços</v>
      </c>
      <c r="L4451" s="50" t="str">
        <f>VLOOKUP(K4451,'Base -Receita-Despesa'!$B:$AS,1,FALSE)</f>
        <v>Serviços</v>
      </c>
    </row>
    <row r="4452" spans="1:12" ht="15" customHeight="1" x14ac:dyDescent="0.25">
      <c r="A4452" s="81" t="str">
        <f t="shared" si="139"/>
        <v>2019</v>
      </c>
      <c r="B4452" s="259" t="s">
        <v>1021</v>
      </c>
      <c r="C4452" s="260" t="s">
        <v>1022</v>
      </c>
      <c r="D4452" s="73" t="str">
        <f t="shared" si="138"/>
        <v>jul/2019</v>
      </c>
      <c r="E4452" s="263">
        <v>43656</v>
      </c>
      <c r="F4452" s="259">
        <v>1405</v>
      </c>
      <c r="G4452" s="259" t="s">
        <v>295</v>
      </c>
      <c r="H4452" s="264" t="s">
        <v>1070</v>
      </c>
      <c r="I4452" s="264" t="s">
        <v>140</v>
      </c>
      <c r="J4452" s="265">
        <v>-3251.21</v>
      </c>
      <c r="K4452" s="82" t="str">
        <f>IFERROR(IFERROR(VLOOKUP(I4452,'DE-PARA'!B:D,3,0),VLOOKUP(I4452,'DE-PARA'!C:D,2,0)),"NÃO ENCONTRADO")</f>
        <v>Materiais</v>
      </c>
      <c r="L4452" s="50" t="str">
        <f>VLOOKUP(K4452,'Base -Receita-Despesa'!$B:$AS,1,FALSE)</f>
        <v>Materiais</v>
      </c>
    </row>
    <row r="4453" spans="1:12" ht="15" customHeight="1" x14ac:dyDescent="0.25">
      <c r="A4453" s="81" t="str">
        <f t="shared" si="139"/>
        <v>2019</v>
      </c>
      <c r="B4453" s="259" t="s">
        <v>1021</v>
      </c>
      <c r="C4453" s="260" t="s">
        <v>1022</v>
      </c>
      <c r="D4453" s="73" t="str">
        <f t="shared" si="138"/>
        <v>jul/2019</v>
      </c>
      <c r="E4453" s="263">
        <v>43656</v>
      </c>
      <c r="F4453" s="259">
        <v>68</v>
      </c>
      <c r="G4453" s="259" t="s">
        <v>295</v>
      </c>
      <c r="H4453" s="264" t="s">
        <v>1578</v>
      </c>
      <c r="I4453" s="264" t="s">
        <v>244</v>
      </c>
      <c r="J4453" s="265">
        <v>-13627.5</v>
      </c>
      <c r="K4453" s="82" t="str">
        <f>IFERROR(IFERROR(VLOOKUP(I4453,'DE-PARA'!B:D,3,0),VLOOKUP(I4453,'DE-PARA'!C:D,2,0)),"NÃO ENCONTRADO")</f>
        <v>Pessoal</v>
      </c>
      <c r="L4453" s="50" t="str">
        <f>VLOOKUP(K4453,'Base -Receita-Despesa'!$B:$AS,1,FALSE)</f>
        <v>Pessoal</v>
      </c>
    </row>
    <row r="4454" spans="1:12" ht="15" customHeight="1" x14ac:dyDescent="0.25">
      <c r="A4454" s="81" t="str">
        <f t="shared" si="139"/>
        <v>2019</v>
      </c>
      <c r="B4454" s="259" t="s">
        <v>1021</v>
      </c>
      <c r="C4454" s="260" t="s">
        <v>1022</v>
      </c>
      <c r="D4454" s="73" t="str">
        <f t="shared" si="138"/>
        <v>jul/2019</v>
      </c>
      <c r="E4454" s="263">
        <v>43650</v>
      </c>
      <c r="F4454" s="259" t="s">
        <v>781</v>
      </c>
      <c r="G4454" s="259" t="s">
        <v>295</v>
      </c>
      <c r="H4454" s="264" t="s">
        <v>1661</v>
      </c>
      <c r="I4454" s="264" t="s">
        <v>276</v>
      </c>
      <c r="J4454" s="264">
        <v>-922.96</v>
      </c>
      <c r="K4454" s="82" t="str">
        <f>IFERROR(IFERROR(VLOOKUP(I4454,'DE-PARA'!B:D,3,0),VLOOKUP(I4454,'DE-PARA'!C:D,2,0)),"NÃO ENCONTRADO")</f>
        <v>Despesas com Viagens</v>
      </c>
      <c r="L4454" s="50" t="str">
        <f>VLOOKUP(K4454,'Base -Receita-Despesa'!$B:$AS,1,FALSE)</f>
        <v>Despesas com Viagens</v>
      </c>
    </row>
    <row r="4455" spans="1:12" ht="15" customHeight="1" x14ac:dyDescent="0.25">
      <c r="A4455" s="81" t="str">
        <f t="shared" si="139"/>
        <v>2019</v>
      </c>
      <c r="B4455" s="259" t="s">
        <v>1021</v>
      </c>
      <c r="C4455" s="260" t="s">
        <v>1022</v>
      </c>
      <c r="D4455" s="73" t="str">
        <f t="shared" si="138"/>
        <v>jul/2019</v>
      </c>
      <c r="E4455" s="263">
        <v>43656</v>
      </c>
      <c r="F4455" s="259" t="s">
        <v>214</v>
      </c>
      <c r="G4455" s="259" t="s">
        <v>295</v>
      </c>
      <c r="H4455" s="264" t="s">
        <v>304</v>
      </c>
      <c r="I4455" s="264" t="s">
        <v>133</v>
      </c>
      <c r="J4455" s="264">
        <v>-9.5</v>
      </c>
      <c r="K4455" s="82" t="str">
        <f>IFERROR(IFERROR(VLOOKUP(I4455,'DE-PARA'!B:D,3,0),VLOOKUP(I4455,'DE-PARA'!C:D,2,0)),"NÃO ENCONTRADO")</f>
        <v>Outras Saídas</v>
      </c>
      <c r="L4455" s="50" t="str">
        <f>VLOOKUP(K4455,'Base -Receita-Despesa'!$B:$AS,1,FALSE)</f>
        <v>Outras Saídas</v>
      </c>
    </row>
    <row r="4456" spans="1:12" ht="15" customHeight="1" x14ac:dyDescent="0.25">
      <c r="A4456" s="81" t="str">
        <f t="shared" si="139"/>
        <v>2019</v>
      </c>
      <c r="B4456" s="259" t="s">
        <v>1021</v>
      </c>
      <c r="C4456" s="260" t="s">
        <v>1022</v>
      </c>
      <c r="D4456" s="73" t="str">
        <f t="shared" si="138"/>
        <v>jul/2019</v>
      </c>
      <c r="E4456" s="263">
        <v>43656</v>
      </c>
      <c r="F4456" s="259" t="s">
        <v>214</v>
      </c>
      <c r="G4456" s="259" t="s">
        <v>295</v>
      </c>
      <c r="H4456" s="264" t="s">
        <v>304</v>
      </c>
      <c r="I4456" s="264" t="s">
        <v>133</v>
      </c>
      <c r="J4456" s="264">
        <v>-9.5</v>
      </c>
      <c r="K4456" s="82" t="str">
        <f>IFERROR(IFERROR(VLOOKUP(I4456,'DE-PARA'!B:D,3,0),VLOOKUP(I4456,'DE-PARA'!C:D,2,0)),"NÃO ENCONTRADO")</f>
        <v>Outras Saídas</v>
      </c>
      <c r="L4456" s="50" t="str">
        <f>VLOOKUP(K4456,'Base -Receita-Despesa'!$B:$AS,1,FALSE)</f>
        <v>Outras Saídas</v>
      </c>
    </row>
    <row r="4457" spans="1:12" ht="15" customHeight="1" x14ac:dyDescent="0.25">
      <c r="A4457" s="81" t="str">
        <f t="shared" si="139"/>
        <v>2019</v>
      </c>
      <c r="B4457" s="259" t="s">
        <v>1021</v>
      </c>
      <c r="C4457" s="260" t="s">
        <v>1022</v>
      </c>
      <c r="D4457" s="73" t="str">
        <f t="shared" si="138"/>
        <v>jul/2019</v>
      </c>
      <c r="E4457" s="263">
        <v>43656</v>
      </c>
      <c r="F4457" s="259" t="s">
        <v>214</v>
      </c>
      <c r="G4457" s="259" t="s">
        <v>295</v>
      </c>
      <c r="H4457" s="264" t="s">
        <v>304</v>
      </c>
      <c r="I4457" s="264" t="s">
        <v>133</v>
      </c>
      <c r="J4457" s="264">
        <v>-9.5</v>
      </c>
      <c r="K4457" s="82" t="str">
        <f>IFERROR(IFERROR(VLOOKUP(I4457,'DE-PARA'!B:D,3,0),VLOOKUP(I4457,'DE-PARA'!C:D,2,0)),"NÃO ENCONTRADO")</f>
        <v>Outras Saídas</v>
      </c>
      <c r="L4457" s="50" t="str">
        <f>VLOOKUP(K4457,'Base -Receita-Despesa'!$B:$AS,1,FALSE)</f>
        <v>Outras Saídas</v>
      </c>
    </row>
    <row r="4458" spans="1:12" ht="15" customHeight="1" x14ac:dyDescent="0.25">
      <c r="A4458" s="81" t="str">
        <f t="shared" si="139"/>
        <v>2019</v>
      </c>
      <c r="B4458" s="259" t="s">
        <v>1021</v>
      </c>
      <c r="C4458" s="260" t="s">
        <v>1022</v>
      </c>
      <c r="D4458" s="73" t="str">
        <f t="shared" si="138"/>
        <v>jul/2019</v>
      </c>
      <c r="E4458" s="263">
        <v>43656</v>
      </c>
      <c r="F4458" s="259" t="s">
        <v>214</v>
      </c>
      <c r="G4458" s="259" t="s">
        <v>295</v>
      </c>
      <c r="H4458" s="264" t="s">
        <v>304</v>
      </c>
      <c r="I4458" s="264" t="s">
        <v>133</v>
      </c>
      <c r="J4458" s="264">
        <v>-9.5</v>
      </c>
      <c r="K4458" s="82" t="str">
        <f>IFERROR(IFERROR(VLOOKUP(I4458,'DE-PARA'!B:D,3,0),VLOOKUP(I4458,'DE-PARA'!C:D,2,0)),"NÃO ENCONTRADO")</f>
        <v>Outras Saídas</v>
      </c>
      <c r="L4458" s="50" t="str">
        <f>VLOOKUP(K4458,'Base -Receita-Despesa'!$B:$AS,1,FALSE)</f>
        <v>Outras Saídas</v>
      </c>
    </row>
    <row r="4459" spans="1:12" ht="15" customHeight="1" x14ac:dyDescent="0.25">
      <c r="A4459" s="81" t="str">
        <f t="shared" si="139"/>
        <v>2019</v>
      </c>
      <c r="B4459" s="259" t="s">
        <v>1021</v>
      </c>
      <c r="C4459" s="260" t="s">
        <v>1022</v>
      </c>
      <c r="D4459" s="73" t="str">
        <f t="shared" si="138"/>
        <v>jul/2019</v>
      </c>
      <c r="E4459" s="263">
        <v>43656</v>
      </c>
      <c r="F4459" s="259" t="s">
        <v>214</v>
      </c>
      <c r="G4459" s="259" t="s">
        <v>295</v>
      </c>
      <c r="H4459" s="264" t="s">
        <v>304</v>
      </c>
      <c r="I4459" s="264" t="s">
        <v>133</v>
      </c>
      <c r="J4459" s="264">
        <v>-9.5</v>
      </c>
      <c r="K4459" s="82" t="str">
        <f>IFERROR(IFERROR(VLOOKUP(I4459,'DE-PARA'!B:D,3,0),VLOOKUP(I4459,'DE-PARA'!C:D,2,0)),"NÃO ENCONTRADO")</f>
        <v>Outras Saídas</v>
      </c>
      <c r="L4459" s="50" t="str">
        <f>VLOOKUP(K4459,'Base -Receita-Despesa'!$B:$AS,1,FALSE)</f>
        <v>Outras Saídas</v>
      </c>
    </row>
    <row r="4460" spans="1:12" ht="15" customHeight="1" x14ac:dyDescent="0.25">
      <c r="A4460" s="81" t="str">
        <f t="shared" si="139"/>
        <v>2019</v>
      </c>
      <c r="B4460" s="259" t="s">
        <v>1021</v>
      </c>
      <c r="C4460" s="260" t="s">
        <v>1022</v>
      </c>
      <c r="D4460" s="73" t="str">
        <f t="shared" si="138"/>
        <v>jul/2019</v>
      </c>
      <c r="E4460" s="263">
        <v>43656</v>
      </c>
      <c r="F4460" s="259" t="s">
        <v>214</v>
      </c>
      <c r="G4460" s="259" t="s">
        <v>295</v>
      </c>
      <c r="H4460" s="264" t="s">
        <v>304</v>
      </c>
      <c r="I4460" s="264" t="s">
        <v>133</v>
      </c>
      <c r="J4460" s="264">
        <v>-9.5</v>
      </c>
      <c r="K4460" s="82" t="str">
        <f>IFERROR(IFERROR(VLOOKUP(I4460,'DE-PARA'!B:D,3,0),VLOOKUP(I4460,'DE-PARA'!C:D,2,0)),"NÃO ENCONTRADO")</f>
        <v>Outras Saídas</v>
      </c>
      <c r="L4460" s="50" t="str">
        <f>VLOOKUP(K4460,'Base -Receita-Despesa'!$B:$AS,1,FALSE)</f>
        <v>Outras Saídas</v>
      </c>
    </row>
    <row r="4461" spans="1:12" ht="15" customHeight="1" x14ac:dyDescent="0.25">
      <c r="A4461" s="81" t="str">
        <f t="shared" si="139"/>
        <v>2019</v>
      </c>
      <c r="B4461" s="259" t="s">
        <v>1021</v>
      </c>
      <c r="C4461" s="260" t="s">
        <v>1022</v>
      </c>
      <c r="D4461" s="73" t="str">
        <f t="shared" si="138"/>
        <v>jul/2019</v>
      </c>
      <c r="E4461" s="263">
        <v>43656</v>
      </c>
      <c r="F4461" s="259" t="s">
        <v>214</v>
      </c>
      <c r="G4461" s="259" t="s">
        <v>295</v>
      </c>
      <c r="H4461" s="264" t="s">
        <v>304</v>
      </c>
      <c r="I4461" s="264" t="s">
        <v>133</v>
      </c>
      <c r="J4461" s="264">
        <v>-9.5</v>
      </c>
      <c r="K4461" s="82" t="str">
        <f>IFERROR(IFERROR(VLOOKUP(I4461,'DE-PARA'!B:D,3,0),VLOOKUP(I4461,'DE-PARA'!C:D,2,0)),"NÃO ENCONTRADO")</f>
        <v>Outras Saídas</v>
      </c>
      <c r="L4461" s="50" t="str">
        <f>VLOOKUP(K4461,'Base -Receita-Despesa'!$B:$AS,1,FALSE)</f>
        <v>Outras Saídas</v>
      </c>
    </row>
    <row r="4462" spans="1:12" ht="15" customHeight="1" x14ac:dyDescent="0.25">
      <c r="A4462" s="81" t="str">
        <f t="shared" si="139"/>
        <v>2019</v>
      </c>
      <c r="B4462" s="259" t="s">
        <v>1021</v>
      </c>
      <c r="C4462" s="260" t="s">
        <v>1022</v>
      </c>
      <c r="D4462" s="73" t="str">
        <f t="shared" si="138"/>
        <v>jul/2019</v>
      </c>
      <c r="E4462" s="263">
        <v>43656</v>
      </c>
      <c r="F4462" s="259" t="s">
        <v>214</v>
      </c>
      <c r="G4462" s="259" t="s">
        <v>295</v>
      </c>
      <c r="H4462" s="264" t="s">
        <v>304</v>
      </c>
      <c r="I4462" s="264" t="s">
        <v>133</v>
      </c>
      <c r="J4462" s="264">
        <v>-9.5</v>
      </c>
      <c r="K4462" s="82" t="str">
        <f>IFERROR(IFERROR(VLOOKUP(I4462,'DE-PARA'!B:D,3,0),VLOOKUP(I4462,'DE-PARA'!C:D,2,0)),"NÃO ENCONTRADO")</f>
        <v>Outras Saídas</v>
      </c>
      <c r="L4462" s="50" t="str">
        <f>VLOOKUP(K4462,'Base -Receita-Despesa'!$B:$AS,1,FALSE)</f>
        <v>Outras Saídas</v>
      </c>
    </row>
    <row r="4463" spans="1:12" ht="15" customHeight="1" x14ac:dyDescent="0.25">
      <c r="A4463" s="81" t="str">
        <f t="shared" si="139"/>
        <v>2019</v>
      </c>
      <c r="B4463" s="259" t="s">
        <v>1021</v>
      </c>
      <c r="C4463" s="260" t="s">
        <v>1022</v>
      </c>
      <c r="D4463" s="73" t="str">
        <f t="shared" si="138"/>
        <v>jul/2019</v>
      </c>
      <c r="E4463" s="263">
        <v>43656</v>
      </c>
      <c r="F4463" s="259" t="s">
        <v>207</v>
      </c>
      <c r="G4463" s="259" t="s">
        <v>295</v>
      </c>
      <c r="H4463" s="264" t="s">
        <v>208</v>
      </c>
      <c r="I4463" s="264" t="s">
        <v>298</v>
      </c>
      <c r="J4463" s="265">
        <v>79268.539999999994</v>
      </c>
      <c r="K4463" s="82" t="str">
        <f>IFERROR(IFERROR(VLOOKUP(I4463,'DE-PARA'!B:D,3,0),VLOOKUP(I4463,'DE-PARA'!C:D,2,0)),"NÃO ENCONTRADO")</f>
        <v>Entrada Conta Aplicação (+)</v>
      </c>
      <c r="L4463" s="50" t="str">
        <f>VLOOKUP(K4463,'Base -Receita-Despesa'!$B:$AS,1,FALSE)</f>
        <v>ENTRADA CONTA APLICAÇÃO (+)</v>
      </c>
    </row>
    <row r="4464" spans="1:12" ht="15" customHeight="1" x14ac:dyDescent="0.25">
      <c r="A4464" s="81" t="str">
        <f t="shared" si="139"/>
        <v>2019</v>
      </c>
      <c r="B4464" s="259" t="s">
        <v>1021</v>
      </c>
      <c r="C4464" s="260" t="s">
        <v>1022</v>
      </c>
      <c r="D4464" s="73" t="str">
        <f t="shared" si="138"/>
        <v>jul/2019</v>
      </c>
      <c r="E4464" s="263">
        <v>43657</v>
      </c>
      <c r="F4464" s="259">
        <v>87605</v>
      </c>
      <c r="G4464" s="259" t="s">
        <v>295</v>
      </c>
      <c r="H4464" s="264" t="s">
        <v>181</v>
      </c>
      <c r="I4464" s="264" t="s">
        <v>249</v>
      </c>
      <c r="J4464" s="264">
        <v>860</v>
      </c>
      <c r="K4464" s="82" t="str">
        <f>IFERROR(IFERROR(VLOOKUP(I4464,'DE-PARA'!B:D,3,0),VLOOKUP(I4464,'DE-PARA'!C:D,2,0)),"NÃO ENCONTRADO")</f>
        <v>Materiais</v>
      </c>
      <c r="L4464" s="50" t="str">
        <f>VLOOKUP(K4464,'Base -Receita-Despesa'!$B:$AS,1,FALSE)</f>
        <v>Materiais</v>
      </c>
    </row>
    <row r="4465" spans="1:12" ht="15" customHeight="1" x14ac:dyDescent="0.25">
      <c r="A4465" s="81" t="str">
        <f t="shared" si="139"/>
        <v>2019</v>
      </c>
      <c r="B4465" s="259" t="s">
        <v>1021</v>
      </c>
      <c r="C4465" s="260" t="s">
        <v>1022</v>
      </c>
      <c r="D4465" s="73" t="str">
        <f t="shared" si="138"/>
        <v>jul/2019</v>
      </c>
      <c r="E4465" s="263">
        <v>43657</v>
      </c>
      <c r="F4465" s="259">
        <v>182519</v>
      </c>
      <c r="G4465" s="259" t="s">
        <v>295</v>
      </c>
      <c r="H4465" s="264" t="s">
        <v>1084</v>
      </c>
      <c r="I4465" s="264" t="s">
        <v>252</v>
      </c>
      <c r="J4465" s="265">
        <v>-1454</v>
      </c>
      <c r="K4465" s="82" t="str">
        <f>IFERROR(IFERROR(VLOOKUP(I4465,'DE-PARA'!B:D,3,0),VLOOKUP(I4465,'DE-PARA'!C:D,2,0)),"NÃO ENCONTRADO")</f>
        <v>Materiais</v>
      </c>
      <c r="L4465" s="50" t="str">
        <f>VLOOKUP(K4465,'Base -Receita-Despesa'!$B:$AS,1,FALSE)</f>
        <v>Materiais</v>
      </c>
    </row>
    <row r="4466" spans="1:12" ht="15" customHeight="1" x14ac:dyDescent="0.25">
      <c r="A4466" s="81" t="str">
        <f t="shared" si="139"/>
        <v>2019</v>
      </c>
      <c r="B4466" s="259" t="s">
        <v>1021</v>
      </c>
      <c r="C4466" s="260" t="s">
        <v>1022</v>
      </c>
      <c r="D4466" s="73" t="str">
        <f t="shared" si="138"/>
        <v>jul/2019</v>
      </c>
      <c r="E4466" s="263">
        <v>43657</v>
      </c>
      <c r="F4466" s="259">
        <v>87605</v>
      </c>
      <c r="G4466" s="259" t="s">
        <v>295</v>
      </c>
      <c r="H4466" s="264" t="s">
        <v>181</v>
      </c>
      <c r="I4466" s="264" t="s">
        <v>249</v>
      </c>
      <c r="J4466" s="264">
        <v>-860</v>
      </c>
      <c r="K4466" s="82" t="str">
        <f>IFERROR(IFERROR(VLOOKUP(I4466,'DE-PARA'!B:D,3,0),VLOOKUP(I4466,'DE-PARA'!C:D,2,0)),"NÃO ENCONTRADO")</f>
        <v>Materiais</v>
      </c>
      <c r="L4466" s="50" t="str">
        <f>VLOOKUP(K4466,'Base -Receita-Despesa'!$B:$AS,1,FALSE)</f>
        <v>Materiais</v>
      </c>
    </row>
    <row r="4467" spans="1:12" ht="15" customHeight="1" x14ac:dyDescent="0.25">
      <c r="A4467" s="81" t="str">
        <f t="shared" si="139"/>
        <v>2019</v>
      </c>
      <c r="B4467" s="259" t="s">
        <v>1021</v>
      </c>
      <c r="C4467" s="260" t="s">
        <v>1022</v>
      </c>
      <c r="D4467" s="73" t="str">
        <f t="shared" si="138"/>
        <v>jul/2019</v>
      </c>
      <c r="E4467" s="263">
        <v>43657</v>
      </c>
      <c r="F4467" s="259">
        <v>87453</v>
      </c>
      <c r="G4467" s="259" t="s">
        <v>295</v>
      </c>
      <c r="H4467" s="264" t="s">
        <v>181</v>
      </c>
      <c r="I4467" s="264" t="s">
        <v>249</v>
      </c>
      <c r="J4467" s="265">
        <v>-4097.45</v>
      </c>
      <c r="K4467" s="82" t="str">
        <f>IFERROR(IFERROR(VLOOKUP(I4467,'DE-PARA'!B:D,3,0),VLOOKUP(I4467,'DE-PARA'!C:D,2,0)),"NÃO ENCONTRADO")</f>
        <v>Materiais</v>
      </c>
      <c r="L4467" s="50" t="str">
        <f>VLOOKUP(K4467,'Base -Receita-Despesa'!$B:$AS,1,FALSE)</f>
        <v>Materiais</v>
      </c>
    </row>
    <row r="4468" spans="1:12" ht="15" customHeight="1" x14ac:dyDescent="0.25">
      <c r="A4468" s="81" t="str">
        <f t="shared" si="139"/>
        <v>2019</v>
      </c>
      <c r="B4468" s="259" t="s">
        <v>1021</v>
      </c>
      <c r="C4468" s="260" t="s">
        <v>1022</v>
      </c>
      <c r="D4468" s="73" t="str">
        <f t="shared" si="138"/>
        <v>jul/2019</v>
      </c>
      <c r="E4468" s="263">
        <v>43657</v>
      </c>
      <c r="F4468" s="259" t="s">
        <v>571</v>
      </c>
      <c r="G4468" s="259" t="s">
        <v>295</v>
      </c>
      <c r="H4468" s="264" t="s">
        <v>1399</v>
      </c>
      <c r="I4468" s="264" t="s">
        <v>128</v>
      </c>
      <c r="J4468" s="265">
        <v>-1628.5</v>
      </c>
      <c r="K4468" s="82" t="str">
        <f>IFERROR(IFERROR(VLOOKUP(I4468,'DE-PARA'!B:D,3,0),VLOOKUP(I4468,'DE-PARA'!C:D,2,0)),"NÃO ENCONTRADO")</f>
        <v>Rescisões Trabalhistas</v>
      </c>
      <c r="L4468" s="50" t="str">
        <f>VLOOKUP(K4468,'Base -Receita-Despesa'!$B:$AS,1,FALSE)</f>
        <v>Rescisões Trabalhistas</v>
      </c>
    </row>
    <row r="4469" spans="1:12" ht="15" customHeight="1" x14ac:dyDescent="0.25">
      <c r="A4469" s="81" t="str">
        <f t="shared" si="139"/>
        <v>2019</v>
      </c>
      <c r="B4469" s="259" t="s">
        <v>1021</v>
      </c>
      <c r="C4469" s="260" t="s">
        <v>1022</v>
      </c>
      <c r="D4469" s="73" t="str">
        <f t="shared" si="138"/>
        <v>jul/2019</v>
      </c>
      <c r="E4469" s="263">
        <v>43657</v>
      </c>
      <c r="F4469" s="259" t="s">
        <v>214</v>
      </c>
      <c r="G4469" s="259" t="s">
        <v>295</v>
      </c>
      <c r="H4469" s="264" t="s">
        <v>304</v>
      </c>
      <c r="I4469" s="264" t="s">
        <v>133</v>
      </c>
      <c r="J4469" s="264">
        <v>-9.5</v>
      </c>
      <c r="K4469" s="82" t="str">
        <f>IFERROR(IFERROR(VLOOKUP(I4469,'DE-PARA'!B:D,3,0),VLOOKUP(I4469,'DE-PARA'!C:D,2,0)),"NÃO ENCONTRADO")</f>
        <v>Outras Saídas</v>
      </c>
      <c r="L4469" s="50" t="str">
        <f>VLOOKUP(K4469,'Base -Receita-Despesa'!$B:$AS,1,FALSE)</f>
        <v>Outras Saídas</v>
      </c>
    </row>
    <row r="4470" spans="1:12" ht="15" customHeight="1" x14ac:dyDescent="0.25">
      <c r="A4470" s="81" t="str">
        <f t="shared" si="139"/>
        <v>2019</v>
      </c>
      <c r="B4470" s="259" t="s">
        <v>1021</v>
      </c>
      <c r="C4470" s="260" t="s">
        <v>1022</v>
      </c>
      <c r="D4470" s="73" t="str">
        <f t="shared" si="138"/>
        <v>jul/2019</v>
      </c>
      <c r="E4470" s="263">
        <v>43657</v>
      </c>
      <c r="F4470" s="259" t="s">
        <v>214</v>
      </c>
      <c r="G4470" s="259" t="s">
        <v>295</v>
      </c>
      <c r="H4470" s="264" t="s">
        <v>304</v>
      </c>
      <c r="I4470" s="264" t="s">
        <v>133</v>
      </c>
      <c r="J4470" s="264">
        <v>-9.5</v>
      </c>
      <c r="K4470" s="82" t="str">
        <f>IFERROR(IFERROR(VLOOKUP(I4470,'DE-PARA'!B:D,3,0),VLOOKUP(I4470,'DE-PARA'!C:D,2,0)),"NÃO ENCONTRADO")</f>
        <v>Outras Saídas</v>
      </c>
      <c r="L4470" s="50" t="str">
        <f>VLOOKUP(K4470,'Base -Receita-Despesa'!$B:$AS,1,FALSE)</f>
        <v>Outras Saídas</v>
      </c>
    </row>
    <row r="4471" spans="1:12" ht="15" customHeight="1" x14ac:dyDescent="0.25">
      <c r="A4471" s="81" t="str">
        <f t="shared" si="139"/>
        <v>2019</v>
      </c>
      <c r="B4471" s="259" t="s">
        <v>1021</v>
      </c>
      <c r="C4471" s="260" t="s">
        <v>1022</v>
      </c>
      <c r="D4471" s="73" t="str">
        <f t="shared" si="138"/>
        <v>jul/2019</v>
      </c>
      <c r="E4471" s="263">
        <v>43657</v>
      </c>
      <c r="F4471" s="259" t="s">
        <v>207</v>
      </c>
      <c r="G4471" s="259" t="s">
        <v>295</v>
      </c>
      <c r="H4471" s="264" t="s">
        <v>208</v>
      </c>
      <c r="I4471" s="264" t="s">
        <v>298</v>
      </c>
      <c r="J4471" s="265">
        <v>7198.95</v>
      </c>
      <c r="K4471" s="82" t="str">
        <f>IFERROR(IFERROR(VLOOKUP(I4471,'DE-PARA'!B:D,3,0),VLOOKUP(I4471,'DE-PARA'!C:D,2,0)),"NÃO ENCONTRADO")</f>
        <v>Entrada Conta Aplicação (+)</v>
      </c>
      <c r="L4471" s="50" t="str">
        <f>VLOOKUP(K4471,'Base -Receita-Despesa'!$B:$AS,1,FALSE)</f>
        <v>ENTRADA CONTA APLICAÇÃO (+)</v>
      </c>
    </row>
    <row r="4472" spans="1:12" ht="15" customHeight="1" x14ac:dyDescent="0.25">
      <c r="A4472" s="81" t="str">
        <f t="shared" si="139"/>
        <v>2019</v>
      </c>
      <c r="B4472" s="259" t="s">
        <v>1021</v>
      </c>
      <c r="C4472" s="260" t="s">
        <v>1022</v>
      </c>
      <c r="D4472" s="73" t="str">
        <f t="shared" si="138"/>
        <v>jul/2019</v>
      </c>
      <c r="E4472" s="263">
        <v>43658</v>
      </c>
      <c r="F4472" s="259">
        <v>1740</v>
      </c>
      <c r="G4472" s="259" t="s">
        <v>295</v>
      </c>
      <c r="H4472" s="264" t="s">
        <v>1662</v>
      </c>
      <c r="I4472" s="264" t="s">
        <v>261</v>
      </c>
      <c r="J4472" s="265">
        <v>-1974</v>
      </c>
      <c r="K4472" s="82" t="str">
        <f>IFERROR(IFERROR(VLOOKUP(I4472,'DE-PARA'!B:D,3,0),VLOOKUP(I4472,'DE-PARA'!C:D,2,0)),"NÃO ENCONTRADO")</f>
        <v>Materiais</v>
      </c>
      <c r="L4472" s="50" t="str">
        <f>VLOOKUP(K4472,'Base -Receita-Despesa'!$B:$AS,1,FALSE)</f>
        <v>Materiais</v>
      </c>
    </row>
    <row r="4473" spans="1:12" ht="15" customHeight="1" x14ac:dyDescent="0.25">
      <c r="A4473" s="81" t="str">
        <f t="shared" si="139"/>
        <v>2019</v>
      </c>
      <c r="B4473" s="259" t="s">
        <v>1021</v>
      </c>
      <c r="C4473" s="260" t="s">
        <v>1022</v>
      </c>
      <c r="D4473" s="73" t="str">
        <f t="shared" si="138"/>
        <v>jul/2019</v>
      </c>
      <c r="E4473" s="263">
        <v>43658</v>
      </c>
      <c r="F4473" s="259">
        <v>20913</v>
      </c>
      <c r="G4473" s="259" t="s">
        <v>295</v>
      </c>
      <c r="H4473" s="264" t="s">
        <v>357</v>
      </c>
      <c r="I4473" s="264" t="s">
        <v>249</v>
      </c>
      <c r="J4473" s="265">
        <v>-1339.85</v>
      </c>
      <c r="K4473" s="82" t="str">
        <f>IFERROR(IFERROR(VLOOKUP(I4473,'DE-PARA'!B:D,3,0),VLOOKUP(I4473,'DE-PARA'!C:D,2,0)),"NÃO ENCONTRADO")</f>
        <v>Materiais</v>
      </c>
      <c r="L4473" s="50" t="str">
        <f>VLOOKUP(K4473,'Base -Receita-Despesa'!$B:$AS,1,FALSE)</f>
        <v>Materiais</v>
      </c>
    </row>
    <row r="4474" spans="1:12" ht="15" customHeight="1" x14ac:dyDescent="0.25">
      <c r="A4474" s="81" t="str">
        <f t="shared" si="139"/>
        <v>2019</v>
      </c>
      <c r="B4474" s="261" t="s">
        <v>1021</v>
      </c>
      <c r="C4474" s="317" t="s">
        <v>1022</v>
      </c>
      <c r="D4474" s="73" t="str">
        <f t="shared" si="138"/>
        <v>jul/2019</v>
      </c>
      <c r="E4474" s="274">
        <v>43658</v>
      </c>
      <c r="F4474" s="261">
        <v>87605</v>
      </c>
      <c r="G4474" s="261" t="s">
        <v>295</v>
      </c>
      <c r="H4474" s="270" t="s">
        <v>181</v>
      </c>
      <c r="I4474" s="270" t="s">
        <v>249</v>
      </c>
      <c r="J4474" s="270">
        <v>-860</v>
      </c>
      <c r="K4474" s="82" t="str">
        <f>IFERROR(IFERROR(VLOOKUP(I4474,'DE-PARA'!B:D,3,0),VLOOKUP(I4474,'DE-PARA'!C:D,2,0)),"NÃO ENCONTRADO")</f>
        <v>Materiais</v>
      </c>
      <c r="L4474" s="50" t="str">
        <f>VLOOKUP(K4474,'Base -Receita-Despesa'!$B:$AS,1,FALSE)</f>
        <v>Materiais</v>
      </c>
    </row>
    <row r="4475" spans="1:12" ht="15" customHeight="1" x14ac:dyDescent="0.25">
      <c r="A4475" s="81" t="str">
        <f t="shared" si="139"/>
        <v>2019</v>
      </c>
      <c r="B4475" s="259" t="s">
        <v>1021</v>
      </c>
      <c r="C4475" s="260" t="s">
        <v>1022</v>
      </c>
      <c r="D4475" s="73" t="str">
        <f t="shared" si="138"/>
        <v>jul/2019</v>
      </c>
      <c r="E4475" s="263">
        <v>43658</v>
      </c>
      <c r="F4475" s="259">
        <v>294</v>
      </c>
      <c r="G4475" s="259" t="s">
        <v>295</v>
      </c>
      <c r="H4475" s="264" t="s">
        <v>819</v>
      </c>
      <c r="I4475" s="264" t="s">
        <v>168</v>
      </c>
      <c r="J4475" s="264">
        <v>-315</v>
      </c>
      <c r="K4475" s="82" t="str">
        <f>IFERROR(IFERROR(VLOOKUP(I4475,'DE-PARA'!B:D,3,0),VLOOKUP(I4475,'DE-PARA'!C:D,2,0)),"NÃO ENCONTRADO")</f>
        <v>Materiais</v>
      </c>
      <c r="L4475" s="50" t="str">
        <f>VLOOKUP(K4475,'Base -Receita-Despesa'!$B:$AS,1,FALSE)</f>
        <v>Materiais</v>
      </c>
    </row>
    <row r="4476" spans="1:12" ht="15" customHeight="1" x14ac:dyDescent="0.25">
      <c r="A4476" s="81" t="str">
        <f t="shared" si="139"/>
        <v>2019</v>
      </c>
      <c r="B4476" s="259" t="s">
        <v>1021</v>
      </c>
      <c r="C4476" s="260" t="s">
        <v>1022</v>
      </c>
      <c r="D4476" s="73" t="str">
        <f t="shared" si="138"/>
        <v>jul/2019</v>
      </c>
      <c r="E4476" s="263">
        <v>43658</v>
      </c>
      <c r="F4476" s="259">
        <v>54</v>
      </c>
      <c r="G4476" s="259" t="s">
        <v>295</v>
      </c>
      <c r="H4476" s="264" t="s">
        <v>1453</v>
      </c>
      <c r="I4476" s="264" t="s">
        <v>243</v>
      </c>
      <c r="J4476" s="265">
        <v>-41831.550000000003</v>
      </c>
      <c r="K4476" s="82" t="str">
        <f>IFERROR(IFERROR(VLOOKUP(I4476,'DE-PARA'!B:D,3,0),VLOOKUP(I4476,'DE-PARA'!C:D,2,0)),"NÃO ENCONTRADO")</f>
        <v>Pessoal</v>
      </c>
      <c r="L4476" s="50" t="str">
        <f>VLOOKUP(K4476,'Base -Receita-Despesa'!$B:$AS,1,FALSE)</f>
        <v>Pessoal</v>
      </c>
    </row>
    <row r="4477" spans="1:12" ht="15" customHeight="1" x14ac:dyDescent="0.25">
      <c r="A4477" s="81" t="str">
        <f t="shared" si="139"/>
        <v>2019</v>
      </c>
      <c r="B4477" s="259" t="s">
        <v>1021</v>
      </c>
      <c r="C4477" s="260" t="s">
        <v>1022</v>
      </c>
      <c r="D4477" s="73" t="str">
        <f t="shared" si="138"/>
        <v>jul/2019</v>
      </c>
      <c r="E4477" s="263">
        <v>43658</v>
      </c>
      <c r="F4477" s="259" t="s">
        <v>214</v>
      </c>
      <c r="G4477" s="259" t="s">
        <v>295</v>
      </c>
      <c r="H4477" s="264" t="s">
        <v>304</v>
      </c>
      <c r="I4477" s="264" t="s">
        <v>133</v>
      </c>
      <c r="J4477" s="264">
        <v>-9.5</v>
      </c>
      <c r="K4477" s="82" t="str">
        <f>IFERROR(IFERROR(VLOOKUP(I4477,'DE-PARA'!B:D,3,0),VLOOKUP(I4477,'DE-PARA'!C:D,2,0)),"NÃO ENCONTRADO")</f>
        <v>Outras Saídas</v>
      </c>
      <c r="L4477" s="50" t="str">
        <f>VLOOKUP(K4477,'Base -Receita-Despesa'!$B:$AS,1,FALSE)</f>
        <v>Outras Saídas</v>
      </c>
    </row>
    <row r="4478" spans="1:12" ht="15" customHeight="1" x14ac:dyDescent="0.25">
      <c r="A4478" s="81" t="str">
        <f t="shared" si="139"/>
        <v>2019</v>
      </c>
      <c r="B4478" s="259" t="s">
        <v>1021</v>
      </c>
      <c r="C4478" s="260" t="s">
        <v>1022</v>
      </c>
      <c r="D4478" s="73" t="str">
        <f t="shared" si="138"/>
        <v>jul/2019</v>
      </c>
      <c r="E4478" s="263">
        <v>43658</v>
      </c>
      <c r="F4478" s="259" t="s">
        <v>214</v>
      </c>
      <c r="G4478" s="259" t="s">
        <v>295</v>
      </c>
      <c r="H4478" s="264" t="s">
        <v>304</v>
      </c>
      <c r="I4478" s="264" t="s">
        <v>133</v>
      </c>
      <c r="J4478" s="264">
        <v>-9.5</v>
      </c>
      <c r="K4478" s="82" t="str">
        <f>IFERROR(IFERROR(VLOOKUP(I4478,'DE-PARA'!B:D,3,0),VLOOKUP(I4478,'DE-PARA'!C:D,2,0)),"NÃO ENCONTRADO")</f>
        <v>Outras Saídas</v>
      </c>
      <c r="L4478" s="50" t="str">
        <f>VLOOKUP(K4478,'Base -Receita-Despesa'!$B:$AS,1,FALSE)</f>
        <v>Outras Saídas</v>
      </c>
    </row>
    <row r="4479" spans="1:12" ht="15" customHeight="1" x14ac:dyDescent="0.25">
      <c r="A4479" s="81" t="str">
        <f t="shared" si="139"/>
        <v>2019</v>
      </c>
      <c r="B4479" s="259" t="s">
        <v>1021</v>
      </c>
      <c r="C4479" s="260" t="s">
        <v>1022</v>
      </c>
      <c r="D4479" s="73" t="str">
        <f t="shared" si="138"/>
        <v>jul/2019</v>
      </c>
      <c r="E4479" s="263">
        <v>43658</v>
      </c>
      <c r="F4479" s="259" t="s">
        <v>214</v>
      </c>
      <c r="G4479" s="259" t="s">
        <v>295</v>
      </c>
      <c r="H4479" s="264" t="s">
        <v>304</v>
      </c>
      <c r="I4479" s="264" t="s">
        <v>133</v>
      </c>
      <c r="J4479" s="264">
        <v>-9.5</v>
      </c>
      <c r="K4479" s="82" t="str">
        <f>IFERROR(IFERROR(VLOOKUP(I4479,'DE-PARA'!B:D,3,0),VLOOKUP(I4479,'DE-PARA'!C:D,2,0)),"NÃO ENCONTRADO")</f>
        <v>Outras Saídas</v>
      </c>
      <c r="L4479" s="50" t="str">
        <f>VLOOKUP(K4479,'Base -Receita-Despesa'!$B:$AS,1,FALSE)</f>
        <v>Outras Saídas</v>
      </c>
    </row>
    <row r="4480" spans="1:12" ht="15" customHeight="1" x14ac:dyDescent="0.25">
      <c r="A4480" s="81" t="str">
        <f t="shared" si="139"/>
        <v>2019</v>
      </c>
      <c r="B4480" s="259" t="s">
        <v>1021</v>
      </c>
      <c r="C4480" s="260" t="s">
        <v>1022</v>
      </c>
      <c r="D4480" s="73" t="str">
        <f t="shared" si="138"/>
        <v>jul/2019</v>
      </c>
      <c r="E4480" s="263">
        <v>43658</v>
      </c>
      <c r="F4480" s="259" t="s">
        <v>207</v>
      </c>
      <c r="G4480" s="259" t="s">
        <v>295</v>
      </c>
      <c r="H4480" s="264" t="s">
        <v>208</v>
      </c>
      <c r="I4480" s="264" t="s">
        <v>298</v>
      </c>
      <c r="J4480" s="265">
        <v>46348.9</v>
      </c>
      <c r="K4480" s="82" t="str">
        <f>IFERROR(IFERROR(VLOOKUP(I4480,'DE-PARA'!B:D,3,0),VLOOKUP(I4480,'DE-PARA'!C:D,2,0)),"NÃO ENCONTRADO")</f>
        <v>Entrada Conta Aplicação (+)</v>
      </c>
      <c r="L4480" s="50" t="str">
        <f>VLOOKUP(K4480,'Base -Receita-Despesa'!$B:$AS,1,FALSE)</f>
        <v>ENTRADA CONTA APLICAÇÃO (+)</v>
      </c>
    </row>
    <row r="4481" spans="1:12" ht="15" customHeight="1" x14ac:dyDescent="0.25">
      <c r="A4481" s="81" t="str">
        <f t="shared" si="139"/>
        <v>2019</v>
      </c>
      <c r="B4481" s="259" t="s">
        <v>1021</v>
      </c>
      <c r="C4481" s="260" t="s">
        <v>1022</v>
      </c>
      <c r="D4481" s="73" t="str">
        <f t="shared" si="138"/>
        <v>jul/2019</v>
      </c>
      <c r="E4481" s="263">
        <v>43661</v>
      </c>
      <c r="F4481" s="259">
        <v>18646</v>
      </c>
      <c r="G4481" s="259" t="s">
        <v>295</v>
      </c>
      <c r="H4481" s="264" t="s">
        <v>391</v>
      </c>
      <c r="I4481" s="264" t="s">
        <v>248</v>
      </c>
      <c r="J4481" s="265">
        <v>-1733.5</v>
      </c>
      <c r="K4481" s="82" t="str">
        <f>IFERROR(IFERROR(VLOOKUP(I4481,'DE-PARA'!B:D,3,0),VLOOKUP(I4481,'DE-PARA'!C:D,2,0)),"NÃO ENCONTRADO")</f>
        <v>Materiais</v>
      </c>
      <c r="L4481" s="50" t="str">
        <f>VLOOKUP(K4481,'Base -Receita-Despesa'!$B:$AS,1,FALSE)</f>
        <v>Materiais</v>
      </c>
    </row>
    <row r="4482" spans="1:12" ht="15" customHeight="1" x14ac:dyDescent="0.25">
      <c r="A4482" s="81" t="str">
        <f t="shared" si="139"/>
        <v>2019</v>
      </c>
      <c r="B4482" s="259" t="s">
        <v>1021</v>
      </c>
      <c r="C4482" s="260" t="s">
        <v>1022</v>
      </c>
      <c r="D4482" s="73" t="str">
        <f t="shared" si="138"/>
        <v>jul/2019</v>
      </c>
      <c r="E4482" s="263">
        <v>43661</v>
      </c>
      <c r="F4482" s="259">
        <v>1170282</v>
      </c>
      <c r="G4482" s="259" t="s">
        <v>295</v>
      </c>
      <c r="H4482" s="264" t="s">
        <v>1450</v>
      </c>
      <c r="I4482" s="264" t="s">
        <v>248</v>
      </c>
      <c r="J4482" s="265">
        <v>-2312.6</v>
      </c>
      <c r="K4482" s="82" t="str">
        <f>IFERROR(IFERROR(VLOOKUP(I4482,'DE-PARA'!B:D,3,0),VLOOKUP(I4482,'DE-PARA'!C:D,2,0)),"NÃO ENCONTRADO")</f>
        <v>Materiais</v>
      </c>
      <c r="L4482" s="50" t="str">
        <f>VLOOKUP(K4482,'Base -Receita-Despesa'!$B:$AS,1,FALSE)</f>
        <v>Materiais</v>
      </c>
    </row>
    <row r="4483" spans="1:12" ht="15" customHeight="1" x14ac:dyDescent="0.25">
      <c r="A4483" s="81" t="str">
        <f t="shared" si="139"/>
        <v>2019</v>
      </c>
      <c r="B4483" s="259" t="s">
        <v>1021</v>
      </c>
      <c r="C4483" s="260" t="s">
        <v>1022</v>
      </c>
      <c r="D4483" s="73" t="str">
        <f t="shared" ref="D4483:D4546" si="140">TEXT(E4483,"mmm/aaaa")</f>
        <v>jul/2019</v>
      </c>
      <c r="E4483" s="263">
        <v>43661</v>
      </c>
      <c r="F4483" s="259">
        <v>16004</v>
      </c>
      <c r="G4483" s="259" t="s">
        <v>295</v>
      </c>
      <c r="H4483" s="264" t="s">
        <v>345</v>
      </c>
      <c r="I4483" s="264" t="s">
        <v>248</v>
      </c>
      <c r="J4483" s="264">
        <v>-364</v>
      </c>
      <c r="K4483" s="82" t="str">
        <f>IFERROR(IFERROR(VLOOKUP(I4483,'DE-PARA'!B:D,3,0),VLOOKUP(I4483,'DE-PARA'!C:D,2,0)),"NÃO ENCONTRADO")</f>
        <v>Materiais</v>
      </c>
      <c r="L4483" s="50" t="str">
        <f>VLOOKUP(K4483,'Base -Receita-Despesa'!$B:$AS,1,FALSE)</f>
        <v>Materiais</v>
      </c>
    </row>
    <row r="4484" spans="1:12" ht="15" customHeight="1" x14ac:dyDescent="0.25">
      <c r="A4484" s="81" t="str">
        <f t="shared" ref="A4484:A4547" si="141">IF(K4484="NÃO ENCONTRADO",0,RIGHT(D4484,4))</f>
        <v>2019</v>
      </c>
      <c r="B4484" s="259" t="s">
        <v>1021</v>
      </c>
      <c r="C4484" s="260" t="s">
        <v>1022</v>
      </c>
      <c r="D4484" s="73" t="str">
        <f t="shared" si="140"/>
        <v>jul/2019</v>
      </c>
      <c r="E4484" s="263">
        <v>43661</v>
      </c>
      <c r="F4484" s="259">
        <v>182712</v>
      </c>
      <c r="G4484" s="259" t="s">
        <v>295</v>
      </c>
      <c r="H4484" s="264" t="s">
        <v>1084</v>
      </c>
      <c r="I4484" s="264" t="s">
        <v>252</v>
      </c>
      <c r="J4484" s="265">
        <v>-1078</v>
      </c>
      <c r="K4484" s="82" t="str">
        <f>IFERROR(IFERROR(VLOOKUP(I4484,'DE-PARA'!B:D,3,0),VLOOKUP(I4484,'DE-PARA'!C:D,2,0)),"NÃO ENCONTRADO")</f>
        <v>Materiais</v>
      </c>
      <c r="L4484" s="50" t="str">
        <f>VLOOKUP(K4484,'Base -Receita-Despesa'!$B:$AS,1,FALSE)</f>
        <v>Materiais</v>
      </c>
    </row>
    <row r="4485" spans="1:12" ht="15" customHeight="1" x14ac:dyDescent="0.25">
      <c r="A4485" s="81" t="str">
        <f t="shared" si="141"/>
        <v>2019</v>
      </c>
      <c r="B4485" s="259" t="s">
        <v>1021</v>
      </c>
      <c r="C4485" s="260" t="s">
        <v>1022</v>
      </c>
      <c r="D4485" s="73" t="str">
        <f t="shared" si="140"/>
        <v>jul/2019</v>
      </c>
      <c r="E4485" s="263">
        <v>43661</v>
      </c>
      <c r="F4485" s="259">
        <v>248982</v>
      </c>
      <c r="G4485" s="259" t="s">
        <v>295</v>
      </c>
      <c r="H4485" s="264" t="s">
        <v>1486</v>
      </c>
      <c r="I4485" s="264" t="s">
        <v>248</v>
      </c>
      <c r="J4485" s="264">
        <v>-235</v>
      </c>
      <c r="K4485" s="82" t="str">
        <f>IFERROR(IFERROR(VLOOKUP(I4485,'DE-PARA'!B:D,3,0),VLOOKUP(I4485,'DE-PARA'!C:D,2,0)),"NÃO ENCONTRADO")</f>
        <v>Materiais</v>
      </c>
      <c r="L4485" s="50" t="str">
        <f>VLOOKUP(K4485,'Base -Receita-Despesa'!$B:$AS,1,FALSE)</f>
        <v>Materiais</v>
      </c>
    </row>
    <row r="4486" spans="1:12" ht="15" customHeight="1" x14ac:dyDescent="0.25">
      <c r="A4486" s="81" t="str">
        <f t="shared" si="141"/>
        <v>2019</v>
      </c>
      <c r="B4486" s="259" t="s">
        <v>1021</v>
      </c>
      <c r="C4486" s="260" t="s">
        <v>1022</v>
      </c>
      <c r="D4486" s="73" t="str">
        <f t="shared" si="140"/>
        <v>jul/2019</v>
      </c>
      <c r="E4486" s="263">
        <v>43661</v>
      </c>
      <c r="F4486" s="259">
        <v>1095928</v>
      </c>
      <c r="G4486" s="259" t="s">
        <v>295</v>
      </c>
      <c r="H4486" s="264" t="s">
        <v>390</v>
      </c>
      <c r="I4486" s="264" t="s">
        <v>249</v>
      </c>
      <c r="J4486" s="265">
        <v>-2084.7800000000002</v>
      </c>
      <c r="K4486" s="82" t="str">
        <f>IFERROR(IFERROR(VLOOKUP(I4486,'DE-PARA'!B:D,3,0),VLOOKUP(I4486,'DE-PARA'!C:D,2,0)),"NÃO ENCONTRADO")</f>
        <v>Materiais</v>
      </c>
      <c r="L4486" s="50" t="str">
        <f>VLOOKUP(K4486,'Base -Receita-Despesa'!$B:$AS,1,FALSE)</f>
        <v>Materiais</v>
      </c>
    </row>
    <row r="4487" spans="1:12" ht="15" customHeight="1" x14ac:dyDescent="0.25">
      <c r="A4487" s="81" t="str">
        <f t="shared" si="141"/>
        <v>2019</v>
      </c>
      <c r="B4487" s="259" t="s">
        <v>1021</v>
      </c>
      <c r="C4487" s="260" t="s">
        <v>1022</v>
      </c>
      <c r="D4487" s="73" t="str">
        <f t="shared" si="140"/>
        <v>jul/2019</v>
      </c>
      <c r="E4487" s="263">
        <v>43661</v>
      </c>
      <c r="F4487" s="259">
        <v>16003</v>
      </c>
      <c r="G4487" s="259" t="s">
        <v>295</v>
      </c>
      <c r="H4487" s="264" t="s">
        <v>345</v>
      </c>
      <c r="I4487" s="264" t="s">
        <v>249</v>
      </c>
      <c r="J4487" s="265">
        <v>-2672.08</v>
      </c>
      <c r="K4487" s="82" t="str">
        <f>IFERROR(IFERROR(VLOOKUP(I4487,'DE-PARA'!B:D,3,0),VLOOKUP(I4487,'DE-PARA'!C:D,2,0)),"NÃO ENCONTRADO")</f>
        <v>Materiais</v>
      </c>
      <c r="L4487" s="50" t="str">
        <f>VLOOKUP(K4487,'Base -Receita-Despesa'!$B:$AS,1,FALSE)</f>
        <v>Materiais</v>
      </c>
    </row>
    <row r="4488" spans="1:12" ht="15" customHeight="1" x14ac:dyDescent="0.25">
      <c r="A4488" s="81" t="str">
        <f t="shared" si="141"/>
        <v>2019</v>
      </c>
      <c r="B4488" s="259" t="s">
        <v>1021</v>
      </c>
      <c r="C4488" s="260" t="s">
        <v>1022</v>
      </c>
      <c r="D4488" s="73" t="str">
        <f t="shared" si="140"/>
        <v>jul/2019</v>
      </c>
      <c r="E4488" s="263">
        <v>43661</v>
      </c>
      <c r="F4488" s="259">
        <v>1170237</v>
      </c>
      <c r="G4488" s="259" t="s">
        <v>295</v>
      </c>
      <c r="H4488" s="264" t="s">
        <v>1450</v>
      </c>
      <c r="I4488" s="264" t="s">
        <v>249</v>
      </c>
      <c r="J4488" s="264">
        <v>-300.2</v>
      </c>
      <c r="K4488" s="82" t="str">
        <f>IFERROR(IFERROR(VLOOKUP(I4488,'DE-PARA'!B:D,3,0),VLOOKUP(I4488,'DE-PARA'!C:D,2,0)),"NÃO ENCONTRADO")</f>
        <v>Materiais</v>
      </c>
      <c r="L4488" s="50" t="str">
        <f>VLOOKUP(K4488,'Base -Receita-Despesa'!$B:$AS,1,FALSE)</f>
        <v>Materiais</v>
      </c>
    </row>
    <row r="4489" spans="1:12" ht="15" customHeight="1" x14ac:dyDescent="0.25">
      <c r="A4489" s="81" t="str">
        <f t="shared" si="141"/>
        <v>2019</v>
      </c>
      <c r="B4489" s="259" t="s">
        <v>1021</v>
      </c>
      <c r="C4489" s="260" t="s">
        <v>1022</v>
      </c>
      <c r="D4489" s="73" t="str">
        <f t="shared" si="140"/>
        <v>jul/2019</v>
      </c>
      <c r="E4489" s="263">
        <v>43661</v>
      </c>
      <c r="F4489" s="259">
        <v>11049</v>
      </c>
      <c r="G4489" s="259" t="s">
        <v>295</v>
      </c>
      <c r="H4489" s="264" t="s">
        <v>1663</v>
      </c>
      <c r="I4489" s="264" t="s">
        <v>249</v>
      </c>
      <c r="J4489" s="264">
        <v>-372.65</v>
      </c>
      <c r="K4489" s="82" t="str">
        <f>IFERROR(IFERROR(VLOOKUP(I4489,'DE-PARA'!B:D,3,0),VLOOKUP(I4489,'DE-PARA'!C:D,2,0)),"NÃO ENCONTRADO")</f>
        <v>Materiais</v>
      </c>
      <c r="L4489" s="50" t="str">
        <f>VLOOKUP(K4489,'Base -Receita-Despesa'!$B:$AS,1,FALSE)</f>
        <v>Materiais</v>
      </c>
    </row>
    <row r="4490" spans="1:12" ht="15" customHeight="1" x14ac:dyDescent="0.25">
      <c r="A4490" s="81" t="str">
        <f t="shared" si="141"/>
        <v>2019</v>
      </c>
      <c r="B4490" s="259" t="s">
        <v>1021</v>
      </c>
      <c r="C4490" s="260" t="s">
        <v>1022</v>
      </c>
      <c r="D4490" s="73" t="str">
        <f t="shared" si="140"/>
        <v>jul/2019</v>
      </c>
      <c r="E4490" s="263">
        <v>43661</v>
      </c>
      <c r="F4490" s="259">
        <v>99161</v>
      </c>
      <c r="G4490" s="259" t="s">
        <v>295</v>
      </c>
      <c r="H4490" s="264" t="s">
        <v>328</v>
      </c>
      <c r="I4490" s="264" t="s">
        <v>259</v>
      </c>
      <c r="J4490" s="265">
        <v>-5648.55</v>
      </c>
      <c r="K4490" s="82" t="str">
        <f>IFERROR(IFERROR(VLOOKUP(I4490,'DE-PARA'!B:D,3,0),VLOOKUP(I4490,'DE-PARA'!C:D,2,0)),"NÃO ENCONTRADO")</f>
        <v>Materiais</v>
      </c>
      <c r="L4490" s="50" t="str">
        <f>VLOOKUP(K4490,'Base -Receita-Despesa'!$B:$AS,1,FALSE)</f>
        <v>Materiais</v>
      </c>
    </row>
    <row r="4491" spans="1:12" ht="15" customHeight="1" x14ac:dyDescent="0.25">
      <c r="A4491" s="81" t="str">
        <f t="shared" si="141"/>
        <v>2019</v>
      </c>
      <c r="B4491" s="259" t="s">
        <v>1021</v>
      </c>
      <c r="C4491" s="260" t="s">
        <v>1022</v>
      </c>
      <c r="D4491" s="73" t="str">
        <f t="shared" si="140"/>
        <v>jul/2019</v>
      </c>
      <c r="E4491" s="263">
        <v>43661</v>
      </c>
      <c r="F4491" s="259">
        <v>3280</v>
      </c>
      <c r="G4491" s="259" t="s">
        <v>295</v>
      </c>
      <c r="H4491" s="264" t="s">
        <v>1642</v>
      </c>
      <c r="I4491" s="264" t="s">
        <v>248</v>
      </c>
      <c r="J4491" s="264">
        <v>-755.7</v>
      </c>
      <c r="K4491" s="82" t="str">
        <f>IFERROR(IFERROR(VLOOKUP(I4491,'DE-PARA'!B:D,3,0),VLOOKUP(I4491,'DE-PARA'!C:D,2,0)),"NÃO ENCONTRADO")</f>
        <v>Materiais</v>
      </c>
      <c r="L4491" s="50" t="str">
        <f>VLOOKUP(K4491,'Base -Receita-Despesa'!$B:$AS,1,FALSE)</f>
        <v>Materiais</v>
      </c>
    </row>
    <row r="4492" spans="1:12" ht="15" customHeight="1" x14ac:dyDescent="0.25">
      <c r="A4492" s="81" t="str">
        <f t="shared" si="141"/>
        <v>2019</v>
      </c>
      <c r="B4492" s="259" t="s">
        <v>1021</v>
      </c>
      <c r="C4492" s="260" t="s">
        <v>1022</v>
      </c>
      <c r="D4492" s="73" t="str">
        <f t="shared" si="140"/>
        <v>jul/2019</v>
      </c>
      <c r="E4492" s="263">
        <v>43661</v>
      </c>
      <c r="F4492" s="259">
        <v>248985</v>
      </c>
      <c r="G4492" s="259" t="s">
        <v>295</v>
      </c>
      <c r="H4492" s="264" t="s">
        <v>1486</v>
      </c>
      <c r="I4492" s="264" t="s">
        <v>249</v>
      </c>
      <c r="J4492" s="264">
        <v>-168.85</v>
      </c>
      <c r="K4492" s="82" t="str">
        <f>IFERROR(IFERROR(VLOOKUP(I4492,'DE-PARA'!B:D,3,0),VLOOKUP(I4492,'DE-PARA'!C:D,2,0)),"NÃO ENCONTRADO")</f>
        <v>Materiais</v>
      </c>
      <c r="L4492" s="50" t="str">
        <f>VLOOKUP(K4492,'Base -Receita-Despesa'!$B:$AS,1,FALSE)</f>
        <v>Materiais</v>
      </c>
    </row>
    <row r="4493" spans="1:12" ht="15" customHeight="1" x14ac:dyDescent="0.25">
      <c r="A4493" s="81" t="str">
        <f t="shared" si="141"/>
        <v>2019</v>
      </c>
      <c r="B4493" s="259" t="s">
        <v>1021</v>
      </c>
      <c r="C4493" s="260" t="s">
        <v>1022</v>
      </c>
      <c r="D4493" s="73" t="str">
        <f t="shared" si="140"/>
        <v>jul/2019</v>
      </c>
      <c r="E4493" s="263">
        <v>43661</v>
      </c>
      <c r="F4493" s="259" t="s">
        <v>175</v>
      </c>
      <c r="G4493" s="259" t="s">
        <v>295</v>
      </c>
      <c r="H4493" s="264" t="s">
        <v>1204</v>
      </c>
      <c r="I4493" s="264" t="s">
        <v>148</v>
      </c>
      <c r="J4493" s="264">
        <v>-405</v>
      </c>
      <c r="K4493" s="82" t="str">
        <f>IFERROR(IFERROR(VLOOKUP(I4493,'DE-PARA'!B:D,3,0),VLOOKUP(I4493,'DE-PARA'!C:D,2,0)),"NÃO ENCONTRADO")</f>
        <v>Pessoal</v>
      </c>
      <c r="L4493" s="50" t="str">
        <f>VLOOKUP(K4493,'Base -Receita-Despesa'!$B:$AS,1,FALSE)</f>
        <v>Pessoal</v>
      </c>
    </row>
    <row r="4494" spans="1:12" ht="15" customHeight="1" x14ac:dyDescent="0.25">
      <c r="A4494" s="81" t="str">
        <f t="shared" si="141"/>
        <v>2019</v>
      </c>
      <c r="B4494" s="259" t="s">
        <v>1021</v>
      </c>
      <c r="C4494" s="260" t="s">
        <v>1022</v>
      </c>
      <c r="D4494" s="73" t="str">
        <f t="shared" si="140"/>
        <v>jul/2019</v>
      </c>
      <c r="E4494" s="263">
        <v>43661</v>
      </c>
      <c r="F4494" s="259">
        <v>13790</v>
      </c>
      <c r="G4494" s="259" t="s">
        <v>295</v>
      </c>
      <c r="H4494" s="264" t="s">
        <v>1629</v>
      </c>
      <c r="I4494" s="264" t="s">
        <v>120</v>
      </c>
      <c r="J4494" s="264">
        <v>-260.7</v>
      </c>
      <c r="K4494" s="82" t="str">
        <f>IFERROR(IFERROR(VLOOKUP(I4494,'DE-PARA'!B:D,3,0),VLOOKUP(I4494,'DE-PARA'!C:D,2,0)),"NÃO ENCONTRADO")</f>
        <v>Serviços</v>
      </c>
      <c r="L4494" s="50" t="str">
        <f>VLOOKUP(K4494,'Base -Receita-Despesa'!$B:$AS,1,FALSE)</f>
        <v>Serviços</v>
      </c>
    </row>
    <row r="4495" spans="1:12" ht="15" customHeight="1" x14ac:dyDescent="0.25">
      <c r="A4495" s="81" t="str">
        <f t="shared" si="141"/>
        <v>2019</v>
      </c>
      <c r="B4495" s="259" t="s">
        <v>1021</v>
      </c>
      <c r="C4495" s="260" t="s">
        <v>1022</v>
      </c>
      <c r="D4495" s="73" t="str">
        <f t="shared" si="140"/>
        <v>jul/2019</v>
      </c>
      <c r="E4495" s="263">
        <v>43661</v>
      </c>
      <c r="F4495" s="259">
        <v>39472</v>
      </c>
      <c r="G4495" s="259" t="s">
        <v>295</v>
      </c>
      <c r="H4495" s="264" t="s">
        <v>1563</v>
      </c>
      <c r="I4495" s="264" t="s">
        <v>249</v>
      </c>
      <c r="J4495" s="264">
        <v>-623</v>
      </c>
      <c r="K4495" s="82" t="str">
        <f>IFERROR(IFERROR(VLOOKUP(I4495,'DE-PARA'!B:D,3,0),VLOOKUP(I4495,'DE-PARA'!C:D,2,0)),"NÃO ENCONTRADO")</f>
        <v>Materiais</v>
      </c>
      <c r="L4495" s="50" t="str">
        <f>VLOOKUP(K4495,'Base -Receita-Despesa'!$B:$AS,1,FALSE)</f>
        <v>Materiais</v>
      </c>
    </row>
    <row r="4496" spans="1:12" ht="15" customHeight="1" x14ac:dyDescent="0.25">
      <c r="A4496" s="81" t="str">
        <f t="shared" si="141"/>
        <v>2019</v>
      </c>
      <c r="B4496" s="259" t="s">
        <v>1021</v>
      </c>
      <c r="C4496" s="260" t="s">
        <v>1022</v>
      </c>
      <c r="D4496" s="73" t="str">
        <f t="shared" si="140"/>
        <v>jul/2019</v>
      </c>
      <c r="E4496" s="263">
        <v>43661</v>
      </c>
      <c r="F4496" s="259">
        <v>39472</v>
      </c>
      <c r="G4496" s="259" t="s">
        <v>295</v>
      </c>
      <c r="H4496" s="264" t="s">
        <v>1563</v>
      </c>
      <c r="I4496" s="264" t="s">
        <v>189</v>
      </c>
      <c r="J4496" s="264">
        <v>-202.73</v>
      </c>
      <c r="K4496" s="82" t="str">
        <f>IFERROR(IFERROR(VLOOKUP(I4496,'DE-PARA'!B:D,3,0),VLOOKUP(I4496,'DE-PARA'!C:D,2,0)),"NÃO ENCONTRADO")</f>
        <v>Outras Saídas</v>
      </c>
      <c r="L4496" s="50" t="str">
        <f>VLOOKUP(K4496,'Base -Receita-Despesa'!$B:$AS,1,FALSE)</f>
        <v>Outras Saídas</v>
      </c>
    </row>
    <row r="4497" spans="1:12" ht="15" customHeight="1" x14ac:dyDescent="0.25">
      <c r="A4497" s="81" t="str">
        <f t="shared" si="141"/>
        <v>2019</v>
      </c>
      <c r="B4497" s="259" t="s">
        <v>1021</v>
      </c>
      <c r="C4497" s="260" t="s">
        <v>1022</v>
      </c>
      <c r="D4497" s="73" t="str">
        <f t="shared" si="140"/>
        <v>jul/2019</v>
      </c>
      <c r="E4497" s="263">
        <v>43661</v>
      </c>
      <c r="F4497" s="259">
        <v>37430</v>
      </c>
      <c r="G4497" s="259" t="s">
        <v>295</v>
      </c>
      <c r="H4497" s="264" t="s">
        <v>396</v>
      </c>
      <c r="I4497" s="264" t="s">
        <v>120</v>
      </c>
      <c r="J4497" s="265">
        <v>-2815.5</v>
      </c>
      <c r="K4497" s="82" t="str">
        <f>IFERROR(IFERROR(VLOOKUP(I4497,'DE-PARA'!B:D,3,0),VLOOKUP(I4497,'DE-PARA'!C:D,2,0)),"NÃO ENCONTRADO")</f>
        <v>Serviços</v>
      </c>
      <c r="L4497" s="50" t="str">
        <f>VLOOKUP(K4497,'Base -Receita-Despesa'!$B:$AS,1,FALSE)</f>
        <v>Serviços</v>
      </c>
    </row>
    <row r="4498" spans="1:12" ht="15" customHeight="1" x14ac:dyDescent="0.25">
      <c r="A4498" s="81" t="str">
        <f t="shared" si="141"/>
        <v>2019</v>
      </c>
      <c r="B4498" s="259" t="s">
        <v>1021</v>
      </c>
      <c r="C4498" s="260" t="s">
        <v>1022</v>
      </c>
      <c r="D4498" s="73" t="str">
        <f t="shared" si="140"/>
        <v>jul/2019</v>
      </c>
      <c r="E4498" s="263">
        <v>43661</v>
      </c>
      <c r="F4498" s="259">
        <v>3792</v>
      </c>
      <c r="G4498" s="259" t="s">
        <v>295</v>
      </c>
      <c r="H4498" s="264" t="s">
        <v>758</v>
      </c>
      <c r="I4498" s="264" t="s">
        <v>249</v>
      </c>
      <c r="J4498" s="264">
        <v>-675</v>
      </c>
      <c r="K4498" s="82" t="str">
        <f>IFERROR(IFERROR(VLOOKUP(I4498,'DE-PARA'!B:D,3,0),VLOOKUP(I4498,'DE-PARA'!C:D,2,0)),"NÃO ENCONTRADO")</f>
        <v>Materiais</v>
      </c>
      <c r="L4498" s="50" t="str">
        <f>VLOOKUP(K4498,'Base -Receita-Despesa'!$B:$AS,1,FALSE)</f>
        <v>Materiais</v>
      </c>
    </row>
    <row r="4499" spans="1:12" ht="15" customHeight="1" x14ac:dyDescent="0.25">
      <c r="A4499" s="81" t="str">
        <f t="shared" si="141"/>
        <v>2019</v>
      </c>
      <c r="B4499" s="259" t="s">
        <v>1021</v>
      </c>
      <c r="C4499" s="260" t="s">
        <v>1022</v>
      </c>
      <c r="D4499" s="73" t="str">
        <f t="shared" si="140"/>
        <v>jul/2019</v>
      </c>
      <c r="E4499" s="263">
        <v>43661</v>
      </c>
      <c r="F4499" s="259" t="s">
        <v>214</v>
      </c>
      <c r="G4499" s="259" t="s">
        <v>295</v>
      </c>
      <c r="H4499" s="264" t="s">
        <v>304</v>
      </c>
      <c r="I4499" s="264" t="s">
        <v>133</v>
      </c>
      <c r="J4499" s="264">
        <v>-9.5</v>
      </c>
      <c r="K4499" s="82" t="str">
        <f>IFERROR(IFERROR(VLOOKUP(I4499,'DE-PARA'!B:D,3,0),VLOOKUP(I4499,'DE-PARA'!C:D,2,0)),"NÃO ENCONTRADO")</f>
        <v>Outras Saídas</v>
      </c>
      <c r="L4499" s="50" t="str">
        <f>VLOOKUP(K4499,'Base -Receita-Despesa'!$B:$AS,1,FALSE)</f>
        <v>Outras Saídas</v>
      </c>
    </row>
    <row r="4500" spans="1:12" ht="15" customHeight="1" x14ac:dyDescent="0.25">
      <c r="A4500" s="81" t="str">
        <f t="shared" si="141"/>
        <v>2019</v>
      </c>
      <c r="B4500" s="259" t="s">
        <v>1021</v>
      </c>
      <c r="C4500" s="260" t="s">
        <v>1022</v>
      </c>
      <c r="D4500" s="73" t="str">
        <f t="shared" si="140"/>
        <v>jul/2019</v>
      </c>
      <c r="E4500" s="263">
        <v>43661</v>
      </c>
      <c r="F4500" s="259" t="s">
        <v>214</v>
      </c>
      <c r="G4500" s="259" t="s">
        <v>295</v>
      </c>
      <c r="H4500" s="264" t="s">
        <v>304</v>
      </c>
      <c r="I4500" s="264" t="s">
        <v>133</v>
      </c>
      <c r="J4500" s="264">
        <v>-9.5</v>
      </c>
      <c r="K4500" s="82" t="str">
        <f>IFERROR(IFERROR(VLOOKUP(I4500,'DE-PARA'!B:D,3,0),VLOOKUP(I4500,'DE-PARA'!C:D,2,0)),"NÃO ENCONTRADO")</f>
        <v>Outras Saídas</v>
      </c>
      <c r="L4500" s="50" t="str">
        <f>VLOOKUP(K4500,'Base -Receita-Despesa'!$B:$AS,1,FALSE)</f>
        <v>Outras Saídas</v>
      </c>
    </row>
    <row r="4501" spans="1:12" ht="15" customHeight="1" x14ac:dyDescent="0.25">
      <c r="A4501" s="81" t="str">
        <f t="shared" si="141"/>
        <v>2019</v>
      </c>
      <c r="B4501" s="259" t="s">
        <v>1021</v>
      </c>
      <c r="C4501" s="260" t="s">
        <v>1022</v>
      </c>
      <c r="D4501" s="73" t="str">
        <f t="shared" si="140"/>
        <v>jul/2019</v>
      </c>
      <c r="E4501" s="263">
        <v>43661</v>
      </c>
      <c r="F4501" s="259" t="s">
        <v>214</v>
      </c>
      <c r="G4501" s="259" t="s">
        <v>295</v>
      </c>
      <c r="H4501" s="264" t="s">
        <v>304</v>
      </c>
      <c r="I4501" s="264" t="s">
        <v>133</v>
      </c>
      <c r="J4501" s="264">
        <v>-9.5</v>
      </c>
      <c r="K4501" s="82" t="str">
        <f>IFERROR(IFERROR(VLOOKUP(I4501,'DE-PARA'!B:D,3,0),VLOOKUP(I4501,'DE-PARA'!C:D,2,0)),"NÃO ENCONTRADO")</f>
        <v>Outras Saídas</v>
      </c>
      <c r="L4501" s="50" t="str">
        <f>VLOOKUP(K4501,'Base -Receita-Despesa'!$B:$AS,1,FALSE)</f>
        <v>Outras Saídas</v>
      </c>
    </row>
    <row r="4502" spans="1:12" ht="15" customHeight="1" x14ac:dyDescent="0.25">
      <c r="A4502" s="81" t="str">
        <f t="shared" si="141"/>
        <v>2019</v>
      </c>
      <c r="B4502" s="259" t="s">
        <v>1021</v>
      </c>
      <c r="C4502" s="260" t="s">
        <v>1022</v>
      </c>
      <c r="D4502" s="73" t="str">
        <f t="shared" si="140"/>
        <v>jul/2019</v>
      </c>
      <c r="E4502" s="263">
        <v>43661</v>
      </c>
      <c r="F4502" s="259" t="s">
        <v>214</v>
      </c>
      <c r="G4502" s="259" t="s">
        <v>295</v>
      </c>
      <c r="H4502" s="264" t="s">
        <v>304</v>
      </c>
      <c r="I4502" s="264" t="s">
        <v>133</v>
      </c>
      <c r="J4502" s="264">
        <v>-9.5</v>
      </c>
      <c r="K4502" s="82" t="str">
        <f>IFERROR(IFERROR(VLOOKUP(I4502,'DE-PARA'!B:D,3,0),VLOOKUP(I4502,'DE-PARA'!C:D,2,0)),"NÃO ENCONTRADO")</f>
        <v>Outras Saídas</v>
      </c>
      <c r="L4502" s="50" t="str">
        <f>VLOOKUP(K4502,'Base -Receita-Despesa'!$B:$AS,1,FALSE)</f>
        <v>Outras Saídas</v>
      </c>
    </row>
    <row r="4503" spans="1:12" ht="15" customHeight="1" x14ac:dyDescent="0.25">
      <c r="A4503" s="81" t="str">
        <f t="shared" si="141"/>
        <v>2019</v>
      </c>
      <c r="B4503" s="259" t="s">
        <v>1021</v>
      </c>
      <c r="C4503" s="260" t="s">
        <v>1022</v>
      </c>
      <c r="D4503" s="73" t="str">
        <f t="shared" si="140"/>
        <v>jul/2019</v>
      </c>
      <c r="E4503" s="263">
        <v>43661</v>
      </c>
      <c r="F4503" s="259" t="s">
        <v>207</v>
      </c>
      <c r="G4503" s="259" t="s">
        <v>295</v>
      </c>
      <c r="H4503" s="264" t="s">
        <v>208</v>
      </c>
      <c r="I4503" s="264" t="s">
        <v>298</v>
      </c>
      <c r="J4503" s="265">
        <v>22745.84</v>
      </c>
      <c r="K4503" s="82" t="str">
        <f>IFERROR(IFERROR(VLOOKUP(I4503,'DE-PARA'!B:D,3,0),VLOOKUP(I4503,'DE-PARA'!C:D,2,0)),"NÃO ENCONTRADO")</f>
        <v>Entrada Conta Aplicação (+)</v>
      </c>
      <c r="L4503" s="50" t="str">
        <f>VLOOKUP(K4503,'Base -Receita-Despesa'!$B:$AS,1,FALSE)</f>
        <v>ENTRADA CONTA APLICAÇÃO (+)</v>
      </c>
    </row>
    <row r="4504" spans="1:12" ht="15" customHeight="1" x14ac:dyDescent="0.25">
      <c r="A4504" s="81" t="str">
        <f t="shared" si="141"/>
        <v>2019</v>
      </c>
      <c r="B4504" s="259" t="s">
        <v>1021</v>
      </c>
      <c r="C4504" s="260" t="s">
        <v>1022</v>
      </c>
      <c r="D4504" s="73" t="str">
        <f t="shared" si="140"/>
        <v>jul/2019</v>
      </c>
      <c r="E4504" s="263">
        <v>43662</v>
      </c>
      <c r="F4504" s="259">
        <v>182847</v>
      </c>
      <c r="G4504" s="259" t="s">
        <v>295</v>
      </c>
      <c r="H4504" s="264" t="s">
        <v>1084</v>
      </c>
      <c r="I4504" s="264" t="s">
        <v>252</v>
      </c>
      <c r="J4504" s="264">
        <v>-942</v>
      </c>
      <c r="K4504" s="82" t="str">
        <f>IFERROR(IFERROR(VLOOKUP(I4504,'DE-PARA'!B:D,3,0),VLOOKUP(I4504,'DE-PARA'!C:D,2,0)),"NÃO ENCONTRADO")</f>
        <v>Materiais</v>
      </c>
      <c r="L4504" s="50" t="str">
        <f>VLOOKUP(K4504,'Base -Receita-Despesa'!$B:$AS,1,FALSE)</f>
        <v>Materiais</v>
      </c>
    </row>
    <row r="4505" spans="1:12" ht="15" customHeight="1" x14ac:dyDescent="0.25">
      <c r="A4505" s="81" t="str">
        <f t="shared" si="141"/>
        <v>2019</v>
      </c>
      <c r="B4505" s="259" t="s">
        <v>1021</v>
      </c>
      <c r="C4505" s="260" t="s">
        <v>1022</v>
      </c>
      <c r="D4505" s="73" t="str">
        <f t="shared" si="140"/>
        <v>jul/2019</v>
      </c>
      <c r="E4505" s="263">
        <v>43662</v>
      </c>
      <c r="F4505" s="259">
        <v>393</v>
      </c>
      <c r="G4505" s="259" t="s">
        <v>295</v>
      </c>
      <c r="H4505" s="264" t="s">
        <v>343</v>
      </c>
      <c r="I4505" s="264" t="s">
        <v>166</v>
      </c>
      <c r="J4505" s="265">
        <v>-12500</v>
      </c>
      <c r="K4505" s="82" t="str">
        <f>IFERROR(IFERROR(VLOOKUP(I4505,'DE-PARA'!B:D,3,0),VLOOKUP(I4505,'DE-PARA'!C:D,2,0)),"NÃO ENCONTRADO")</f>
        <v>Serviços</v>
      </c>
      <c r="L4505" s="50" t="str">
        <f>VLOOKUP(K4505,'Base -Receita-Despesa'!$B:$AS,1,FALSE)</f>
        <v>Serviços</v>
      </c>
    </row>
    <row r="4506" spans="1:12" ht="15" customHeight="1" x14ac:dyDescent="0.25">
      <c r="A4506" s="81" t="str">
        <f t="shared" si="141"/>
        <v>2019</v>
      </c>
      <c r="B4506" s="259" t="s">
        <v>1021</v>
      </c>
      <c r="C4506" s="260" t="s">
        <v>1022</v>
      </c>
      <c r="D4506" s="73" t="str">
        <f t="shared" si="140"/>
        <v>jul/2019</v>
      </c>
      <c r="E4506" s="263">
        <v>43662</v>
      </c>
      <c r="F4506" s="259">
        <v>42980</v>
      </c>
      <c r="G4506" s="259" t="s">
        <v>295</v>
      </c>
      <c r="H4506" s="264" t="s">
        <v>1524</v>
      </c>
      <c r="I4506" s="264" t="s">
        <v>249</v>
      </c>
      <c r="J4506" s="265">
        <v>-3104</v>
      </c>
      <c r="K4506" s="82" t="str">
        <f>IFERROR(IFERROR(VLOOKUP(I4506,'DE-PARA'!B:D,3,0),VLOOKUP(I4506,'DE-PARA'!C:D,2,0)),"NÃO ENCONTRADO")</f>
        <v>Materiais</v>
      </c>
      <c r="L4506" s="50" t="str">
        <f>VLOOKUP(K4506,'Base -Receita-Despesa'!$B:$AS,1,FALSE)</f>
        <v>Materiais</v>
      </c>
    </row>
    <row r="4507" spans="1:12" ht="15" customHeight="1" x14ac:dyDescent="0.25">
      <c r="A4507" s="81" t="str">
        <f t="shared" si="141"/>
        <v>2019</v>
      </c>
      <c r="B4507" s="259" t="s">
        <v>1021</v>
      </c>
      <c r="C4507" s="260" t="s">
        <v>1022</v>
      </c>
      <c r="D4507" s="73" t="str">
        <f t="shared" si="140"/>
        <v>jul/2019</v>
      </c>
      <c r="E4507" s="263">
        <v>43662</v>
      </c>
      <c r="F4507" s="259">
        <v>197</v>
      </c>
      <c r="G4507" s="259" t="s">
        <v>295</v>
      </c>
      <c r="H4507" s="264" t="s">
        <v>330</v>
      </c>
      <c r="I4507" s="264" t="s">
        <v>277</v>
      </c>
      <c r="J4507" s="265">
        <v>-11800</v>
      </c>
      <c r="K4507" s="82" t="str">
        <f>IFERROR(IFERROR(VLOOKUP(I4507,'DE-PARA'!B:D,3,0),VLOOKUP(I4507,'DE-PARA'!C:D,2,0)),"NÃO ENCONTRADO")</f>
        <v>Serviços</v>
      </c>
      <c r="L4507" s="50" t="str">
        <f>VLOOKUP(K4507,'Base -Receita-Despesa'!$B:$AS,1,FALSE)</f>
        <v>Serviços</v>
      </c>
    </row>
    <row r="4508" spans="1:12" ht="15" customHeight="1" x14ac:dyDescent="0.25">
      <c r="A4508" s="81" t="str">
        <f t="shared" si="141"/>
        <v>2019</v>
      </c>
      <c r="B4508" s="259" t="s">
        <v>1021</v>
      </c>
      <c r="C4508" s="260" t="s">
        <v>1022</v>
      </c>
      <c r="D4508" s="73" t="str">
        <f t="shared" si="140"/>
        <v>jul/2019</v>
      </c>
      <c r="E4508" s="263">
        <v>43662</v>
      </c>
      <c r="F4508" s="259">
        <v>20314</v>
      </c>
      <c r="G4508" s="259" t="s">
        <v>295</v>
      </c>
      <c r="H4508" s="264" t="s">
        <v>338</v>
      </c>
      <c r="I4508" s="264" t="s">
        <v>137</v>
      </c>
      <c r="J4508" s="265">
        <v>-7780.16</v>
      </c>
      <c r="K4508" s="82" t="str">
        <f>IFERROR(IFERROR(VLOOKUP(I4508,'DE-PARA'!B:D,3,0),VLOOKUP(I4508,'DE-PARA'!C:D,2,0)),"NÃO ENCONTRADO")</f>
        <v>Serviços</v>
      </c>
      <c r="L4508" s="50" t="str">
        <f>VLOOKUP(K4508,'Base -Receita-Despesa'!$B:$AS,1,FALSE)</f>
        <v>Serviços</v>
      </c>
    </row>
    <row r="4509" spans="1:12" ht="15" customHeight="1" x14ac:dyDescent="0.25">
      <c r="A4509" s="81" t="str">
        <f t="shared" si="141"/>
        <v>2019</v>
      </c>
      <c r="B4509" s="259" t="s">
        <v>1021</v>
      </c>
      <c r="C4509" s="260" t="s">
        <v>1022</v>
      </c>
      <c r="D4509" s="73" t="str">
        <f t="shared" si="140"/>
        <v>jul/2019</v>
      </c>
      <c r="E4509" s="263">
        <v>43662</v>
      </c>
      <c r="F4509" s="259">
        <v>3838</v>
      </c>
      <c r="G4509" s="259" t="s">
        <v>295</v>
      </c>
      <c r="H4509" s="264" t="s">
        <v>1175</v>
      </c>
      <c r="I4509" s="264" t="s">
        <v>190</v>
      </c>
      <c r="J4509" s="265">
        <v>-6428.8</v>
      </c>
      <c r="K4509" s="82" t="str">
        <f>IFERROR(IFERROR(VLOOKUP(I4509,'DE-PARA'!B:D,3,0),VLOOKUP(I4509,'DE-PARA'!C:D,2,0)),"NÃO ENCONTRADO")</f>
        <v>Serviços</v>
      </c>
      <c r="L4509" s="50" t="str">
        <f>VLOOKUP(K4509,'Base -Receita-Despesa'!$B:$AS,1,FALSE)</f>
        <v>Serviços</v>
      </c>
    </row>
    <row r="4510" spans="1:12" ht="15" customHeight="1" x14ac:dyDescent="0.25">
      <c r="A4510" s="81" t="str">
        <f t="shared" si="141"/>
        <v>2019</v>
      </c>
      <c r="B4510" s="259" t="s">
        <v>1021</v>
      </c>
      <c r="C4510" s="260" t="s">
        <v>1022</v>
      </c>
      <c r="D4510" s="73" t="str">
        <f t="shared" si="140"/>
        <v>jul/2019</v>
      </c>
      <c r="E4510" s="263">
        <v>43662</v>
      </c>
      <c r="F4510" s="259">
        <v>3713</v>
      </c>
      <c r="G4510" s="259" t="s">
        <v>295</v>
      </c>
      <c r="H4510" s="264" t="s">
        <v>758</v>
      </c>
      <c r="I4510" s="264" t="s">
        <v>249</v>
      </c>
      <c r="J4510" s="264">
        <v>-41.5</v>
      </c>
      <c r="K4510" s="82" t="str">
        <f>IFERROR(IFERROR(VLOOKUP(I4510,'DE-PARA'!B:D,3,0),VLOOKUP(I4510,'DE-PARA'!C:D,2,0)),"NÃO ENCONTRADO")</f>
        <v>Materiais</v>
      </c>
      <c r="L4510" s="50" t="str">
        <f>VLOOKUP(K4510,'Base -Receita-Despesa'!$B:$AS,1,FALSE)</f>
        <v>Materiais</v>
      </c>
    </row>
    <row r="4511" spans="1:12" ht="15" customHeight="1" x14ac:dyDescent="0.25">
      <c r="A4511" s="81" t="str">
        <f t="shared" si="141"/>
        <v>2019</v>
      </c>
      <c r="B4511" s="259" t="s">
        <v>1021</v>
      </c>
      <c r="C4511" s="260" t="s">
        <v>1022</v>
      </c>
      <c r="D4511" s="73" t="str">
        <f t="shared" si="140"/>
        <v>jul/2019</v>
      </c>
      <c r="E4511" s="263">
        <v>43662</v>
      </c>
      <c r="F4511" s="259">
        <v>588</v>
      </c>
      <c r="G4511" s="259" t="s">
        <v>295</v>
      </c>
      <c r="H4511" s="264" t="s">
        <v>1109</v>
      </c>
      <c r="I4511" s="264" t="s">
        <v>151</v>
      </c>
      <c r="J4511" s="265">
        <v>-52602.59</v>
      </c>
      <c r="K4511" s="82" t="str">
        <f>IFERROR(IFERROR(VLOOKUP(I4511,'DE-PARA'!B:D,3,0),VLOOKUP(I4511,'DE-PARA'!C:D,2,0)),"NÃO ENCONTRADO")</f>
        <v>Serviços</v>
      </c>
      <c r="L4511" s="50" t="str">
        <f>VLOOKUP(K4511,'Base -Receita-Despesa'!$B:$AS,1,FALSE)</f>
        <v>Serviços</v>
      </c>
    </row>
    <row r="4512" spans="1:12" ht="15" customHeight="1" x14ac:dyDescent="0.25">
      <c r="A4512" s="81" t="str">
        <f t="shared" si="141"/>
        <v>2019</v>
      </c>
      <c r="B4512" s="259" t="s">
        <v>1021</v>
      </c>
      <c r="C4512" s="260" t="s">
        <v>1022</v>
      </c>
      <c r="D4512" s="73" t="str">
        <f t="shared" si="140"/>
        <v>jul/2019</v>
      </c>
      <c r="E4512" s="263">
        <v>43662</v>
      </c>
      <c r="F4512" s="259">
        <v>208</v>
      </c>
      <c r="G4512" s="259" t="s">
        <v>295</v>
      </c>
      <c r="H4512" s="264" t="s">
        <v>324</v>
      </c>
      <c r="I4512" s="264" t="s">
        <v>118</v>
      </c>
      <c r="J4512" s="265">
        <v>-65791.460000000006</v>
      </c>
      <c r="K4512" s="82" t="str">
        <f>IFERROR(IFERROR(VLOOKUP(I4512,'DE-PARA'!B:D,3,0),VLOOKUP(I4512,'DE-PARA'!C:D,2,0)),"NÃO ENCONTRADO")</f>
        <v>Serviços</v>
      </c>
      <c r="L4512" s="50" t="str">
        <f>VLOOKUP(K4512,'Base -Receita-Despesa'!$B:$AS,1,FALSE)</f>
        <v>Serviços</v>
      </c>
    </row>
    <row r="4513" spans="1:12" ht="15" customHeight="1" x14ac:dyDescent="0.25">
      <c r="A4513" s="81" t="str">
        <f t="shared" si="141"/>
        <v>2019</v>
      </c>
      <c r="B4513" s="259" t="s">
        <v>1021</v>
      </c>
      <c r="C4513" s="260" t="s">
        <v>1022</v>
      </c>
      <c r="D4513" s="73" t="str">
        <f t="shared" si="140"/>
        <v>jul/2019</v>
      </c>
      <c r="E4513" s="263">
        <v>43662</v>
      </c>
      <c r="F4513" s="259" t="s">
        <v>214</v>
      </c>
      <c r="G4513" s="259" t="s">
        <v>295</v>
      </c>
      <c r="H4513" s="264" t="s">
        <v>304</v>
      </c>
      <c r="I4513" s="264" t="s">
        <v>133</v>
      </c>
      <c r="J4513" s="264">
        <v>-9.5</v>
      </c>
      <c r="K4513" s="82" t="str">
        <f>IFERROR(IFERROR(VLOOKUP(I4513,'DE-PARA'!B:D,3,0),VLOOKUP(I4513,'DE-PARA'!C:D,2,0)),"NÃO ENCONTRADO")</f>
        <v>Outras Saídas</v>
      </c>
      <c r="L4513" s="50" t="str">
        <f>VLOOKUP(K4513,'Base -Receita-Despesa'!$B:$AS,1,FALSE)</f>
        <v>Outras Saídas</v>
      </c>
    </row>
    <row r="4514" spans="1:12" ht="15" customHeight="1" x14ac:dyDescent="0.25">
      <c r="A4514" s="81" t="str">
        <f t="shared" si="141"/>
        <v>2019</v>
      </c>
      <c r="B4514" s="259" t="s">
        <v>1021</v>
      </c>
      <c r="C4514" s="260" t="s">
        <v>1022</v>
      </c>
      <c r="D4514" s="73" t="str">
        <f t="shared" si="140"/>
        <v>jul/2019</v>
      </c>
      <c r="E4514" s="263">
        <v>43662</v>
      </c>
      <c r="F4514" s="259" t="s">
        <v>214</v>
      </c>
      <c r="G4514" s="259" t="s">
        <v>295</v>
      </c>
      <c r="H4514" s="264" t="s">
        <v>304</v>
      </c>
      <c r="I4514" s="264" t="s">
        <v>133</v>
      </c>
      <c r="J4514" s="264">
        <v>-9.5</v>
      </c>
      <c r="K4514" s="82" t="str">
        <f>IFERROR(IFERROR(VLOOKUP(I4514,'DE-PARA'!B:D,3,0),VLOOKUP(I4514,'DE-PARA'!C:D,2,0)),"NÃO ENCONTRADO")</f>
        <v>Outras Saídas</v>
      </c>
      <c r="L4514" s="50" t="str">
        <f>VLOOKUP(K4514,'Base -Receita-Despesa'!$B:$AS,1,FALSE)</f>
        <v>Outras Saídas</v>
      </c>
    </row>
    <row r="4515" spans="1:12" ht="15" customHeight="1" x14ac:dyDescent="0.25">
      <c r="A4515" s="81" t="str">
        <f t="shared" si="141"/>
        <v>2019</v>
      </c>
      <c r="B4515" s="259" t="s">
        <v>1021</v>
      </c>
      <c r="C4515" s="260" t="s">
        <v>1022</v>
      </c>
      <c r="D4515" s="73" t="str">
        <f t="shared" si="140"/>
        <v>jul/2019</v>
      </c>
      <c r="E4515" s="263">
        <v>43662</v>
      </c>
      <c r="F4515" s="259" t="s">
        <v>214</v>
      </c>
      <c r="G4515" s="259" t="s">
        <v>295</v>
      </c>
      <c r="H4515" s="264" t="s">
        <v>304</v>
      </c>
      <c r="I4515" s="264" t="s">
        <v>133</v>
      </c>
      <c r="J4515" s="264">
        <v>-9.5</v>
      </c>
      <c r="K4515" s="82" t="str">
        <f>IFERROR(IFERROR(VLOOKUP(I4515,'DE-PARA'!B:D,3,0),VLOOKUP(I4515,'DE-PARA'!C:D,2,0)),"NÃO ENCONTRADO")</f>
        <v>Outras Saídas</v>
      </c>
      <c r="L4515" s="50" t="str">
        <f>VLOOKUP(K4515,'Base -Receita-Despesa'!$B:$AS,1,FALSE)</f>
        <v>Outras Saídas</v>
      </c>
    </row>
    <row r="4516" spans="1:12" ht="15" customHeight="1" x14ac:dyDescent="0.25">
      <c r="A4516" s="81" t="str">
        <f t="shared" si="141"/>
        <v>2019</v>
      </c>
      <c r="B4516" s="259" t="s">
        <v>1021</v>
      </c>
      <c r="C4516" s="260" t="s">
        <v>1022</v>
      </c>
      <c r="D4516" s="73" t="str">
        <f t="shared" si="140"/>
        <v>jul/2019</v>
      </c>
      <c r="E4516" s="263">
        <v>43662</v>
      </c>
      <c r="F4516" s="259" t="s">
        <v>214</v>
      </c>
      <c r="G4516" s="259" t="s">
        <v>295</v>
      </c>
      <c r="H4516" s="264" t="s">
        <v>304</v>
      </c>
      <c r="I4516" s="264" t="s">
        <v>133</v>
      </c>
      <c r="J4516" s="264">
        <v>-9.5</v>
      </c>
      <c r="K4516" s="82" t="str">
        <f>IFERROR(IFERROR(VLOOKUP(I4516,'DE-PARA'!B:D,3,0),VLOOKUP(I4516,'DE-PARA'!C:D,2,0)),"NÃO ENCONTRADO")</f>
        <v>Outras Saídas</v>
      </c>
      <c r="L4516" s="50" t="str">
        <f>VLOOKUP(K4516,'Base -Receita-Despesa'!$B:$AS,1,FALSE)</f>
        <v>Outras Saídas</v>
      </c>
    </row>
    <row r="4517" spans="1:12" ht="15" customHeight="1" x14ac:dyDescent="0.25">
      <c r="A4517" s="81" t="str">
        <f t="shared" si="141"/>
        <v>2019</v>
      </c>
      <c r="B4517" s="259" t="s">
        <v>1021</v>
      </c>
      <c r="C4517" s="260" t="s">
        <v>1022</v>
      </c>
      <c r="D4517" s="73" t="str">
        <f t="shared" si="140"/>
        <v>jul/2019</v>
      </c>
      <c r="E4517" s="263">
        <v>43662</v>
      </c>
      <c r="F4517" s="259" t="s">
        <v>214</v>
      </c>
      <c r="G4517" s="259" t="s">
        <v>295</v>
      </c>
      <c r="H4517" s="264" t="s">
        <v>304</v>
      </c>
      <c r="I4517" s="264" t="s">
        <v>133</v>
      </c>
      <c r="J4517" s="264">
        <v>-9.5</v>
      </c>
      <c r="K4517" s="82" t="str">
        <f>IFERROR(IFERROR(VLOOKUP(I4517,'DE-PARA'!B:D,3,0),VLOOKUP(I4517,'DE-PARA'!C:D,2,0)),"NÃO ENCONTRADO")</f>
        <v>Outras Saídas</v>
      </c>
      <c r="L4517" s="50" t="str">
        <f>VLOOKUP(K4517,'Base -Receita-Despesa'!$B:$AS,1,FALSE)</f>
        <v>Outras Saídas</v>
      </c>
    </row>
    <row r="4518" spans="1:12" ht="15" customHeight="1" x14ac:dyDescent="0.25">
      <c r="A4518" s="81" t="str">
        <f t="shared" si="141"/>
        <v>2019</v>
      </c>
      <c r="B4518" s="259" t="s">
        <v>1021</v>
      </c>
      <c r="C4518" s="260" t="s">
        <v>1022</v>
      </c>
      <c r="D4518" s="73" t="str">
        <f t="shared" si="140"/>
        <v>jul/2019</v>
      </c>
      <c r="E4518" s="263">
        <v>43662</v>
      </c>
      <c r="F4518" s="259" t="s">
        <v>214</v>
      </c>
      <c r="G4518" s="259" t="s">
        <v>295</v>
      </c>
      <c r="H4518" s="264" t="s">
        <v>304</v>
      </c>
      <c r="I4518" s="264" t="s">
        <v>133</v>
      </c>
      <c r="J4518" s="264">
        <v>-9.5</v>
      </c>
      <c r="K4518" s="82" t="str">
        <f>IFERROR(IFERROR(VLOOKUP(I4518,'DE-PARA'!B:D,3,0),VLOOKUP(I4518,'DE-PARA'!C:D,2,0)),"NÃO ENCONTRADO")</f>
        <v>Outras Saídas</v>
      </c>
      <c r="L4518" s="50" t="str">
        <f>VLOOKUP(K4518,'Base -Receita-Despesa'!$B:$AS,1,FALSE)</f>
        <v>Outras Saídas</v>
      </c>
    </row>
    <row r="4519" spans="1:12" ht="15" customHeight="1" x14ac:dyDescent="0.25">
      <c r="A4519" s="81" t="str">
        <f t="shared" si="141"/>
        <v>2019</v>
      </c>
      <c r="B4519" s="259" t="s">
        <v>1021</v>
      </c>
      <c r="C4519" s="260" t="s">
        <v>1022</v>
      </c>
      <c r="D4519" s="73" t="str">
        <f t="shared" si="140"/>
        <v>jul/2019</v>
      </c>
      <c r="E4519" s="263">
        <v>43662</v>
      </c>
      <c r="F4519" s="259" t="s">
        <v>207</v>
      </c>
      <c r="G4519" s="259" t="s">
        <v>295</v>
      </c>
      <c r="H4519" s="264" t="s">
        <v>208</v>
      </c>
      <c r="I4519" s="264" t="s">
        <v>298</v>
      </c>
      <c r="J4519" s="265">
        <v>161047.51</v>
      </c>
      <c r="K4519" s="82" t="str">
        <f>IFERROR(IFERROR(VLOOKUP(I4519,'DE-PARA'!B:D,3,0),VLOOKUP(I4519,'DE-PARA'!C:D,2,0)),"NÃO ENCONTRADO")</f>
        <v>Entrada Conta Aplicação (+)</v>
      </c>
      <c r="L4519" s="50" t="str">
        <f>VLOOKUP(K4519,'Base -Receita-Despesa'!$B:$AS,1,FALSE)</f>
        <v>ENTRADA CONTA APLICAÇÃO (+)</v>
      </c>
    </row>
    <row r="4520" spans="1:12" ht="15" customHeight="1" x14ac:dyDescent="0.25">
      <c r="A4520" s="81" t="str">
        <f t="shared" si="141"/>
        <v>2019</v>
      </c>
      <c r="B4520" s="259" t="s">
        <v>1021</v>
      </c>
      <c r="C4520" s="260" t="s">
        <v>1022</v>
      </c>
      <c r="D4520" s="73" t="str">
        <f t="shared" si="140"/>
        <v>jul/2019</v>
      </c>
      <c r="E4520" s="263">
        <v>43663</v>
      </c>
      <c r="F4520" s="259">
        <v>91284</v>
      </c>
      <c r="G4520" s="259" t="s">
        <v>295</v>
      </c>
      <c r="H4520" s="264" t="s">
        <v>181</v>
      </c>
      <c r="I4520" s="264" t="s">
        <v>251</v>
      </c>
      <c r="J4520" s="265">
        <v>-2655.5</v>
      </c>
      <c r="K4520" s="82" t="str">
        <f>IFERROR(IFERROR(VLOOKUP(I4520,'DE-PARA'!B:D,3,0),VLOOKUP(I4520,'DE-PARA'!C:D,2,0)),"NÃO ENCONTRADO")</f>
        <v>Materiais</v>
      </c>
      <c r="L4520" s="50" t="str">
        <f>VLOOKUP(K4520,'Base -Receita-Despesa'!$B:$AS,1,FALSE)</f>
        <v>Materiais</v>
      </c>
    </row>
    <row r="4521" spans="1:12" ht="15" customHeight="1" x14ac:dyDescent="0.25">
      <c r="A4521" s="81" t="str">
        <f t="shared" si="141"/>
        <v>2019</v>
      </c>
      <c r="B4521" s="259" t="s">
        <v>1021</v>
      </c>
      <c r="C4521" s="260" t="s">
        <v>1022</v>
      </c>
      <c r="D4521" s="73" t="str">
        <f t="shared" si="140"/>
        <v>jul/2019</v>
      </c>
      <c r="E4521" s="263">
        <v>43663</v>
      </c>
      <c r="F4521" s="259">
        <v>146</v>
      </c>
      <c r="G4521" s="259" t="s">
        <v>295</v>
      </c>
      <c r="H4521" s="264" t="s">
        <v>1664</v>
      </c>
      <c r="I4521" s="264" t="s">
        <v>249</v>
      </c>
      <c r="J4521" s="265">
        <v>-1368</v>
      </c>
      <c r="K4521" s="82" t="str">
        <f>IFERROR(IFERROR(VLOOKUP(I4521,'DE-PARA'!B:D,3,0),VLOOKUP(I4521,'DE-PARA'!C:D,2,0)),"NÃO ENCONTRADO")</f>
        <v>Materiais</v>
      </c>
      <c r="L4521" s="50" t="str">
        <f>VLOOKUP(K4521,'Base -Receita-Despesa'!$B:$AS,1,FALSE)</f>
        <v>Materiais</v>
      </c>
    </row>
    <row r="4522" spans="1:12" ht="15" customHeight="1" x14ac:dyDescent="0.25">
      <c r="A4522" s="81" t="str">
        <f t="shared" si="141"/>
        <v>2019</v>
      </c>
      <c r="B4522" s="259" t="s">
        <v>1021</v>
      </c>
      <c r="C4522" s="260" t="s">
        <v>1022</v>
      </c>
      <c r="D4522" s="73" t="str">
        <f t="shared" si="140"/>
        <v>jul/2019</v>
      </c>
      <c r="E4522" s="263">
        <v>43663</v>
      </c>
      <c r="F4522" s="259">
        <v>91277</v>
      </c>
      <c r="G4522" s="259" t="s">
        <v>295</v>
      </c>
      <c r="H4522" s="264" t="s">
        <v>181</v>
      </c>
      <c r="I4522" s="264" t="s">
        <v>248</v>
      </c>
      <c r="J4522" s="265">
        <v>-2775.06</v>
      </c>
      <c r="K4522" s="82" t="str">
        <f>IFERROR(IFERROR(VLOOKUP(I4522,'DE-PARA'!B:D,3,0),VLOOKUP(I4522,'DE-PARA'!C:D,2,0)),"NÃO ENCONTRADO")</f>
        <v>Materiais</v>
      </c>
      <c r="L4522" s="50" t="str">
        <f>VLOOKUP(K4522,'Base -Receita-Despesa'!$B:$AS,1,FALSE)</f>
        <v>Materiais</v>
      </c>
    </row>
    <row r="4523" spans="1:12" ht="15" customHeight="1" x14ac:dyDescent="0.25">
      <c r="A4523" s="81" t="str">
        <f t="shared" si="141"/>
        <v>2019</v>
      </c>
      <c r="B4523" s="259" t="s">
        <v>1021</v>
      </c>
      <c r="C4523" s="260" t="s">
        <v>1022</v>
      </c>
      <c r="D4523" s="73" t="str">
        <f t="shared" si="140"/>
        <v>jul/2019</v>
      </c>
      <c r="E4523" s="263">
        <v>43663</v>
      </c>
      <c r="F4523" s="259">
        <v>6115</v>
      </c>
      <c r="G4523" s="259" t="s">
        <v>295</v>
      </c>
      <c r="H4523" s="264" t="s">
        <v>1624</v>
      </c>
      <c r="I4523" s="264" t="s">
        <v>249</v>
      </c>
      <c r="J4523" s="265">
        <v>-1046.7</v>
      </c>
      <c r="K4523" s="82" t="str">
        <f>IFERROR(IFERROR(VLOOKUP(I4523,'DE-PARA'!B:D,3,0),VLOOKUP(I4523,'DE-PARA'!C:D,2,0)),"NÃO ENCONTRADO")</f>
        <v>Materiais</v>
      </c>
      <c r="L4523" s="50" t="str">
        <f>VLOOKUP(K4523,'Base -Receita-Despesa'!$B:$AS,1,FALSE)</f>
        <v>Materiais</v>
      </c>
    </row>
    <row r="4524" spans="1:12" ht="15" customHeight="1" x14ac:dyDescent="0.25">
      <c r="A4524" s="81" t="str">
        <f t="shared" si="141"/>
        <v>2019</v>
      </c>
      <c r="B4524" s="259" t="s">
        <v>1021</v>
      </c>
      <c r="C4524" s="260" t="s">
        <v>1022</v>
      </c>
      <c r="D4524" s="73" t="str">
        <f t="shared" si="140"/>
        <v>jul/2019</v>
      </c>
      <c r="E4524" s="263">
        <v>43663</v>
      </c>
      <c r="F4524" s="259" t="s">
        <v>781</v>
      </c>
      <c r="G4524" s="259" t="s">
        <v>295</v>
      </c>
      <c r="H4524" s="264" t="s">
        <v>1300</v>
      </c>
      <c r="I4524" s="264" t="s">
        <v>276</v>
      </c>
      <c r="J4524" s="264">
        <v>-87.5</v>
      </c>
      <c r="K4524" s="82" t="str">
        <f>IFERROR(IFERROR(VLOOKUP(I4524,'DE-PARA'!B:D,3,0),VLOOKUP(I4524,'DE-PARA'!C:D,2,0)),"NÃO ENCONTRADO")</f>
        <v>Despesas com Viagens</v>
      </c>
      <c r="L4524" s="50" t="str">
        <f>VLOOKUP(K4524,'Base -Receita-Despesa'!$B:$AS,1,FALSE)</f>
        <v>Despesas com Viagens</v>
      </c>
    </row>
    <row r="4525" spans="1:12" ht="15" customHeight="1" x14ac:dyDescent="0.25">
      <c r="A4525" s="81" t="str">
        <f t="shared" si="141"/>
        <v>2019</v>
      </c>
      <c r="B4525" s="259" t="s">
        <v>1021</v>
      </c>
      <c r="C4525" s="260" t="s">
        <v>1022</v>
      </c>
      <c r="D4525" s="73" t="str">
        <f t="shared" si="140"/>
        <v>jul/2019</v>
      </c>
      <c r="E4525" s="263">
        <v>43665</v>
      </c>
      <c r="F4525" s="259" t="s">
        <v>781</v>
      </c>
      <c r="G4525" s="259" t="s">
        <v>295</v>
      </c>
      <c r="H4525" s="270" t="s">
        <v>325</v>
      </c>
      <c r="I4525" s="264" t="s">
        <v>276</v>
      </c>
      <c r="J4525" s="264">
        <v>-712.96</v>
      </c>
      <c r="K4525" s="82" t="str">
        <f>IFERROR(IFERROR(VLOOKUP(I4525,'DE-PARA'!B:D,3,0),VLOOKUP(I4525,'DE-PARA'!C:D,2,0)),"NÃO ENCONTRADO")</f>
        <v>Despesas com Viagens</v>
      </c>
      <c r="L4525" s="50" t="str">
        <f>VLOOKUP(K4525,'Base -Receita-Despesa'!$B:$AS,1,FALSE)</f>
        <v>Despesas com Viagens</v>
      </c>
    </row>
    <row r="4526" spans="1:12" ht="15" customHeight="1" x14ac:dyDescent="0.25">
      <c r="A4526" s="81" t="str">
        <f t="shared" si="141"/>
        <v>2019</v>
      </c>
      <c r="B4526" s="259" t="s">
        <v>1021</v>
      </c>
      <c r="C4526" s="260" t="s">
        <v>1022</v>
      </c>
      <c r="D4526" s="73" t="str">
        <f t="shared" si="140"/>
        <v>jul/2019</v>
      </c>
      <c r="E4526" s="263">
        <v>43672</v>
      </c>
      <c r="F4526" s="259" t="s">
        <v>781</v>
      </c>
      <c r="G4526" s="259" t="s">
        <v>295</v>
      </c>
      <c r="H4526" s="270" t="s">
        <v>325</v>
      </c>
      <c r="I4526" s="264" t="s">
        <v>276</v>
      </c>
      <c r="J4526" s="270">
        <v>138</v>
      </c>
      <c r="K4526" s="82" t="str">
        <f>IFERROR(IFERROR(VLOOKUP(I4526,'DE-PARA'!B:D,3,0),VLOOKUP(I4526,'DE-PARA'!C:D,2,0)),"NÃO ENCONTRADO")</f>
        <v>Despesas com Viagens</v>
      </c>
      <c r="L4526" s="50" t="str">
        <f>VLOOKUP(K4526,'Base -Receita-Despesa'!$B:$AS,1,FALSE)</f>
        <v>Despesas com Viagens</v>
      </c>
    </row>
    <row r="4527" spans="1:12" ht="15" customHeight="1" x14ac:dyDescent="0.25">
      <c r="A4527" s="81" t="str">
        <f t="shared" si="141"/>
        <v>2019</v>
      </c>
      <c r="B4527" s="259" t="s">
        <v>1021</v>
      </c>
      <c r="C4527" s="260" t="s">
        <v>1022</v>
      </c>
      <c r="D4527" s="73" t="str">
        <f t="shared" si="140"/>
        <v>jul/2019</v>
      </c>
      <c r="E4527" s="263">
        <v>43663</v>
      </c>
      <c r="F4527" s="259">
        <v>116</v>
      </c>
      <c r="G4527" s="259" t="s">
        <v>295</v>
      </c>
      <c r="H4527" s="264" t="s">
        <v>333</v>
      </c>
      <c r="I4527" s="264" t="s">
        <v>150</v>
      </c>
      <c r="J4527" s="265">
        <v>-4655.34</v>
      </c>
      <c r="K4527" s="82" t="str">
        <f>IFERROR(IFERROR(VLOOKUP(I4527,'DE-PARA'!B:D,3,0),VLOOKUP(I4527,'DE-PARA'!C:D,2,0)),"NÃO ENCONTRADO")</f>
        <v>Serviços</v>
      </c>
      <c r="L4527" s="50" t="str">
        <f>VLOOKUP(K4527,'Base -Receita-Despesa'!$B:$AS,1,FALSE)</f>
        <v>Serviços</v>
      </c>
    </row>
    <row r="4528" spans="1:12" ht="15" customHeight="1" x14ac:dyDescent="0.25">
      <c r="A4528" s="81" t="str">
        <f t="shared" si="141"/>
        <v>2019</v>
      </c>
      <c r="B4528" s="259" t="s">
        <v>1021</v>
      </c>
      <c r="C4528" s="260" t="s">
        <v>1022</v>
      </c>
      <c r="D4528" s="73" t="str">
        <f t="shared" si="140"/>
        <v>jul/2019</v>
      </c>
      <c r="E4528" s="263">
        <v>43663</v>
      </c>
      <c r="F4528" s="259">
        <v>113</v>
      </c>
      <c r="G4528" s="259" t="s">
        <v>295</v>
      </c>
      <c r="H4528" s="264" t="s">
        <v>333</v>
      </c>
      <c r="I4528" s="264" t="s">
        <v>150</v>
      </c>
      <c r="J4528" s="265">
        <v>-57511.5</v>
      </c>
      <c r="K4528" s="82" t="str">
        <f>IFERROR(IFERROR(VLOOKUP(I4528,'DE-PARA'!B:D,3,0),VLOOKUP(I4528,'DE-PARA'!C:D,2,0)),"NÃO ENCONTRADO")</f>
        <v>Serviços</v>
      </c>
      <c r="L4528" s="50" t="str">
        <f>VLOOKUP(K4528,'Base -Receita-Despesa'!$B:$AS,1,FALSE)</f>
        <v>Serviços</v>
      </c>
    </row>
    <row r="4529" spans="1:12" ht="15" customHeight="1" x14ac:dyDescent="0.25">
      <c r="A4529" s="81" t="str">
        <f t="shared" si="141"/>
        <v>2019</v>
      </c>
      <c r="B4529" s="259" t="s">
        <v>1021</v>
      </c>
      <c r="C4529" s="260" t="s">
        <v>1022</v>
      </c>
      <c r="D4529" s="73" t="str">
        <f t="shared" si="140"/>
        <v>jul/2019</v>
      </c>
      <c r="E4529" s="263">
        <v>43663</v>
      </c>
      <c r="F4529" s="259">
        <v>1322</v>
      </c>
      <c r="G4529" s="259" t="s">
        <v>295</v>
      </c>
      <c r="H4529" s="264" t="s">
        <v>978</v>
      </c>
      <c r="I4529" s="264" t="s">
        <v>249</v>
      </c>
      <c r="J4529" s="264">
        <v>-539.48</v>
      </c>
      <c r="K4529" s="82" t="str">
        <f>IFERROR(IFERROR(VLOOKUP(I4529,'DE-PARA'!B:D,3,0),VLOOKUP(I4529,'DE-PARA'!C:D,2,0)),"NÃO ENCONTRADO")</f>
        <v>Materiais</v>
      </c>
      <c r="L4529" s="50" t="str">
        <f>VLOOKUP(K4529,'Base -Receita-Despesa'!$B:$AS,1,FALSE)</f>
        <v>Materiais</v>
      </c>
    </row>
    <row r="4530" spans="1:12" ht="15" customHeight="1" x14ac:dyDescent="0.25">
      <c r="A4530" s="81" t="str">
        <f t="shared" si="141"/>
        <v>2019</v>
      </c>
      <c r="B4530" s="259" t="s">
        <v>1021</v>
      </c>
      <c r="C4530" s="260" t="s">
        <v>1022</v>
      </c>
      <c r="D4530" s="73" t="str">
        <f t="shared" si="140"/>
        <v>jul/2019</v>
      </c>
      <c r="E4530" s="263">
        <v>43663</v>
      </c>
      <c r="F4530" s="259">
        <v>3938</v>
      </c>
      <c r="G4530" s="259" t="s">
        <v>295</v>
      </c>
      <c r="H4530" s="264" t="s">
        <v>758</v>
      </c>
      <c r="I4530" s="264" t="s">
        <v>249</v>
      </c>
      <c r="J4530" s="264">
        <v>-172</v>
      </c>
      <c r="K4530" s="82" t="str">
        <f>IFERROR(IFERROR(VLOOKUP(I4530,'DE-PARA'!B:D,3,0),VLOOKUP(I4530,'DE-PARA'!C:D,2,0)),"NÃO ENCONTRADO")</f>
        <v>Materiais</v>
      </c>
      <c r="L4530" s="50" t="str">
        <f>VLOOKUP(K4530,'Base -Receita-Despesa'!$B:$AS,1,FALSE)</f>
        <v>Materiais</v>
      </c>
    </row>
    <row r="4531" spans="1:12" ht="15" customHeight="1" x14ac:dyDescent="0.25">
      <c r="A4531" s="81" t="str">
        <f t="shared" si="141"/>
        <v>2019</v>
      </c>
      <c r="B4531" s="259" t="s">
        <v>1021</v>
      </c>
      <c r="C4531" s="260" t="s">
        <v>1022</v>
      </c>
      <c r="D4531" s="73" t="str">
        <f t="shared" si="140"/>
        <v>ago/2019</v>
      </c>
      <c r="E4531" s="263">
        <v>43678</v>
      </c>
      <c r="F4531" s="259">
        <v>2527547</v>
      </c>
      <c r="G4531" s="259" t="s">
        <v>295</v>
      </c>
      <c r="H4531" s="264" t="s">
        <v>1665</v>
      </c>
      <c r="I4531" s="264" t="s">
        <v>137</v>
      </c>
      <c r="J4531" s="265">
        <v>-3000.52</v>
      </c>
      <c r="K4531" s="82" t="str">
        <f>IFERROR(IFERROR(VLOOKUP(I4531,'DE-PARA'!B:D,3,0),VLOOKUP(I4531,'DE-PARA'!C:D,2,0)),"NÃO ENCONTRADO")</f>
        <v>Serviços</v>
      </c>
      <c r="L4531" s="50" t="str">
        <f>VLOOKUP(K4531,'Base -Receita-Despesa'!$B:$AS,1,FALSE)</f>
        <v>Serviços</v>
      </c>
    </row>
    <row r="4532" spans="1:12" ht="15" customHeight="1" x14ac:dyDescent="0.25">
      <c r="A4532" s="81" t="str">
        <f t="shared" si="141"/>
        <v>2019</v>
      </c>
      <c r="B4532" s="259" t="s">
        <v>1021</v>
      </c>
      <c r="C4532" s="260" t="s">
        <v>1022</v>
      </c>
      <c r="D4532" s="73" t="str">
        <f t="shared" si="140"/>
        <v>jul/2019</v>
      </c>
      <c r="E4532" s="263">
        <v>43651</v>
      </c>
      <c r="F4532" s="259" t="s">
        <v>781</v>
      </c>
      <c r="G4532" s="259" t="s">
        <v>295</v>
      </c>
      <c r="H4532" s="264" t="s">
        <v>1429</v>
      </c>
      <c r="I4532" s="264" t="s">
        <v>276</v>
      </c>
      <c r="J4532" s="264">
        <v>-100</v>
      </c>
      <c r="K4532" s="82" t="str">
        <f>IFERROR(IFERROR(VLOOKUP(I4532,'DE-PARA'!B:D,3,0),VLOOKUP(I4532,'DE-PARA'!C:D,2,0)),"NÃO ENCONTRADO")</f>
        <v>Despesas com Viagens</v>
      </c>
      <c r="L4532" s="50" t="str">
        <f>VLOOKUP(K4532,'Base -Receita-Despesa'!$B:$AS,1,FALSE)</f>
        <v>Despesas com Viagens</v>
      </c>
    </row>
    <row r="4533" spans="1:12" ht="15" customHeight="1" x14ac:dyDescent="0.25">
      <c r="A4533" s="81" t="str">
        <f t="shared" si="141"/>
        <v>2019</v>
      </c>
      <c r="B4533" s="259" t="s">
        <v>1021</v>
      </c>
      <c r="C4533" s="260" t="s">
        <v>1022</v>
      </c>
      <c r="D4533" s="73" t="str">
        <f t="shared" si="140"/>
        <v>jul/2019</v>
      </c>
      <c r="E4533" s="263">
        <v>43663</v>
      </c>
      <c r="F4533" s="259" t="s">
        <v>214</v>
      </c>
      <c r="G4533" s="259" t="s">
        <v>295</v>
      </c>
      <c r="H4533" s="264" t="s">
        <v>304</v>
      </c>
      <c r="I4533" s="264" t="s">
        <v>133</v>
      </c>
      <c r="J4533" s="264">
        <v>-9.5</v>
      </c>
      <c r="K4533" s="82" t="str">
        <f>IFERROR(IFERROR(VLOOKUP(I4533,'DE-PARA'!B:D,3,0),VLOOKUP(I4533,'DE-PARA'!C:D,2,0)),"NÃO ENCONTRADO")</f>
        <v>Outras Saídas</v>
      </c>
      <c r="L4533" s="50" t="str">
        <f>VLOOKUP(K4533,'Base -Receita-Despesa'!$B:$AS,1,FALSE)</f>
        <v>Outras Saídas</v>
      </c>
    </row>
    <row r="4534" spans="1:12" ht="15" customHeight="1" x14ac:dyDescent="0.25">
      <c r="A4534" s="81" t="str">
        <f t="shared" si="141"/>
        <v>2019</v>
      </c>
      <c r="B4534" s="259" t="s">
        <v>1021</v>
      </c>
      <c r="C4534" s="260" t="s">
        <v>1022</v>
      </c>
      <c r="D4534" s="73" t="str">
        <f t="shared" si="140"/>
        <v>jul/2019</v>
      </c>
      <c r="E4534" s="263">
        <v>43663</v>
      </c>
      <c r="F4534" s="259" t="s">
        <v>214</v>
      </c>
      <c r="G4534" s="259" t="s">
        <v>295</v>
      </c>
      <c r="H4534" s="264" t="s">
        <v>304</v>
      </c>
      <c r="I4534" s="264" t="s">
        <v>133</v>
      </c>
      <c r="J4534" s="264">
        <v>-9.5</v>
      </c>
      <c r="K4534" s="82" t="str">
        <f>IFERROR(IFERROR(VLOOKUP(I4534,'DE-PARA'!B:D,3,0),VLOOKUP(I4534,'DE-PARA'!C:D,2,0)),"NÃO ENCONTRADO")</f>
        <v>Outras Saídas</v>
      </c>
      <c r="L4534" s="50" t="str">
        <f>VLOOKUP(K4534,'Base -Receita-Despesa'!$B:$AS,1,FALSE)</f>
        <v>Outras Saídas</v>
      </c>
    </row>
    <row r="4535" spans="1:12" ht="15" customHeight="1" x14ac:dyDescent="0.25">
      <c r="A4535" s="81" t="str">
        <f t="shared" si="141"/>
        <v>2019</v>
      </c>
      <c r="B4535" s="259" t="s">
        <v>1021</v>
      </c>
      <c r="C4535" s="260" t="s">
        <v>1022</v>
      </c>
      <c r="D4535" s="73" t="str">
        <f t="shared" si="140"/>
        <v>jul/2019</v>
      </c>
      <c r="E4535" s="263">
        <v>43663</v>
      </c>
      <c r="F4535" s="259" t="s">
        <v>214</v>
      </c>
      <c r="G4535" s="259" t="s">
        <v>295</v>
      </c>
      <c r="H4535" s="264" t="s">
        <v>304</v>
      </c>
      <c r="I4535" s="264" t="s">
        <v>133</v>
      </c>
      <c r="J4535" s="264">
        <v>-9.5</v>
      </c>
      <c r="K4535" s="82" t="str">
        <f>IFERROR(IFERROR(VLOOKUP(I4535,'DE-PARA'!B:D,3,0),VLOOKUP(I4535,'DE-PARA'!C:D,2,0)),"NÃO ENCONTRADO")</f>
        <v>Outras Saídas</v>
      </c>
      <c r="L4535" s="50" t="str">
        <f>VLOOKUP(K4535,'Base -Receita-Despesa'!$B:$AS,1,FALSE)</f>
        <v>Outras Saídas</v>
      </c>
    </row>
    <row r="4536" spans="1:12" ht="15" customHeight="1" x14ac:dyDescent="0.25">
      <c r="A4536" s="81" t="str">
        <f t="shared" si="141"/>
        <v>2019</v>
      </c>
      <c r="B4536" s="259" t="s">
        <v>1021</v>
      </c>
      <c r="C4536" s="260" t="s">
        <v>1022</v>
      </c>
      <c r="D4536" s="73" t="str">
        <f t="shared" si="140"/>
        <v>jul/2019</v>
      </c>
      <c r="E4536" s="263">
        <v>43663</v>
      </c>
      <c r="F4536" s="259" t="s">
        <v>214</v>
      </c>
      <c r="G4536" s="259" t="s">
        <v>295</v>
      </c>
      <c r="H4536" s="264" t="s">
        <v>304</v>
      </c>
      <c r="I4536" s="264" t="s">
        <v>133</v>
      </c>
      <c r="J4536" s="264">
        <v>-9.5</v>
      </c>
      <c r="K4536" s="82" t="str">
        <f>IFERROR(IFERROR(VLOOKUP(I4536,'DE-PARA'!B:D,3,0),VLOOKUP(I4536,'DE-PARA'!C:D,2,0)),"NÃO ENCONTRADO")</f>
        <v>Outras Saídas</v>
      </c>
      <c r="L4536" s="50" t="str">
        <f>VLOOKUP(K4536,'Base -Receita-Despesa'!$B:$AS,1,FALSE)</f>
        <v>Outras Saídas</v>
      </c>
    </row>
    <row r="4537" spans="1:12" ht="15" customHeight="1" x14ac:dyDescent="0.25">
      <c r="A4537" s="81" t="str">
        <f t="shared" si="141"/>
        <v>2019</v>
      </c>
      <c r="B4537" s="259" t="s">
        <v>1021</v>
      </c>
      <c r="C4537" s="260" t="s">
        <v>1022</v>
      </c>
      <c r="D4537" s="73" t="str">
        <f t="shared" si="140"/>
        <v>jul/2019</v>
      </c>
      <c r="E4537" s="263">
        <v>43663</v>
      </c>
      <c r="F4537" s="259" t="s">
        <v>214</v>
      </c>
      <c r="G4537" s="259" t="s">
        <v>295</v>
      </c>
      <c r="H4537" s="264" t="s">
        <v>304</v>
      </c>
      <c r="I4537" s="264" t="s">
        <v>133</v>
      </c>
      <c r="J4537" s="264">
        <v>-9.5</v>
      </c>
      <c r="K4537" s="82" t="str">
        <f>IFERROR(IFERROR(VLOOKUP(I4537,'DE-PARA'!B:D,3,0),VLOOKUP(I4537,'DE-PARA'!C:D,2,0)),"NÃO ENCONTRADO")</f>
        <v>Outras Saídas</v>
      </c>
      <c r="L4537" s="50" t="str">
        <f>VLOOKUP(K4537,'Base -Receita-Despesa'!$B:$AS,1,FALSE)</f>
        <v>Outras Saídas</v>
      </c>
    </row>
    <row r="4538" spans="1:12" ht="15" customHeight="1" x14ac:dyDescent="0.25">
      <c r="A4538" s="81" t="str">
        <f t="shared" si="141"/>
        <v>2019</v>
      </c>
      <c r="B4538" s="259" t="s">
        <v>1021</v>
      </c>
      <c r="C4538" s="260" t="s">
        <v>1022</v>
      </c>
      <c r="D4538" s="73" t="str">
        <f t="shared" si="140"/>
        <v>jul/2019</v>
      </c>
      <c r="E4538" s="263">
        <v>43663</v>
      </c>
      <c r="F4538" s="259" t="s">
        <v>214</v>
      </c>
      <c r="G4538" s="259" t="s">
        <v>295</v>
      </c>
      <c r="H4538" s="264" t="s">
        <v>304</v>
      </c>
      <c r="I4538" s="264" t="s">
        <v>133</v>
      </c>
      <c r="J4538" s="264">
        <v>-9.5</v>
      </c>
      <c r="K4538" s="82" t="str">
        <f>IFERROR(IFERROR(VLOOKUP(I4538,'DE-PARA'!B:D,3,0),VLOOKUP(I4538,'DE-PARA'!C:D,2,0)),"NÃO ENCONTRADO")</f>
        <v>Outras Saídas</v>
      </c>
      <c r="L4538" s="50" t="str">
        <f>VLOOKUP(K4538,'Base -Receita-Despesa'!$B:$AS,1,FALSE)</f>
        <v>Outras Saídas</v>
      </c>
    </row>
    <row r="4539" spans="1:12" ht="15" customHeight="1" x14ac:dyDescent="0.25">
      <c r="A4539" s="81" t="str">
        <f t="shared" si="141"/>
        <v>2019</v>
      </c>
      <c r="B4539" s="259" t="s">
        <v>1021</v>
      </c>
      <c r="C4539" s="260" t="s">
        <v>1022</v>
      </c>
      <c r="D4539" s="73" t="str">
        <f t="shared" si="140"/>
        <v>jul/2019</v>
      </c>
      <c r="E4539" s="263">
        <v>43663</v>
      </c>
      <c r="F4539" s="259" t="s">
        <v>214</v>
      </c>
      <c r="G4539" s="259" t="s">
        <v>295</v>
      </c>
      <c r="H4539" s="264" t="s">
        <v>304</v>
      </c>
      <c r="I4539" s="264" t="s">
        <v>133</v>
      </c>
      <c r="J4539" s="264">
        <v>-9.5</v>
      </c>
      <c r="K4539" s="82" t="str">
        <f>IFERROR(IFERROR(VLOOKUP(I4539,'DE-PARA'!B:D,3,0),VLOOKUP(I4539,'DE-PARA'!C:D,2,0)),"NÃO ENCONTRADO")</f>
        <v>Outras Saídas</v>
      </c>
      <c r="L4539" s="50" t="str">
        <f>VLOOKUP(K4539,'Base -Receita-Despesa'!$B:$AS,1,FALSE)</f>
        <v>Outras Saídas</v>
      </c>
    </row>
    <row r="4540" spans="1:12" ht="15" customHeight="1" x14ac:dyDescent="0.25">
      <c r="A4540" s="81" t="str">
        <f t="shared" si="141"/>
        <v>2019</v>
      </c>
      <c r="B4540" s="259" t="s">
        <v>1021</v>
      </c>
      <c r="C4540" s="260" t="s">
        <v>1022</v>
      </c>
      <c r="D4540" s="73" t="str">
        <f t="shared" si="140"/>
        <v>jul/2019</v>
      </c>
      <c r="E4540" s="263">
        <v>43663</v>
      </c>
      <c r="F4540" s="259" t="s">
        <v>207</v>
      </c>
      <c r="G4540" s="259" t="s">
        <v>295</v>
      </c>
      <c r="H4540" s="264" t="s">
        <v>208</v>
      </c>
      <c r="I4540" s="264" t="s">
        <v>298</v>
      </c>
      <c r="J4540" s="265">
        <v>71733.5</v>
      </c>
      <c r="K4540" s="82" t="str">
        <f>IFERROR(IFERROR(VLOOKUP(I4540,'DE-PARA'!B:D,3,0),VLOOKUP(I4540,'DE-PARA'!C:D,2,0)),"NÃO ENCONTRADO")</f>
        <v>Entrada Conta Aplicação (+)</v>
      </c>
      <c r="L4540" s="50" t="str">
        <f>VLOOKUP(K4540,'Base -Receita-Despesa'!$B:$AS,1,FALSE)</f>
        <v>ENTRADA CONTA APLICAÇÃO (+)</v>
      </c>
    </row>
    <row r="4541" spans="1:12" ht="15" customHeight="1" x14ac:dyDescent="0.25">
      <c r="A4541" s="81" t="str">
        <f t="shared" si="141"/>
        <v>2019</v>
      </c>
      <c r="B4541" s="259" t="s">
        <v>1021</v>
      </c>
      <c r="C4541" s="260" t="s">
        <v>1022</v>
      </c>
      <c r="D4541" s="73" t="str">
        <f t="shared" si="140"/>
        <v>jul/2019</v>
      </c>
      <c r="E4541" s="263">
        <v>43664</v>
      </c>
      <c r="F4541" s="259">
        <v>16048</v>
      </c>
      <c r="G4541" s="259" t="s">
        <v>295</v>
      </c>
      <c r="H4541" s="264" t="s">
        <v>345</v>
      </c>
      <c r="I4541" s="264" t="s">
        <v>248</v>
      </c>
      <c r="J4541" s="265">
        <v>-1122</v>
      </c>
      <c r="K4541" s="82" t="str">
        <f>IFERROR(IFERROR(VLOOKUP(I4541,'DE-PARA'!B:D,3,0),VLOOKUP(I4541,'DE-PARA'!C:D,2,0)),"NÃO ENCONTRADO")</f>
        <v>Materiais</v>
      </c>
      <c r="L4541" s="50" t="str">
        <f>VLOOKUP(K4541,'Base -Receita-Despesa'!$B:$AS,1,FALSE)</f>
        <v>Materiais</v>
      </c>
    </row>
    <row r="4542" spans="1:12" ht="15" customHeight="1" x14ac:dyDescent="0.25">
      <c r="A4542" s="81" t="str">
        <f t="shared" si="141"/>
        <v>2019</v>
      </c>
      <c r="B4542" s="259" t="s">
        <v>1021</v>
      </c>
      <c r="C4542" s="260" t="s">
        <v>1022</v>
      </c>
      <c r="D4542" s="73" t="str">
        <f t="shared" si="140"/>
        <v>jul/2019</v>
      </c>
      <c r="E4542" s="263">
        <v>43664</v>
      </c>
      <c r="F4542" s="259">
        <v>18676</v>
      </c>
      <c r="G4542" s="259" t="s">
        <v>295</v>
      </c>
      <c r="H4542" s="264" t="s">
        <v>391</v>
      </c>
      <c r="I4542" s="264" t="s">
        <v>248</v>
      </c>
      <c r="J4542" s="264">
        <v>-433</v>
      </c>
      <c r="K4542" s="82" t="str">
        <f>IFERROR(IFERROR(VLOOKUP(I4542,'DE-PARA'!B:D,3,0),VLOOKUP(I4542,'DE-PARA'!C:D,2,0)),"NÃO ENCONTRADO")</f>
        <v>Materiais</v>
      </c>
      <c r="L4542" s="50" t="str">
        <f>VLOOKUP(K4542,'Base -Receita-Despesa'!$B:$AS,1,FALSE)</f>
        <v>Materiais</v>
      </c>
    </row>
    <row r="4543" spans="1:12" ht="15" customHeight="1" x14ac:dyDescent="0.25">
      <c r="A4543" s="81" t="str">
        <f t="shared" si="141"/>
        <v>2019</v>
      </c>
      <c r="B4543" s="259" t="s">
        <v>1021</v>
      </c>
      <c r="C4543" s="260" t="s">
        <v>1022</v>
      </c>
      <c r="D4543" s="73" t="str">
        <f t="shared" si="140"/>
        <v>jul/2019</v>
      </c>
      <c r="E4543" s="263">
        <v>43664</v>
      </c>
      <c r="F4543" s="259">
        <v>91333</v>
      </c>
      <c r="G4543" s="259" t="s">
        <v>295</v>
      </c>
      <c r="H4543" s="264" t="s">
        <v>181</v>
      </c>
      <c r="I4543" s="264" t="s">
        <v>249</v>
      </c>
      <c r="J4543" s="264">
        <v>-117</v>
      </c>
      <c r="K4543" s="82" t="str">
        <f>IFERROR(IFERROR(VLOOKUP(I4543,'DE-PARA'!B:D,3,0),VLOOKUP(I4543,'DE-PARA'!C:D,2,0)),"NÃO ENCONTRADO")</f>
        <v>Materiais</v>
      </c>
      <c r="L4543" s="50" t="str">
        <f>VLOOKUP(K4543,'Base -Receita-Despesa'!$B:$AS,1,FALSE)</f>
        <v>Materiais</v>
      </c>
    </row>
    <row r="4544" spans="1:12" ht="15" customHeight="1" x14ac:dyDescent="0.25">
      <c r="A4544" s="81" t="str">
        <f t="shared" si="141"/>
        <v>2019</v>
      </c>
      <c r="B4544" s="259" t="s">
        <v>1021</v>
      </c>
      <c r="C4544" s="260" t="s">
        <v>1022</v>
      </c>
      <c r="D4544" s="73" t="str">
        <f t="shared" si="140"/>
        <v>jul/2019</v>
      </c>
      <c r="E4544" s="263">
        <v>43664</v>
      </c>
      <c r="F4544" s="259">
        <v>7756</v>
      </c>
      <c r="G4544" s="259" t="s">
        <v>323</v>
      </c>
      <c r="H4544" s="264" t="s">
        <v>849</v>
      </c>
      <c r="I4544" s="264" t="s">
        <v>249</v>
      </c>
      <c r="J4544" s="264">
        <v>-693.33</v>
      </c>
      <c r="K4544" s="82" t="str">
        <f>IFERROR(IFERROR(VLOOKUP(I4544,'DE-PARA'!B:D,3,0),VLOOKUP(I4544,'DE-PARA'!C:D,2,0)),"NÃO ENCONTRADO")</f>
        <v>Materiais</v>
      </c>
      <c r="L4544" s="50" t="str">
        <f>VLOOKUP(K4544,'Base -Receita-Despesa'!$B:$AS,1,FALSE)</f>
        <v>Materiais</v>
      </c>
    </row>
    <row r="4545" spans="1:12" ht="15" customHeight="1" x14ac:dyDescent="0.25">
      <c r="A4545" s="81" t="str">
        <f t="shared" si="141"/>
        <v>2019</v>
      </c>
      <c r="B4545" s="259" t="s">
        <v>1021</v>
      </c>
      <c r="C4545" s="260" t="s">
        <v>1022</v>
      </c>
      <c r="D4545" s="73" t="str">
        <f t="shared" si="140"/>
        <v>jul/2019</v>
      </c>
      <c r="E4545" s="263">
        <v>43664</v>
      </c>
      <c r="F4545" s="259" t="s">
        <v>474</v>
      </c>
      <c r="G4545" s="259" t="s">
        <v>295</v>
      </c>
      <c r="H4545" s="264" t="s">
        <v>1578</v>
      </c>
      <c r="I4545" s="264" t="s">
        <v>244</v>
      </c>
      <c r="J4545" s="264">
        <v>-697.5</v>
      </c>
      <c r="K4545" s="82" t="str">
        <f>IFERROR(IFERROR(VLOOKUP(I4545,'DE-PARA'!B:D,3,0),VLOOKUP(I4545,'DE-PARA'!C:D,2,0)),"NÃO ENCONTRADO")</f>
        <v>Pessoal</v>
      </c>
      <c r="L4545" s="50" t="str">
        <f>VLOOKUP(K4545,'Base -Receita-Despesa'!$B:$AS,1,FALSE)</f>
        <v>Pessoal</v>
      </c>
    </row>
    <row r="4546" spans="1:12" ht="15" customHeight="1" x14ac:dyDescent="0.25">
      <c r="A4546" s="81" t="str">
        <f t="shared" si="141"/>
        <v>2019</v>
      </c>
      <c r="B4546" s="259" t="s">
        <v>1021</v>
      </c>
      <c r="C4546" s="260" t="s">
        <v>1022</v>
      </c>
      <c r="D4546" s="73" t="str">
        <f t="shared" si="140"/>
        <v>jul/2019</v>
      </c>
      <c r="E4546" s="263">
        <v>43664</v>
      </c>
      <c r="F4546" s="259" t="s">
        <v>560</v>
      </c>
      <c r="G4546" s="259" t="s">
        <v>295</v>
      </c>
      <c r="H4546" s="264" t="s">
        <v>1578</v>
      </c>
      <c r="I4546" s="264" t="s">
        <v>244</v>
      </c>
      <c r="J4546" s="264">
        <v>-348.75</v>
      </c>
      <c r="K4546" s="82" t="str">
        <f>IFERROR(IFERROR(VLOOKUP(I4546,'DE-PARA'!B:D,3,0),VLOOKUP(I4546,'DE-PARA'!C:D,2,0)),"NÃO ENCONTRADO")</f>
        <v>Pessoal</v>
      </c>
      <c r="L4546" s="50" t="str">
        <f>VLOOKUP(K4546,'Base -Receita-Despesa'!$B:$AS,1,FALSE)</f>
        <v>Pessoal</v>
      </c>
    </row>
    <row r="4547" spans="1:12" ht="15" customHeight="1" x14ac:dyDescent="0.25">
      <c r="A4547" s="81" t="str">
        <f t="shared" si="141"/>
        <v>2019</v>
      </c>
      <c r="B4547" s="259" t="s">
        <v>1021</v>
      </c>
      <c r="C4547" s="260" t="s">
        <v>1022</v>
      </c>
      <c r="D4547" s="73" t="str">
        <f t="shared" ref="D4547:D4610" si="142">TEXT(E4547,"mmm/aaaa")</f>
        <v>jul/2019</v>
      </c>
      <c r="E4547" s="263">
        <v>43664</v>
      </c>
      <c r="F4547" s="259" t="s">
        <v>1666</v>
      </c>
      <c r="G4547" s="259" t="s">
        <v>295</v>
      </c>
      <c r="H4547" s="264" t="s">
        <v>338</v>
      </c>
      <c r="I4547" s="264" t="s">
        <v>137</v>
      </c>
      <c r="J4547" s="264">
        <v>-385.49</v>
      </c>
      <c r="K4547" s="82" t="str">
        <f>IFERROR(IFERROR(VLOOKUP(I4547,'DE-PARA'!B:D,3,0),VLOOKUP(I4547,'DE-PARA'!C:D,2,0)),"NÃO ENCONTRADO")</f>
        <v>Serviços</v>
      </c>
      <c r="L4547" s="50" t="str">
        <f>VLOOKUP(K4547,'Base -Receita-Despesa'!$B:$AS,1,FALSE)</f>
        <v>Serviços</v>
      </c>
    </row>
    <row r="4548" spans="1:12" ht="15" customHeight="1" x14ac:dyDescent="0.25">
      <c r="A4548" s="81" t="str">
        <f t="shared" ref="A4548:A4611" si="143">IF(K4548="NÃO ENCONTRADO",0,RIGHT(D4548,4))</f>
        <v>2019</v>
      </c>
      <c r="B4548" s="259" t="s">
        <v>1021</v>
      </c>
      <c r="C4548" s="260" t="s">
        <v>1022</v>
      </c>
      <c r="D4548" s="73" t="str">
        <f t="shared" si="142"/>
        <v>jul/2019</v>
      </c>
      <c r="E4548" s="263">
        <v>43664</v>
      </c>
      <c r="F4548" s="259" t="s">
        <v>1667</v>
      </c>
      <c r="G4548" s="259" t="s">
        <v>295</v>
      </c>
      <c r="H4548" s="264" t="s">
        <v>324</v>
      </c>
      <c r="I4548" s="264" t="s">
        <v>118</v>
      </c>
      <c r="J4548" s="265">
        <v>-4511.07</v>
      </c>
      <c r="K4548" s="82" t="str">
        <f>IFERROR(IFERROR(VLOOKUP(I4548,'DE-PARA'!B:D,3,0),VLOOKUP(I4548,'DE-PARA'!C:D,2,0)),"NÃO ENCONTRADO")</f>
        <v>Serviços</v>
      </c>
      <c r="L4548" s="50" t="str">
        <f>VLOOKUP(K4548,'Base -Receita-Despesa'!$B:$AS,1,FALSE)</f>
        <v>Serviços</v>
      </c>
    </row>
    <row r="4549" spans="1:12" ht="15" customHeight="1" x14ac:dyDescent="0.25">
      <c r="A4549" s="81" t="str">
        <f t="shared" si="143"/>
        <v>2019</v>
      </c>
      <c r="B4549" s="259" t="s">
        <v>1021</v>
      </c>
      <c r="C4549" s="260" t="s">
        <v>1022</v>
      </c>
      <c r="D4549" s="73" t="str">
        <f t="shared" si="142"/>
        <v>jul/2019</v>
      </c>
      <c r="E4549" s="263">
        <v>43664</v>
      </c>
      <c r="F4549" s="259" t="s">
        <v>562</v>
      </c>
      <c r="G4549" s="259" t="s">
        <v>295</v>
      </c>
      <c r="H4549" s="264" t="s">
        <v>333</v>
      </c>
      <c r="I4549" s="264" t="s">
        <v>150</v>
      </c>
      <c r="J4549" s="264">
        <v>-228.39</v>
      </c>
      <c r="K4549" s="82" t="str">
        <f>IFERROR(IFERROR(VLOOKUP(I4549,'DE-PARA'!B:D,3,0),VLOOKUP(I4549,'DE-PARA'!C:D,2,0)),"NÃO ENCONTRADO")</f>
        <v>Serviços</v>
      </c>
      <c r="L4549" s="50" t="str">
        <f>VLOOKUP(K4549,'Base -Receita-Despesa'!$B:$AS,1,FALSE)</f>
        <v>Serviços</v>
      </c>
    </row>
    <row r="4550" spans="1:12" ht="15" customHeight="1" x14ac:dyDescent="0.25">
      <c r="A4550" s="81" t="str">
        <f t="shared" si="143"/>
        <v>2019</v>
      </c>
      <c r="B4550" s="259" t="s">
        <v>1021</v>
      </c>
      <c r="C4550" s="260" t="s">
        <v>1022</v>
      </c>
      <c r="D4550" s="73" t="str">
        <f t="shared" si="142"/>
        <v>jul/2019</v>
      </c>
      <c r="E4550" s="263">
        <v>43664</v>
      </c>
      <c r="F4550" s="259" t="s">
        <v>867</v>
      </c>
      <c r="G4550" s="259" t="s">
        <v>295</v>
      </c>
      <c r="H4550" s="264" t="s">
        <v>333</v>
      </c>
      <c r="I4550" s="264" t="s">
        <v>150</v>
      </c>
      <c r="J4550" s="265">
        <v>-3208.5</v>
      </c>
      <c r="K4550" s="82" t="str">
        <f>IFERROR(IFERROR(VLOOKUP(I4550,'DE-PARA'!B:D,3,0),VLOOKUP(I4550,'DE-PARA'!C:D,2,0)),"NÃO ENCONTRADO")</f>
        <v>Serviços</v>
      </c>
      <c r="L4550" s="50" t="str">
        <f>VLOOKUP(K4550,'Base -Receita-Despesa'!$B:$AS,1,FALSE)</f>
        <v>Serviços</v>
      </c>
    </row>
    <row r="4551" spans="1:12" ht="15" customHeight="1" x14ac:dyDescent="0.25">
      <c r="A4551" s="81" t="str">
        <f t="shared" si="143"/>
        <v>2019</v>
      </c>
      <c r="B4551" s="259" t="s">
        <v>1021</v>
      </c>
      <c r="C4551" s="260" t="s">
        <v>1022</v>
      </c>
      <c r="D4551" s="73" t="str">
        <f t="shared" si="142"/>
        <v>jul/2019</v>
      </c>
      <c r="E4551" s="263">
        <v>43664</v>
      </c>
      <c r="F4551" s="259" t="s">
        <v>1668</v>
      </c>
      <c r="G4551" s="259" t="s">
        <v>295</v>
      </c>
      <c r="H4551" s="264" t="s">
        <v>1109</v>
      </c>
      <c r="I4551" s="264" t="s">
        <v>151</v>
      </c>
      <c r="J4551" s="265">
        <v>-2637.91</v>
      </c>
      <c r="K4551" s="82" t="str">
        <f>IFERROR(IFERROR(VLOOKUP(I4551,'DE-PARA'!B:D,3,0),VLOOKUP(I4551,'DE-PARA'!C:D,2,0)),"NÃO ENCONTRADO")</f>
        <v>Serviços</v>
      </c>
      <c r="L4551" s="50" t="str">
        <f>VLOOKUP(K4551,'Base -Receita-Despesa'!$B:$AS,1,FALSE)</f>
        <v>Serviços</v>
      </c>
    </row>
    <row r="4552" spans="1:12" ht="15" customHeight="1" x14ac:dyDescent="0.25">
      <c r="A4552" s="81" t="str">
        <f t="shared" si="143"/>
        <v>2019</v>
      </c>
      <c r="B4552" s="259" t="s">
        <v>1021</v>
      </c>
      <c r="C4552" s="260" t="s">
        <v>1022</v>
      </c>
      <c r="D4552" s="73" t="str">
        <f t="shared" si="142"/>
        <v>jul/2019</v>
      </c>
      <c r="E4552" s="263">
        <v>43664</v>
      </c>
      <c r="F4552" s="259" t="s">
        <v>624</v>
      </c>
      <c r="G4552" s="259" t="s">
        <v>295</v>
      </c>
      <c r="H4552" s="264" t="s">
        <v>1453</v>
      </c>
      <c r="I4552" s="264" t="s">
        <v>243</v>
      </c>
      <c r="J4552" s="265">
        <v>-9334.4599999999991</v>
      </c>
      <c r="K4552" s="82" t="str">
        <f>IFERROR(IFERROR(VLOOKUP(I4552,'DE-PARA'!B:D,3,0),VLOOKUP(I4552,'DE-PARA'!C:D,2,0)),"NÃO ENCONTRADO")</f>
        <v>Pessoal</v>
      </c>
      <c r="L4552" s="50" t="str">
        <f>VLOOKUP(K4552,'Base -Receita-Despesa'!$B:$AS,1,FALSE)</f>
        <v>Pessoal</v>
      </c>
    </row>
    <row r="4553" spans="1:12" ht="15" customHeight="1" x14ac:dyDescent="0.25">
      <c r="A4553" s="81" t="str">
        <f t="shared" si="143"/>
        <v>2019</v>
      </c>
      <c r="B4553" s="259" t="s">
        <v>1021</v>
      </c>
      <c r="C4553" s="260" t="s">
        <v>1022</v>
      </c>
      <c r="D4553" s="73" t="str">
        <f t="shared" si="142"/>
        <v>jul/2019</v>
      </c>
      <c r="E4553" s="263">
        <v>43664</v>
      </c>
      <c r="F4553" s="259" t="s">
        <v>1669</v>
      </c>
      <c r="G4553" s="259" t="s">
        <v>295</v>
      </c>
      <c r="H4553" s="264" t="s">
        <v>1453</v>
      </c>
      <c r="I4553" s="264" t="s">
        <v>243</v>
      </c>
      <c r="J4553" s="265">
        <v>-2424.66</v>
      </c>
      <c r="K4553" s="82" t="str">
        <f>IFERROR(IFERROR(VLOOKUP(I4553,'DE-PARA'!B:D,3,0),VLOOKUP(I4553,'DE-PARA'!C:D,2,0)),"NÃO ENCONTRADO")</f>
        <v>Pessoal</v>
      </c>
      <c r="L4553" s="50" t="str">
        <f>VLOOKUP(K4553,'Base -Receita-Despesa'!$B:$AS,1,FALSE)</f>
        <v>Pessoal</v>
      </c>
    </row>
    <row r="4554" spans="1:12" ht="15" customHeight="1" x14ac:dyDescent="0.25">
      <c r="A4554" s="81" t="str">
        <f t="shared" si="143"/>
        <v>2019</v>
      </c>
      <c r="B4554" s="259" t="s">
        <v>1021</v>
      </c>
      <c r="C4554" s="260" t="s">
        <v>1022</v>
      </c>
      <c r="D4554" s="73" t="str">
        <f t="shared" si="142"/>
        <v>jul/2019</v>
      </c>
      <c r="E4554" s="263">
        <v>43664</v>
      </c>
      <c r="F4554" s="259" t="s">
        <v>414</v>
      </c>
      <c r="G4554" s="259" t="s">
        <v>295</v>
      </c>
      <c r="H4554" s="264" t="s">
        <v>1453</v>
      </c>
      <c r="I4554" s="264" t="s">
        <v>243</v>
      </c>
      <c r="J4554" s="265">
        <v>-3660.09</v>
      </c>
      <c r="K4554" s="82" t="str">
        <f>IFERROR(IFERROR(VLOOKUP(I4554,'DE-PARA'!B:D,3,0),VLOOKUP(I4554,'DE-PARA'!C:D,2,0)),"NÃO ENCONTRADO")</f>
        <v>Pessoal</v>
      </c>
      <c r="L4554" s="50" t="str">
        <f>VLOOKUP(K4554,'Base -Receita-Despesa'!$B:$AS,1,FALSE)</f>
        <v>Pessoal</v>
      </c>
    </row>
    <row r="4555" spans="1:12" ht="15" customHeight="1" x14ac:dyDescent="0.25">
      <c r="A4555" s="81" t="str">
        <f t="shared" si="143"/>
        <v>2019</v>
      </c>
      <c r="B4555" s="259" t="s">
        <v>1021</v>
      </c>
      <c r="C4555" s="260" t="s">
        <v>1022</v>
      </c>
      <c r="D4555" s="73" t="str">
        <f t="shared" si="142"/>
        <v>jul/2019</v>
      </c>
      <c r="E4555" s="263">
        <v>43664</v>
      </c>
      <c r="F4555" s="259" t="s">
        <v>1249</v>
      </c>
      <c r="G4555" s="259" t="s">
        <v>295</v>
      </c>
      <c r="H4555" s="264" t="s">
        <v>1453</v>
      </c>
      <c r="I4555" s="264" t="s">
        <v>243</v>
      </c>
      <c r="J4555" s="265">
        <v>-1122.1099999999999</v>
      </c>
      <c r="K4555" s="82" t="str">
        <f>IFERROR(IFERROR(VLOOKUP(I4555,'DE-PARA'!B:D,3,0),VLOOKUP(I4555,'DE-PARA'!C:D,2,0)),"NÃO ENCONTRADO")</f>
        <v>Pessoal</v>
      </c>
      <c r="L4555" s="50" t="str">
        <f>VLOOKUP(K4555,'Base -Receita-Despesa'!$B:$AS,1,FALSE)</f>
        <v>Pessoal</v>
      </c>
    </row>
    <row r="4556" spans="1:12" ht="15" customHeight="1" x14ac:dyDescent="0.25">
      <c r="A4556" s="81" t="str">
        <f t="shared" si="143"/>
        <v>2019</v>
      </c>
      <c r="B4556" s="259" t="s">
        <v>1021</v>
      </c>
      <c r="C4556" s="260" t="s">
        <v>1022</v>
      </c>
      <c r="D4556" s="73" t="str">
        <f t="shared" si="142"/>
        <v>jul/2019</v>
      </c>
      <c r="E4556" s="263">
        <v>43664</v>
      </c>
      <c r="F4556" s="259" t="s">
        <v>701</v>
      </c>
      <c r="G4556" s="259" t="s">
        <v>295</v>
      </c>
      <c r="H4556" s="264" t="s">
        <v>1453</v>
      </c>
      <c r="I4556" s="264" t="s">
        <v>243</v>
      </c>
      <c r="J4556" s="265">
        <v>-2707.8</v>
      </c>
      <c r="K4556" s="82" t="str">
        <f>IFERROR(IFERROR(VLOOKUP(I4556,'DE-PARA'!B:D,3,0),VLOOKUP(I4556,'DE-PARA'!C:D,2,0)),"NÃO ENCONTRADO")</f>
        <v>Pessoal</v>
      </c>
      <c r="L4556" s="50" t="str">
        <f>VLOOKUP(K4556,'Base -Receita-Despesa'!$B:$AS,1,FALSE)</f>
        <v>Pessoal</v>
      </c>
    </row>
    <row r="4557" spans="1:12" ht="15" customHeight="1" x14ac:dyDescent="0.25">
      <c r="A4557" s="81" t="str">
        <f t="shared" si="143"/>
        <v>2019</v>
      </c>
      <c r="B4557" s="259" t="s">
        <v>1021</v>
      </c>
      <c r="C4557" s="260" t="s">
        <v>1022</v>
      </c>
      <c r="D4557" s="73" t="str">
        <f t="shared" si="142"/>
        <v>jul/2019</v>
      </c>
      <c r="E4557" s="263">
        <v>43664</v>
      </c>
      <c r="F4557" s="259" t="s">
        <v>1635</v>
      </c>
      <c r="G4557" s="259" t="s">
        <v>295</v>
      </c>
      <c r="H4557" s="264" t="s">
        <v>340</v>
      </c>
      <c r="I4557" s="264" t="s">
        <v>160</v>
      </c>
      <c r="J4557" s="264">
        <v>-92.07</v>
      </c>
      <c r="K4557" s="82" t="str">
        <f>IFERROR(IFERROR(VLOOKUP(I4557,'DE-PARA'!B:D,3,0),VLOOKUP(I4557,'DE-PARA'!C:D,2,0)),"NÃO ENCONTRADO")</f>
        <v>Serviços</v>
      </c>
      <c r="L4557" s="50" t="str">
        <f>VLOOKUP(K4557,'Base -Receita-Despesa'!$B:$AS,1,FALSE)</f>
        <v>Serviços</v>
      </c>
    </row>
    <row r="4558" spans="1:12" ht="15" customHeight="1" x14ac:dyDescent="0.25">
      <c r="A4558" s="81" t="str">
        <f t="shared" si="143"/>
        <v>2019</v>
      </c>
      <c r="B4558" s="259" t="s">
        <v>1021</v>
      </c>
      <c r="C4558" s="260" t="s">
        <v>1022</v>
      </c>
      <c r="D4558" s="73" t="str">
        <f t="shared" si="142"/>
        <v>jul/2019</v>
      </c>
      <c r="E4558" s="263">
        <v>43664</v>
      </c>
      <c r="F4558" s="259" t="s">
        <v>734</v>
      </c>
      <c r="G4558" s="259" t="s">
        <v>295</v>
      </c>
      <c r="H4558" s="264" t="s">
        <v>1453</v>
      </c>
      <c r="I4558" s="264" t="s">
        <v>243</v>
      </c>
      <c r="J4558" s="264">
        <v>-626.75</v>
      </c>
      <c r="K4558" s="82" t="str">
        <f>IFERROR(IFERROR(VLOOKUP(I4558,'DE-PARA'!B:D,3,0),VLOOKUP(I4558,'DE-PARA'!C:D,2,0)),"NÃO ENCONTRADO")</f>
        <v>Pessoal</v>
      </c>
      <c r="L4558" s="50" t="str">
        <f>VLOOKUP(K4558,'Base -Receita-Despesa'!$B:$AS,1,FALSE)</f>
        <v>Pessoal</v>
      </c>
    </row>
    <row r="4559" spans="1:12" ht="15" customHeight="1" x14ac:dyDescent="0.25">
      <c r="A4559" s="81" t="str">
        <f t="shared" si="143"/>
        <v>2019</v>
      </c>
      <c r="B4559" s="259" t="s">
        <v>1021</v>
      </c>
      <c r="C4559" s="260" t="s">
        <v>1022</v>
      </c>
      <c r="D4559" s="73" t="str">
        <f t="shared" si="142"/>
        <v>jul/2019</v>
      </c>
      <c r="E4559" s="263">
        <v>43664</v>
      </c>
      <c r="F4559" s="259" t="s">
        <v>625</v>
      </c>
      <c r="G4559" s="259" t="s">
        <v>295</v>
      </c>
      <c r="H4559" s="264" t="s">
        <v>1453</v>
      </c>
      <c r="I4559" s="264" t="s">
        <v>243</v>
      </c>
      <c r="J4559" s="265">
        <v>-3011.12</v>
      </c>
      <c r="K4559" s="82" t="str">
        <f>IFERROR(IFERROR(VLOOKUP(I4559,'DE-PARA'!B:D,3,0),VLOOKUP(I4559,'DE-PARA'!C:D,2,0)),"NÃO ENCONTRADO")</f>
        <v>Pessoal</v>
      </c>
      <c r="L4559" s="50" t="str">
        <f>VLOOKUP(K4559,'Base -Receita-Despesa'!$B:$AS,1,FALSE)</f>
        <v>Pessoal</v>
      </c>
    </row>
    <row r="4560" spans="1:12" ht="15" customHeight="1" x14ac:dyDescent="0.25">
      <c r="A4560" s="81" t="str">
        <f t="shared" si="143"/>
        <v>2019</v>
      </c>
      <c r="B4560" s="259" t="s">
        <v>1021</v>
      </c>
      <c r="C4560" s="260" t="s">
        <v>1022</v>
      </c>
      <c r="D4560" s="73" t="str">
        <f t="shared" si="142"/>
        <v>jul/2019</v>
      </c>
      <c r="E4560" s="263">
        <v>43664</v>
      </c>
      <c r="F4560" s="259" t="s">
        <v>482</v>
      </c>
      <c r="G4560" s="259" t="s">
        <v>295</v>
      </c>
      <c r="H4560" s="264" t="s">
        <v>1453</v>
      </c>
      <c r="I4560" s="264" t="s">
        <v>243</v>
      </c>
      <c r="J4560" s="264">
        <v>-782.15</v>
      </c>
      <c r="K4560" s="82" t="str">
        <f>IFERROR(IFERROR(VLOOKUP(I4560,'DE-PARA'!B:D,3,0),VLOOKUP(I4560,'DE-PARA'!C:D,2,0)),"NÃO ENCONTRADO")</f>
        <v>Pessoal</v>
      </c>
      <c r="L4560" s="50" t="str">
        <f>VLOOKUP(K4560,'Base -Receita-Despesa'!$B:$AS,1,FALSE)</f>
        <v>Pessoal</v>
      </c>
    </row>
    <row r="4561" spans="1:12" ht="15" customHeight="1" x14ac:dyDescent="0.25">
      <c r="A4561" s="81" t="str">
        <f t="shared" si="143"/>
        <v>2019</v>
      </c>
      <c r="B4561" s="259" t="s">
        <v>1021</v>
      </c>
      <c r="C4561" s="260" t="s">
        <v>1022</v>
      </c>
      <c r="D4561" s="73" t="str">
        <f t="shared" si="142"/>
        <v>jul/2019</v>
      </c>
      <c r="E4561" s="263">
        <v>43664</v>
      </c>
      <c r="F4561" s="259" t="s">
        <v>623</v>
      </c>
      <c r="G4561" s="259" t="s">
        <v>295</v>
      </c>
      <c r="H4561" s="264" t="s">
        <v>1453</v>
      </c>
      <c r="I4561" s="264" t="s">
        <v>243</v>
      </c>
      <c r="J4561" s="265">
        <v>-1180.67</v>
      </c>
      <c r="K4561" s="82" t="str">
        <f>IFERROR(IFERROR(VLOOKUP(I4561,'DE-PARA'!B:D,3,0),VLOOKUP(I4561,'DE-PARA'!C:D,2,0)),"NÃO ENCONTRADO")</f>
        <v>Pessoal</v>
      </c>
      <c r="L4561" s="50" t="str">
        <f>VLOOKUP(K4561,'Base -Receita-Despesa'!$B:$AS,1,FALSE)</f>
        <v>Pessoal</v>
      </c>
    </row>
    <row r="4562" spans="1:12" ht="15" customHeight="1" x14ac:dyDescent="0.25">
      <c r="A4562" s="81" t="str">
        <f t="shared" si="143"/>
        <v>2019</v>
      </c>
      <c r="B4562" s="259" t="s">
        <v>1021</v>
      </c>
      <c r="C4562" s="260" t="s">
        <v>1022</v>
      </c>
      <c r="D4562" s="73" t="str">
        <f t="shared" si="142"/>
        <v>jul/2019</v>
      </c>
      <c r="E4562" s="263">
        <v>43664</v>
      </c>
      <c r="F4562" s="259" t="s">
        <v>408</v>
      </c>
      <c r="G4562" s="259" t="s">
        <v>295</v>
      </c>
      <c r="H4562" s="264" t="s">
        <v>1453</v>
      </c>
      <c r="I4562" s="264" t="s">
        <v>243</v>
      </c>
      <c r="J4562" s="264">
        <v>-361.97</v>
      </c>
      <c r="K4562" s="82" t="str">
        <f>IFERROR(IFERROR(VLOOKUP(I4562,'DE-PARA'!B:D,3,0),VLOOKUP(I4562,'DE-PARA'!C:D,2,0)),"NÃO ENCONTRADO")</f>
        <v>Pessoal</v>
      </c>
      <c r="L4562" s="50" t="str">
        <f>VLOOKUP(K4562,'Base -Receita-Despesa'!$B:$AS,1,FALSE)</f>
        <v>Pessoal</v>
      </c>
    </row>
    <row r="4563" spans="1:12" ht="15" customHeight="1" x14ac:dyDescent="0.25">
      <c r="A4563" s="81" t="str">
        <f t="shared" si="143"/>
        <v>2019</v>
      </c>
      <c r="B4563" s="259" t="s">
        <v>1021</v>
      </c>
      <c r="C4563" s="260" t="s">
        <v>1022</v>
      </c>
      <c r="D4563" s="73" t="str">
        <f t="shared" si="142"/>
        <v>jul/2019</v>
      </c>
      <c r="E4563" s="263">
        <v>43664</v>
      </c>
      <c r="F4563" s="259" t="s">
        <v>409</v>
      </c>
      <c r="G4563" s="259" t="s">
        <v>295</v>
      </c>
      <c r="H4563" s="264" t="s">
        <v>1453</v>
      </c>
      <c r="I4563" s="264" t="s">
        <v>243</v>
      </c>
      <c r="J4563" s="264">
        <v>-873.49</v>
      </c>
      <c r="K4563" s="82" t="str">
        <f>IFERROR(IFERROR(VLOOKUP(I4563,'DE-PARA'!B:D,3,0),VLOOKUP(I4563,'DE-PARA'!C:D,2,0)),"NÃO ENCONTRADO")</f>
        <v>Pessoal</v>
      </c>
      <c r="L4563" s="50" t="str">
        <f>VLOOKUP(K4563,'Base -Receita-Despesa'!$B:$AS,1,FALSE)</f>
        <v>Pessoal</v>
      </c>
    </row>
    <row r="4564" spans="1:12" ht="15" customHeight="1" x14ac:dyDescent="0.25">
      <c r="A4564" s="81" t="str">
        <f t="shared" si="143"/>
        <v>2019</v>
      </c>
      <c r="B4564" s="259" t="s">
        <v>1021</v>
      </c>
      <c r="C4564" s="260" t="s">
        <v>1022</v>
      </c>
      <c r="D4564" s="73" t="str">
        <f t="shared" si="142"/>
        <v>jul/2019</v>
      </c>
      <c r="E4564" s="263">
        <v>43664</v>
      </c>
      <c r="F4564" s="259" t="s">
        <v>1247</v>
      </c>
      <c r="G4564" s="259" t="s">
        <v>295</v>
      </c>
      <c r="H4564" s="264" t="s">
        <v>1453</v>
      </c>
      <c r="I4564" s="264" t="s">
        <v>243</v>
      </c>
      <c r="J4564" s="264">
        <v>-742.5</v>
      </c>
      <c r="K4564" s="82" t="str">
        <f>IFERROR(IFERROR(VLOOKUP(I4564,'DE-PARA'!B:D,3,0),VLOOKUP(I4564,'DE-PARA'!C:D,2,0)),"NÃO ENCONTRADO")</f>
        <v>Pessoal</v>
      </c>
      <c r="L4564" s="50" t="str">
        <f>VLOOKUP(K4564,'Base -Receita-Despesa'!$B:$AS,1,FALSE)</f>
        <v>Pessoal</v>
      </c>
    </row>
    <row r="4565" spans="1:12" ht="15" customHeight="1" x14ac:dyDescent="0.25">
      <c r="A4565" s="81" t="str">
        <f t="shared" si="143"/>
        <v>2019</v>
      </c>
      <c r="B4565" s="259" t="s">
        <v>1021</v>
      </c>
      <c r="C4565" s="260" t="s">
        <v>1022</v>
      </c>
      <c r="D4565" s="73" t="str">
        <f t="shared" si="142"/>
        <v>jul/2019</v>
      </c>
      <c r="E4565" s="263">
        <v>43664</v>
      </c>
      <c r="F4565" s="259" t="s">
        <v>450</v>
      </c>
      <c r="G4565" s="259" t="s">
        <v>295</v>
      </c>
      <c r="H4565" s="264" t="s">
        <v>1578</v>
      </c>
      <c r="I4565" s="264" t="s">
        <v>244</v>
      </c>
      <c r="J4565" s="264">
        <v>-225</v>
      </c>
      <c r="K4565" s="82" t="str">
        <f>IFERROR(IFERROR(VLOOKUP(I4565,'DE-PARA'!B:D,3,0),VLOOKUP(I4565,'DE-PARA'!C:D,2,0)),"NÃO ENCONTRADO")</f>
        <v>Pessoal</v>
      </c>
      <c r="L4565" s="50" t="str">
        <f>VLOOKUP(K4565,'Base -Receita-Despesa'!$B:$AS,1,FALSE)</f>
        <v>Pessoal</v>
      </c>
    </row>
    <row r="4566" spans="1:12" ht="15" customHeight="1" x14ac:dyDescent="0.25">
      <c r="A4566" s="81" t="str">
        <f t="shared" si="143"/>
        <v>2019</v>
      </c>
      <c r="B4566" s="259" t="s">
        <v>1021</v>
      </c>
      <c r="C4566" s="260" t="s">
        <v>1022</v>
      </c>
      <c r="D4566" s="73" t="str">
        <f t="shared" si="142"/>
        <v>jul/2019</v>
      </c>
      <c r="E4566" s="263">
        <v>43664</v>
      </c>
      <c r="F4566" s="259" t="s">
        <v>530</v>
      </c>
      <c r="G4566" s="259" t="s">
        <v>295</v>
      </c>
      <c r="H4566" s="264" t="s">
        <v>333</v>
      </c>
      <c r="I4566" s="264" t="s">
        <v>150</v>
      </c>
      <c r="J4566" s="264">
        <v>-15.14</v>
      </c>
      <c r="K4566" s="82" t="str">
        <f>IFERROR(IFERROR(VLOOKUP(I4566,'DE-PARA'!B:D,3,0),VLOOKUP(I4566,'DE-PARA'!C:D,2,0)),"NÃO ENCONTRADO")</f>
        <v>Serviços</v>
      </c>
      <c r="L4566" s="50" t="str">
        <f>VLOOKUP(K4566,'Base -Receita-Despesa'!$B:$AS,1,FALSE)</f>
        <v>Serviços</v>
      </c>
    </row>
    <row r="4567" spans="1:12" ht="15" customHeight="1" x14ac:dyDescent="0.25">
      <c r="A4567" s="81" t="str">
        <f t="shared" si="143"/>
        <v>2019</v>
      </c>
      <c r="B4567" s="259" t="s">
        <v>1021</v>
      </c>
      <c r="C4567" s="260" t="s">
        <v>1022</v>
      </c>
      <c r="D4567" s="73" t="str">
        <f t="shared" si="142"/>
        <v>jul/2019</v>
      </c>
      <c r="E4567" s="263">
        <v>43664</v>
      </c>
      <c r="F4567" s="259" t="s">
        <v>933</v>
      </c>
      <c r="G4567" s="259" t="s">
        <v>295</v>
      </c>
      <c r="H4567" s="264" t="s">
        <v>333</v>
      </c>
      <c r="I4567" s="264" t="s">
        <v>150</v>
      </c>
      <c r="J4567" s="265">
        <v>-1035</v>
      </c>
      <c r="K4567" s="82" t="str">
        <f>IFERROR(IFERROR(VLOOKUP(I4567,'DE-PARA'!B:D,3,0),VLOOKUP(I4567,'DE-PARA'!C:D,2,0)),"NÃO ENCONTRADO")</f>
        <v>Serviços</v>
      </c>
      <c r="L4567" s="50" t="str">
        <f>VLOOKUP(K4567,'Base -Receita-Despesa'!$B:$AS,1,FALSE)</f>
        <v>Serviços</v>
      </c>
    </row>
    <row r="4568" spans="1:12" ht="15" customHeight="1" x14ac:dyDescent="0.25">
      <c r="A4568" s="81" t="str">
        <f t="shared" si="143"/>
        <v>2019</v>
      </c>
      <c r="B4568" s="259" t="s">
        <v>1021</v>
      </c>
      <c r="C4568" s="260" t="s">
        <v>1022</v>
      </c>
      <c r="D4568" s="73" t="str">
        <f t="shared" si="142"/>
        <v>jul/2019</v>
      </c>
      <c r="E4568" s="263">
        <v>43664</v>
      </c>
      <c r="F4568" s="259" t="s">
        <v>846</v>
      </c>
      <c r="G4568" s="259" t="s">
        <v>295</v>
      </c>
      <c r="H4568" s="264" t="s">
        <v>333</v>
      </c>
      <c r="I4568" s="264" t="s">
        <v>150</v>
      </c>
      <c r="J4568" s="264">
        <v>-74.41</v>
      </c>
      <c r="K4568" s="82" t="str">
        <f>IFERROR(IFERROR(VLOOKUP(I4568,'DE-PARA'!B:D,3,0),VLOOKUP(I4568,'DE-PARA'!C:D,2,0)),"NÃO ENCONTRADO")</f>
        <v>Serviços</v>
      </c>
      <c r="L4568" s="50" t="str">
        <f>VLOOKUP(K4568,'Base -Receita-Despesa'!$B:$AS,1,FALSE)</f>
        <v>Serviços</v>
      </c>
    </row>
    <row r="4569" spans="1:12" ht="15" customHeight="1" x14ac:dyDescent="0.25">
      <c r="A4569" s="81" t="str">
        <f t="shared" si="143"/>
        <v>2019</v>
      </c>
      <c r="B4569" s="259" t="s">
        <v>1021</v>
      </c>
      <c r="C4569" s="260" t="s">
        <v>1022</v>
      </c>
      <c r="D4569" s="73" t="str">
        <f t="shared" si="142"/>
        <v>jul/2019</v>
      </c>
      <c r="E4569" s="263">
        <v>43664</v>
      </c>
      <c r="F4569" s="259" t="s">
        <v>1670</v>
      </c>
      <c r="G4569" s="259" t="s">
        <v>295</v>
      </c>
      <c r="H4569" s="264" t="s">
        <v>324</v>
      </c>
      <c r="I4569" s="264" t="s">
        <v>118</v>
      </c>
      <c r="J4569" s="264">
        <v>-839.71</v>
      </c>
      <c r="K4569" s="82" t="str">
        <f>IFERROR(IFERROR(VLOOKUP(I4569,'DE-PARA'!B:D,3,0),VLOOKUP(I4569,'DE-PARA'!C:D,2,0)),"NÃO ENCONTRADO")</f>
        <v>Serviços</v>
      </c>
      <c r="L4569" s="50" t="str">
        <f>VLOOKUP(K4569,'Base -Receita-Despesa'!$B:$AS,1,FALSE)</f>
        <v>Serviços</v>
      </c>
    </row>
    <row r="4570" spans="1:12" ht="15" customHeight="1" x14ac:dyDescent="0.25">
      <c r="A4570" s="81" t="str">
        <f t="shared" si="143"/>
        <v>2019</v>
      </c>
      <c r="B4570" s="259" t="s">
        <v>1021</v>
      </c>
      <c r="C4570" s="260" t="s">
        <v>1022</v>
      </c>
      <c r="D4570" s="73" t="str">
        <f t="shared" si="142"/>
        <v>jul/2019</v>
      </c>
      <c r="E4570" s="263">
        <v>43664</v>
      </c>
      <c r="F4570" s="259" t="s">
        <v>1671</v>
      </c>
      <c r="G4570" s="259" t="s">
        <v>295</v>
      </c>
      <c r="H4570" s="264" t="s">
        <v>1109</v>
      </c>
      <c r="I4570" s="264" t="s">
        <v>151</v>
      </c>
      <c r="J4570" s="264">
        <v>-640.20000000000005</v>
      </c>
      <c r="K4570" s="82" t="str">
        <f>IFERROR(IFERROR(VLOOKUP(I4570,'DE-PARA'!B:D,3,0),VLOOKUP(I4570,'DE-PARA'!C:D,2,0)),"NÃO ENCONTRADO")</f>
        <v>Serviços</v>
      </c>
      <c r="L4570" s="50" t="str">
        <f>VLOOKUP(K4570,'Base -Receita-Despesa'!$B:$AS,1,FALSE)</f>
        <v>Serviços</v>
      </c>
    </row>
    <row r="4571" spans="1:12" ht="15" customHeight="1" x14ac:dyDescent="0.25">
      <c r="A4571" s="81" t="str">
        <f t="shared" si="143"/>
        <v>2019</v>
      </c>
      <c r="B4571" s="259" t="s">
        <v>1021</v>
      </c>
      <c r="C4571" s="260" t="s">
        <v>1022</v>
      </c>
      <c r="D4571" s="73" t="str">
        <f t="shared" si="142"/>
        <v>jul/2019</v>
      </c>
      <c r="E4571" s="263">
        <v>43664</v>
      </c>
      <c r="F4571" s="259" t="s">
        <v>1672</v>
      </c>
      <c r="G4571" s="259" t="s">
        <v>295</v>
      </c>
      <c r="H4571" s="264" t="s">
        <v>340</v>
      </c>
      <c r="I4571" s="264" t="s">
        <v>160</v>
      </c>
      <c r="J4571" s="264">
        <v>-29.7</v>
      </c>
      <c r="K4571" s="82" t="str">
        <f>IFERROR(IFERROR(VLOOKUP(I4571,'DE-PARA'!B:D,3,0),VLOOKUP(I4571,'DE-PARA'!C:D,2,0)),"NÃO ENCONTRADO")</f>
        <v>Serviços</v>
      </c>
      <c r="L4571" s="50" t="str">
        <f>VLOOKUP(K4571,'Base -Receita-Despesa'!$B:$AS,1,FALSE)</f>
        <v>Serviços</v>
      </c>
    </row>
    <row r="4572" spans="1:12" ht="15" customHeight="1" x14ac:dyDescent="0.25">
      <c r="A4572" s="81" t="str">
        <f t="shared" si="143"/>
        <v>2019</v>
      </c>
      <c r="B4572" s="259" t="s">
        <v>1021</v>
      </c>
      <c r="C4572" s="260" t="s">
        <v>1022</v>
      </c>
      <c r="D4572" s="73" t="str">
        <f t="shared" si="142"/>
        <v>jul/2019</v>
      </c>
      <c r="E4572" s="263">
        <v>43664</v>
      </c>
      <c r="F4572" s="259" t="s">
        <v>1673</v>
      </c>
      <c r="G4572" s="259" t="s">
        <v>295</v>
      </c>
      <c r="H4572" s="264" t="s">
        <v>338</v>
      </c>
      <c r="I4572" s="264" t="s">
        <v>137</v>
      </c>
      <c r="J4572" s="264">
        <v>-124.35</v>
      </c>
      <c r="K4572" s="82" t="str">
        <f>IFERROR(IFERROR(VLOOKUP(I4572,'DE-PARA'!B:D,3,0),VLOOKUP(I4572,'DE-PARA'!C:D,2,0)),"NÃO ENCONTRADO")</f>
        <v>Serviços</v>
      </c>
      <c r="L4572" s="50" t="str">
        <f>VLOOKUP(K4572,'Base -Receita-Despesa'!$B:$AS,1,FALSE)</f>
        <v>Serviços</v>
      </c>
    </row>
    <row r="4573" spans="1:12" ht="15" customHeight="1" x14ac:dyDescent="0.25">
      <c r="A4573" s="81" t="str">
        <f t="shared" si="143"/>
        <v>2019</v>
      </c>
      <c r="B4573" s="259" t="s">
        <v>1021</v>
      </c>
      <c r="C4573" s="260" t="s">
        <v>1022</v>
      </c>
      <c r="D4573" s="73" t="str">
        <f t="shared" si="142"/>
        <v>jul/2019</v>
      </c>
      <c r="E4573" s="263">
        <v>43664</v>
      </c>
      <c r="F4573" s="259" t="s">
        <v>1674</v>
      </c>
      <c r="G4573" s="259" t="s">
        <v>295</v>
      </c>
      <c r="H4573" s="264" t="s">
        <v>396</v>
      </c>
      <c r="I4573" s="264" t="s">
        <v>120</v>
      </c>
      <c r="J4573" s="264">
        <v>-45</v>
      </c>
      <c r="K4573" s="82" t="str">
        <f>IFERROR(IFERROR(VLOOKUP(I4573,'DE-PARA'!B:D,3,0),VLOOKUP(I4573,'DE-PARA'!C:D,2,0)),"NÃO ENCONTRADO")</f>
        <v>Serviços</v>
      </c>
      <c r="L4573" s="50" t="str">
        <f>VLOOKUP(K4573,'Base -Receita-Despesa'!$B:$AS,1,FALSE)</f>
        <v>Serviços</v>
      </c>
    </row>
    <row r="4574" spans="1:12" ht="15" customHeight="1" x14ac:dyDescent="0.25">
      <c r="A4574" s="81" t="str">
        <f t="shared" si="143"/>
        <v>2019</v>
      </c>
      <c r="B4574" s="259" t="s">
        <v>1021</v>
      </c>
      <c r="C4574" s="260" t="s">
        <v>1022</v>
      </c>
      <c r="D4574" s="73" t="str">
        <f t="shared" si="142"/>
        <v>jul/2019</v>
      </c>
      <c r="E4574" s="263">
        <v>43664</v>
      </c>
      <c r="F4574" s="259" t="s">
        <v>1675</v>
      </c>
      <c r="G4574" s="259" t="s">
        <v>295</v>
      </c>
      <c r="H4574" s="264" t="s">
        <v>410</v>
      </c>
      <c r="I4574" s="264" t="s">
        <v>271</v>
      </c>
      <c r="J4574" s="264">
        <v>-21.21</v>
      </c>
      <c r="K4574" s="82" t="str">
        <f>IFERROR(IFERROR(VLOOKUP(I4574,'DE-PARA'!B:D,3,0),VLOOKUP(I4574,'DE-PARA'!C:D,2,0)),"NÃO ENCONTRADO")</f>
        <v>Serviços</v>
      </c>
      <c r="L4574" s="50" t="str">
        <f>VLOOKUP(K4574,'Base -Receita-Despesa'!$B:$AS,1,FALSE)</f>
        <v>Serviços</v>
      </c>
    </row>
    <row r="4575" spans="1:12" ht="15" customHeight="1" x14ac:dyDescent="0.25">
      <c r="A4575" s="81" t="str">
        <f t="shared" si="143"/>
        <v>2019</v>
      </c>
      <c r="B4575" s="259" t="s">
        <v>1021</v>
      </c>
      <c r="C4575" s="260" t="s">
        <v>1022</v>
      </c>
      <c r="D4575" s="73" t="str">
        <f t="shared" si="142"/>
        <v>jul/2019</v>
      </c>
      <c r="E4575" s="263">
        <v>43664</v>
      </c>
      <c r="F4575" s="259" t="s">
        <v>794</v>
      </c>
      <c r="G4575" s="259" t="s">
        <v>295</v>
      </c>
      <c r="H4575" s="264" t="s">
        <v>812</v>
      </c>
      <c r="I4575" s="264" t="s">
        <v>156</v>
      </c>
      <c r="J4575" s="265">
        <v>-8110.66</v>
      </c>
      <c r="K4575" s="82" t="str">
        <f>IFERROR(IFERROR(VLOOKUP(I4575,'DE-PARA'!B:D,3,0),VLOOKUP(I4575,'DE-PARA'!C:D,2,0)),"NÃO ENCONTRADO")</f>
        <v>Encargos sobre Folha de Pagamento</v>
      </c>
      <c r="L4575" s="50" t="str">
        <f>VLOOKUP(K4575,'Base -Receita-Despesa'!$B:$AS,1,FALSE)</f>
        <v>Encargos sobre Folha de Pagamento</v>
      </c>
    </row>
    <row r="4576" spans="1:12" ht="15" customHeight="1" x14ac:dyDescent="0.25">
      <c r="A4576" s="81" t="str">
        <f t="shared" si="143"/>
        <v>2019</v>
      </c>
      <c r="B4576" s="259" t="s">
        <v>1021</v>
      </c>
      <c r="C4576" s="260" t="s">
        <v>1022</v>
      </c>
      <c r="D4576" s="73" t="str">
        <f t="shared" si="142"/>
        <v>jul/2019</v>
      </c>
      <c r="E4576" s="263">
        <v>43664</v>
      </c>
      <c r="F4576" s="259" t="s">
        <v>1676</v>
      </c>
      <c r="G4576" s="259" t="s">
        <v>295</v>
      </c>
      <c r="H4576" s="264" t="s">
        <v>333</v>
      </c>
      <c r="I4576" s="264" t="s">
        <v>150</v>
      </c>
      <c r="J4576" s="265">
        <v>-3795</v>
      </c>
      <c r="K4576" s="82" t="str">
        <f>IFERROR(IFERROR(VLOOKUP(I4576,'DE-PARA'!B:D,3,0),VLOOKUP(I4576,'DE-PARA'!C:D,2,0)),"NÃO ENCONTRADO")</f>
        <v>Serviços</v>
      </c>
      <c r="L4576" s="50" t="str">
        <f>VLOOKUP(K4576,'Base -Receita-Despesa'!$B:$AS,1,FALSE)</f>
        <v>Serviços</v>
      </c>
    </row>
    <row r="4577" spans="1:12" ht="15" customHeight="1" x14ac:dyDescent="0.25">
      <c r="A4577" s="81" t="str">
        <f t="shared" si="143"/>
        <v>2019</v>
      </c>
      <c r="B4577" s="259" t="s">
        <v>1021</v>
      </c>
      <c r="C4577" s="260" t="s">
        <v>1022</v>
      </c>
      <c r="D4577" s="73" t="str">
        <f t="shared" si="142"/>
        <v>jul/2019</v>
      </c>
      <c r="E4577" s="263">
        <v>43664</v>
      </c>
      <c r="F4577" s="259" t="s">
        <v>646</v>
      </c>
      <c r="G4577" s="259" t="s">
        <v>295</v>
      </c>
      <c r="H4577" s="264" t="s">
        <v>333</v>
      </c>
      <c r="I4577" s="264" t="s">
        <v>150</v>
      </c>
      <c r="J4577" s="265">
        <v>-3795</v>
      </c>
      <c r="K4577" s="82" t="str">
        <f>IFERROR(IFERROR(VLOOKUP(I4577,'DE-PARA'!B:D,3,0),VLOOKUP(I4577,'DE-PARA'!C:D,2,0)),"NÃO ENCONTRADO")</f>
        <v>Serviços</v>
      </c>
      <c r="L4577" s="50" t="str">
        <f>VLOOKUP(K4577,'Base -Receita-Despesa'!$B:$AS,1,FALSE)</f>
        <v>Serviços</v>
      </c>
    </row>
    <row r="4578" spans="1:12" ht="15" customHeight="1" x14ac:dyDescent="0.25">
      <c r="A4578" s="81" t="str">
        <f t="shared" si="143"/>
        <v>2019</v>
      </c>
      <c r="B4578" s="259" t="s">
        <v>1021</v>
      </c>
      <c r="C4578" s="260" t="s">
        <v>1022</v>
      </c>
      <c r="D4578" s="73" t="str">
        <f t="shared" si="142"/>
        <v>jul/2019</v>
      </c>
      <c r="E4578" s="263">
        <v>43664</v>
      </c>
      <c r="F4578" s="259" t="s">
        <v>786</v>
      </c>
      <c r="G4578" s="259" t="s">
        <v>295</v>
      </c>
      <c r="H4578" s="264" t="s">
        <v>808</v>
      </c>
      <c r="I4578" s="264" t="s">
        <v>157</v>
      </c>
      <c r="J4578" s="265">
        <v>-102176.12</v>
      </c>
      <c r="K4578" s="82" t="str">
        <f>IFERROR(IFERROR(VLOOKUP(I4578,'DE-PARA'!B:D,3,0),VLOOKUP(I4578,'DE-PARA'!C:D,2,0)),"NÃO ENCONTRADO")</f>
        <v>Encargos sobre Folha de Pagamento</v>
      </c>
      <c r="L4578" s="50" t="str">
        <f>VLOOKUP(K4578,'Base -Receita-Despesa'!$B:$AS,1,FALSE)</f>
        <v>Encargos sobre Folha de Pagamento</v>
      </c>
    </row>
    <row r="4579" spans="1:12" ht="15" customHeight="1" x14ac:dyDescent="0.25">
      <c r="A4579" s="81" t="str">
        <f t="shared" si="143"/>
        <v>2019</v>
      </c>
      <c r="B4579" s="259" t="s">
        <v>1021</v>
      </c>
      <c r="C4579" s="260" t="s">
        <v>1022</v>
      </c>
      <c r="D4579" s="73" t="str">
        <f t="shared" si="142"/>
        <v>jul/2019</v>
      </c>
      <c r="E4579" s="263">
        <v>43664</v>
      </c>
      <c r="F4579" s="259" t="s">
        <v>1677</v>
      </c>
      <c r="G4579" s="259" t="s">
        <v>295</v>
      </c>
      <c r="H4579" s="264" t="s">
        <v>1109</v>
      </c>
      <c r="I4579" s="264" t="s">
        <v>151</v>
      </c>
      <c r="J4579" s="265">
        <v>-5201.1499999999996</v>
      </c>
      <c r="K4579" s="82" t="str">
        <f>IFERROR(IFERROR(VLOOKUP(I4579,'DE-PARA'!B:D,3,0),VLOOKUP(I4579,'DE-PARA'!C:D,2,0)),"NÃO ENCONTRADO")</f>
        <v>Serviços</v>
      </c>
      <c r="L4579" s="50" t="str">
        <f>VLOOKUP(K4579,'Base -Receita-Despesa'!$B:$AS,1,FALSE)</f>
        <v>Serviços</v>
      </c>
    </row>
    <row r="4580" spans="1:12" ht="15" customHeight="1" x14ac:dyDescent="0.25">
      <c r="A4580" s="81" t="str">
        <f t="shared" si="143"/>
        <v>2019</v>
      </c>
      <c r="B4580" s="259" t="s">
        <v>1021</v>
      </c>
      <c r="C4580" s="260" t="s">
        <v>1022</v>
      </c>
      <c r="D4580" s="73" t="str">
        <f t="shared" si="142"/>
        <v>jul/2019</v>
      </c>
      <c r="E4580" s="263">
        <v>43664</v>
      </c>
      <c r="F4580" s="259">
        <v>52119</v>
      </c>
      <c r="G4580" s="259" t="s">
        <v>295</v>
      </c>
      <c r="H4580" s="264" t="s">
        <v>1462</v>
      </c>
      <c r="I4580" s="264" t="s">
        <v>255</v>
      </c>
      <c r="J4580" s="264">
        <v>-250.54</v>
      </c>
      <c r="K4580" s="82" t="str">
        <f>IFERROR(IFERROR(VLOOKUP(I4580,'DE-PARA'!B:D,3,0),VLOOKUP(I4580,'DE-PARA'!C:D,2,0)),"NÃO ENCONTRADO")</f>
        <v>Materiais</v>
      </c>
      <c r="L4580" s="50" t="str">
        <f>VLOOKUP(K4580,'Base -Receita-Despesa'!$B:$AS,1,FALSE)</f>
        <v>Materiais</v>
      </c>
    </row>
    <row r="4581" spans="1:12" ht="15" customHeight="1" x14ac:dyDescent="0.25">
      <c r="A4581" s="81" t="str">
        <f t="shared" si="143"/>
        <v>2019</v>
      </c>
      <c r="B4581" s="259" t="s">
        <v>1021</v>
      </c>
      <c r="C4581" s="260" t="s">
        <v>1022</v>
      </c>
      <c r="D4581" s="73" t="str">
        <f t="shared" si="142"/>
        <v>jul/2019</v>
      </c>
      <c r="E4581" s="263">
        <v>43664</v>
      </c>
      <c r="F4581" s="259">
        <v>15672</v>
      </c>
      <c r="G4581" s="259" t="s">
        <v>295</v>
      </c>
      <c r="H4581" s="264" t="s">
        <v>741</v>
      </c>
      <c r="I4581" s="264" t="s">
        <v>160</v>
      </c>
      <c r="J4581" s="265">
        <v>-4304.17</v>
      </c>
      <c r="K4581" s="82" t="str">
        <f>IFERROR(IFERROR(VLOOKUP(I4581,'DE-PARA'!B:D,3,0),VLOOKUP(I4581,'DE-PARA'!C:D,2,0)),"NÃO ENCONTRADO")</f>
        <v>Serviços</v>
      </c>
      <c r="L4581" s="50" t="str">
        <f>VLOOKUP(K4581,'Base -Receita-Despesa'!$B:$AS,1,FALSE)</f>
        <v>Serviços</v>
      </c>
    </row>
    <row r="4582" spans="1:12" ht="15" customHeight="1" x14ac:dyDescent="0.25">
      <c r="A4582" s="81" t="str">
        <f t="shared" si="143"/>
        <v>2019</v>
      </c>
      <c r="B4582" s="259" t="s">
        <v>1021</v>
      </c>
      <c r="C4582" s="260" t="s">
        <v>1022</v>
      </c>
      <c r="D4582" s="73" t="str">
        <f t="shared" si="142"/>
        <v>jul/2019</v>
      </c>
      <c r="E4582" s="263">
        <v>43664</v>
      </c>
      <c r="F4582" s="259" t="s">
        <v>214</v>
      </c>
      <c r="G4582" s="259" t="s">
        <v>295</v>
      </c>
      <c r="H4582" s="264" t="s">
        <v>304</v>
      </c>
      <c r="I4582" s="264" t="s">
        <v>133</v>
      </c>
      <c r="J4582" s="264">
        <v>-9.5</v>
      </c>
      <c r="K4582" s="82" t="str">
        <f>IFERROR(IFERROR(VLOOKUP(I4582,'DE-PARA'!B:D,3,0),VLOOKUP(I4582,'DE-PARA'!C:D,2,0)),"NÃO ENCONTRADO")</f>
        <v>Outras Saídas</v>
      </c>
      <c r="L4582" s="50" t="str">
        <f>VLOOKUP(K4582,'Base -Receita-Despesa'!$B:$AS,1,FALSE)</f>
        <v>Outras Saídas</v>
      </c>
    </row>
    <row r="4583" spans="1:12" ht="15" customHeight="1" x14ac:dyDescent="0.25">
      <c r="A4583" s="81" t="str">
        <f t="shared" si="143"/>
        <v>2019</v>
      </c>
      <c r="B4583" s="259" t="s">
        <v>1021</v>
      </c>
      <c r="C4583" s="260" t="s">
        <v>1022</v>
      </c>
      <c r="D4583" s="73" t="str">
        <f t="shared" si="142"/>
        <v>jul/2019</v>
      </c>
      <c r="E4583" s="263">
        <v>43664</v>
      </c>
      <c r="F4583" s="259" t="s">
        <v>214</v>
      </c>
      <c r="G4583" s="259" t="s">
        <v>295</v>
      </c>
      <c r="H4583" s="264" t="s">
        <v>304</v>
      </c>
      <c r="I4583" s="264" t="s">
        <v>133</v>
      </c>
      <c r="J4583" s="264">
        <v>-9.5</v>
      </c>
      <c r="K4583" s="82" t="str">
        <f>IFERROR(IFERROR(VLOOKUP(I4583,'DE-PARA'!B:D,3,0),VLOOKUP(I4583,'DE-PARA'!C:D,2,0)),"NÃO ENCONTRADO")</f>
        <v>Outras Saídas</v>
      </c>
      <c r="L4583" s="50" t="str">
        <f>VLOOKUP(K4583,'Base -Receita-Despesa'!$B:$AS,1,FALSE)</f>
        <v>Outras Saídas</v>
      </c>
    </row>
    <row r="4584" spans="1:12" ht="15" customHeight="1" x14ac:dyDescent="0.25">
      <c r="A4584" s="81" t="str">
        <f t="shared" si="143"/>
        <v>2019</v>
      </c>
      <c r="B4584" s="259" t="s">
        <v>1021</v>
      </c>
      <c r="C4584" s="260" t="s">
        <v>1022</v>
      </c>
      <c r="D4584" s="73" t="str">
        <f t="shared" si="142"/>
        <v>jul/2019</v>
      </c>
      <c r="E4584" s="263">
        <v>43664</v>
      </c>
      <c r="F4584" s="259" t="s">
        <v>207</v>
      </c>
      <c r="G4584" s="259" t="s">
        <v>295</v>
      </c>
      <c r="H4584" s="264" t="s">
        <v>208</v>
      </c>
      <c r="I4584" s="264" t="s">
        <v>298</v>
      </c>
      <c r="J4584" s="265">
        <v>172004.14</v>
      </c>
      <c r="K4584" s="82" t="str">
        <f>IFERROR(IFERROR(VLOOKUP(I4584,'DE-PARA'!B:D,3,0),VLOOKUP(I4584,'DE-PARA'!C:D,2,0)),"NÃO ENCONTRADO")</f>
        <v>Entrada Conta Aplicação (+)</v>
      </c>
      <c r="L4584" s="50" t="str">
        <f>VLOOKUP(K4584,'Base -Receita-Despesa'!$B:$AS,1,FALSE)</f>
        <v>ENTRADA CONTA APLICAÇÃO (+)</v>
      </c>
    </row>
    <row r="4585" spans="1:12" ht="15" customHeight="1" x14ac:dyDescent="0.25">
      <c r="A4585" s="81" t="str">
        <f t="shared" si="143"/>
        <v>2019</v>
      </c>
      <c r="B4585" s="259" t="s">
        <v>1021</v>
      </c>
      <c r="C4585" s="260" t="s">
        <v>1022</v>
      </c>
      <c r="D4585" s="73" t="str">
        <f t="shared" si="142"/>
        <v>jul/2019</v>
      </c>
      <c r="E4585" s="263">
        <v>43665</v>
      </c>
      <c r="F4585" s="259">
        <v>7381</v>
      </c>
      <c r="G4585" s="259" t="s">
        <v>295</v>
      </c>
      <c r="H4585" s="264" t="s">
        <v>1678</v>
      </c>
      <c r="I4585" s="264" t="s">
        <v>261</v>
      </c>
      <c r="J4585" s="265">
        <v>-1210</v>
      </c>
      <c r="K4585" s="82" t="str">
        <f>IFERROR(IFERROR(VLOOKUP(I4585,'DE-PARA'!B:D,3,0),VLOOKUP(I4585,'DE-PARA'!C:D,2,0)),"NÃO ENCONTRADO")</f>
        <v>Materiais</v>
      </c>
      <c r="L4585" s="50" t="str">
        <f>VLOOKUP(K4585,'Base -Receita-Despesa'!$B:$AS,1,FALSE)</f>
        <v>Materiais</v>
      </c>
    </row>
    <row r="4586" spans="1:12" ht="15" customHeight="1" x14ac:dyDescent="0.25">
      <c r="A4586" s="81" t="str">
        <f t="shared" si="143"/>
        <v>2019</v>
      </c>
      <c r="B4586" s="259" t="s">
        <v>1021</v>
      </c>
      <c r="C4586" s="260" t="s">
        <v>1022</v>
      </c>
      <c r="D4586" s="73" t="str">
        <f t="shared" si="142"/>
        <v>jul/2019</v>
      </c>
      <c r="E4586" s="263">
        <v>43665</v>
      </c>
      <c r="F4586" s="259">
        <v>2506791</v>
      </c>
      <c r="G4586" s="259" t="s">
        <v>295</v>
      </c>
      <c r="H4586" s="264" t="s">
        <v>1665</v>
      </c>
      <c r="I4586" s="264" t="s">
        <v>137</v>
      </c>
      <c r="J4586" s="265">
        <v>-62602.46</v>
      </c>
      <c r="K4586" s="82" t="str">
        <f>IFERROR(IFERROR(VLOOKUP(I4586,'DE-PARA'!B:D,3,0),VLOOKUP(I4586,'DE-PARA'!C:D,2,0)),"NÃO ENCONTRADO")</f>
        <v>Serviços</v>
      </c>
      <c r="L4586" s="50" t="str">
        <f>VLOOKUP(K4586,'Base -Receita-Despesa'!$B:$AS,1,FALSE)</f>
        <v>Serviços</v>
      </c>
    </row>
    <row r="4587" spans="1:12" ht="15" customHeight="1" x14ac:dyDescent="0.25">
      <c r="A4587" s="81" t="str">
        <f t="shared" si="143"/>
        <v>2019</v>
      </c>
      <c r="B4587" s="259" t="s">
        <v>1021</v>
      </c>
      <c r="C4587" s="260" t="s">
        <v>1022</v>
      </c>
      <c r="D4587" s="73" t="str">
        <f t="shared" si="142"/>
        <v>jul/2019</v>
      </c>
      <c r="E4587" s="263">
        <v>43665</v>
      </c>
      <c r="F4587" s="259">
        <v>2506808</v>
      </c>
      <c r="G4587" s="259" t="s">
        <v>295</v>
      </c>
      <c r="H4587" s="264" t="s">
        <v>1665</v>
      </c>
      <c r="I4587" s="264" t="s">
        <v>137</v>
      </c>
      <c r="J4587" s="265">
        <v>-3000.52</v>
      </c>
      <c r="K4587" s="82" t="str">
        <f>IFERROR(IFERROR(VLOOKUP(I4587,'DE-PARA'!B:D,3,0),VLOOKUP(I4587,'DE-PARA'!C:D,2,0)),"NÃO ENCONTRADO")</f>
        <v>Serviços</v>
      </c>
      <c r="L4587" s="50" t="str">
        <f>VLOOKUP(K4587,'Base -Receita-Despesa'!$B:$AS,1,FALSE)</f>
        <v>Serviços</v>
      </c>
    </row>
    <row r="4588" spans="1:12" ht="15" customHeight="1" x14ac:dyDescent="0.25">
      <c r="A4588" s="81" t="str">
        <f t="shared" si="143"/>
        <v>2019</v>
      </c>
      <c r="B4588" s="259" t="s">
        <v>1021</v>
      </c>
      <c r="C4588" s="260" t="s">
        <v>1022</v>
      </c>
      <c r="D4588" s="73" t="str">
        <f t="shared" si="142"/>
        <v>jul/2019</v>
      </c>
      <c r="E4588" s="263">
        <v>43665</v>
      </c>
      <c r="F4588" s="259" t="s">
        <v>1679</v>
      </c>
      <c r="G4588" s="259" t="s">
        <v>295</v>
      </c>
      <c r="H4588" s="264" t="s">
        <v>324</v>
      </c>
      <c r="I4588" s="264" t="s">
        <v>118</v>
      </c>
      <c r="J4588" s="265">
        <v>-9236.84</v>
      </c>
      <c r="K4588" s="82" t="str">
        <f>IFERROR(IFERROR(VLOOKUP(I4588,'DE-PARA'!B:D,3,0),VLOOKUP(I4588,'DE-PARA'!C:D,2,0)),"NÃO ENCONTRADO")</f>
        <v>Serviços</v>
      </c>
      <c r="L4588" s="50" t="str">
        <f>VLOOKUP(K4588,'Base -Receita-Despesa'!$B:$AS,1,FALSE)</f>
        <v>Serviços</v>
      </c>
    </row>
    <row r="4589" spans="1:12" ht="15" customHeight="1" x14ac:dyDescent="0.25">
      <c r="A4589" s="81" t="str">
        <f t="shared" si="143"/>
        <v>2019</v>
      </c>
      <c r="B4589" s="259" t="s">
        <v>1021</v>
      </c>
      <c r="C4589" s="260" t="s">
        <v>1022</v>
      </c>
      <c r="D4589" s="73" t="str">
        <f t="shared" si="142"/>
        <v>jul/2019</v>
      </c>
      <c r="E4589" s="263">
        <v>43651</v>
      </c>
      <c r="F4589" s="259" t="s">
        <v>781</v>
      </c>
      <c r="G4589" s="259" t="s">
        <v>295</v>
      </c>
      <c r="H4589" s="264" t="s">
        <v>1429</v>
      </c>
      <c r="I4589" s="264" t="s">
        <v>276</v>
      </c>
      <c r="J4589" s="264">
        <v>-962.96</v>
      </c>
      <c r="K4589" s="82" t="str">
        <f>IFERROR(IFERROR(VLOOKUP(I4589,'DE-PARA'!B:D,3,0),VLOOKUP(I4589,'DE-PARA'!C:D,2,0)),"NÃO ENCONTRADO")</f>
        <v>Despesas com Viagens</v>
      </c>
      <c r="L4589" s="50" t="str">
        <f>VLOOKUP(K4589,'Base -Receita-Despesa'!$B:$AS,1,FALSE)</f>
        <v>Despesas com Viagens</v>
      </c>
    </row>
    <row r="4590" spans="1:12" ht="15" customHeight="1" x14ac:dyDescent="0.25">
      <c r="A4590" s="81" t="str">
        <f t="shared" si="143"/>
        <v>2019</v>
      </c>
      <c r="B4590" s="259" t="s">
        <v>1021</v>
      </c>
      <c r="C4590" s="260" t="s">
        <v>1022</v>
      </c>
      <c r="D4590" s="73" t="str">
        <f t="shared" si="142"/>
        <v>jul/2019</v>
      </c>
      <c r="E4590" s="263">
        <v>43665</v>
      </c>
      <c r="F4590" s="259" t="s">
        <v>207</v>
      </c>
      <c r="G4590" s="259" t="s">
        <v>295</v>
      </c>
      <c r="H4590" s="264" t="s">
        <v>208</v>
      </c>
      <c r="I4590" s="264" t="s">
        <v>298</v>
      </c>
      <c r="J4590" s="265">
        <v>76762.78</v>
      </c>
      <c r="K4590" s="82" t="str">
        <f>IFERROR(IFERROR(VLOOKUP(I4590,'DE-PARA'!B:D,3,0),VLOOKUP(I4590,'DE-PARA'!C:D,2,0)),"NÃO ENCONTRADO")</f>
        <v>Entrada Conta Aplicação (+)</v>
      </c>
      <c r="L4590" s="50" t="str">
        <f>VLOOKUP(K4590,'Base -Receita-Despesa'!$B:$AS,1,FALSE)</f>
        <v>ENTRADA CONTA APLICAÇÃO (+)</v>
      </c>
    </row>
    <row r="4591" spans="1:12" ht="15" customHeight="1" x14ac:dyDescent="0.25">
      <c r="A4591" s="81" t="str">
        <f t="shared" si="143"/>
        <v>2019</v>
      </c>
      <c r="B4591" s="259" t="s">
        <v>1023</v>
      </c>
      <c r="C4591" s="260" t="s">
        <v>1022</v>
      </c>
      <c r="D4591" s="73" t="str">
        <f t="shared" si="142"/>
        <v>jul/2019</v>
      </c>
      <c r="E4591" s="263">
        <v>43668</v>
      </c>
      <c r="F4591" s="259" t="s">
        <v>205</v>
      </c>
      <c r="G4591" s="259" t="s">
        <v>295</v>
      </c>
      <c r="H4591" s="270" t="s">
        <v>736</v>
      </c>
      <c r="I4591" s="270" t="s">
        <v>125</v>
      </c>
      <c r="J4591" s="264">
        <v>10</v>
      </c>
      <c r="K4591" s="82" t="str">
        <f>IFERROR(IFERROR(VLOOKUP(I4591,'DE-PARA'!B:D,3,0),VLOOKUP(I4591,'DE-PARA'!C:D,2,0)),"NÃO ENCONTRADO")</f>
        <v>TEV – Transferências Entre Contas (Entradas)</v>
      </c>
      <c r="L4591" s="50" t="str">
        <f>VLOOKUP(K4591,'Base -Receita-Despesa'!$B:$AS,1,FALSE)</f>
        <v>TEV – Transferências Entre Contas (Entradas)</v>
      </c>
    </row>
    <row r="4592" spans="1:12" ht="15" customHeight="1" x14ac:dyDescent="0.25">
      <c r="A4592" s="81" t="str">
        <f t="shared" si="143"/>
        <v>2019</v>
      </c>
      <c r="B4592" s="259" t="s">
        <v>1023</v>
      </c>
      <c r="C4592" s="260" t="s">
        <v>1022</v>
      </c>
      <c r="D4592" s="73" t="str">
        <f t="shared" si="142"/>
        <v>jul/2019</v>
      </c>
      <c r="E4592" s="263">
        <v>43668</v>
      </c>
      <c r="F4592" s="259" t="s">
        <v>214</v>
      </c>
      <c r="G4592" s="259" t="s">
        <v>295</v>
      </c>
      <c r="H4592" s="264" t="s">
        <v>329</v>
      </c>
      <c r="I4592" s="270" t="s">
        <v>133</v>
      </c>
      <c r="J4592" s="264">
        <v>-9.99</v>
      </c>
      <c r="K4592" s="82" t="str">
        <f>IFERROR(IFERROR(VLOOKUP(I4592,'DE-PARA'!B:D,3,0),VLOOKUP(I4592,'DE-PARA'!C:D,2,0)),"NÃO ENCONTRADO")</f>
        <v>Outras Saídas</v>
      </c>
      <c r="L4592" s="50" t="str">
        <f>VLOOKUP(K4592,'Base -Receita-Despesa'!$B:$AS,1,FALSE)</f>
        <v>Outras Saídas</v>
      </c>
    </row>
    <row r="4593" spans="1:12" ht="15" customHeight="1" x14ac:dyDescent="0.25">
      <c r="A4593" s="81" t="str">
        <f t="shared" si="143"/>
        <v>2019</v>
      </c>
      <c r="B4593" s="259" t="s">
        <v>1021</v>
      </c>
      <c r="C4593" s="260" t="s">
        <v>1022</v>
      </c>
      <c r="D4593" s="73" t="str">
        <f t="shared" si="142"/>
        <v>jul/2019</v>
      </c>
      <c r="E4593" s="263">
        <v>43668</v>
      </c>
      <c r="F4593" s="259" t="s">
        <v>436</v>
      </c>
      <c r="G4593" s="259" t="s">
        <v>295</v>
      </c>
      <c r="H4593" s="264" t="s">
        <v>1578</v>
      </c>
      <c r="I4593" s="264" t="s">
        <v>244</v>
      </c>
      <c r="J4593" s="264">
        <v>-450</v>
      </c>
      <c r="K4593" s="82" t="str">
        <f>IFERROR(IFERROR(VLOOKUP(I4593,'DE-PARA'!B:D,3,0),VLOOKUP(I4593,'DE-PARA'!C:D,2,0)),"NÃO ENCONTRADO")</f>
        <v>Pessoal</v>
      </c>
      <c r="L4593" s="50" t="str">
        <f>VLOOKUP(K4593,'Base -Receita-Despesa'!$B:$AS,1,FALSE)</f>
        <v>Pessoal</v>
      </c>
    </row>
    <row r="4594" spans="1:12" ht="15" customHeight="1" x14ac:dyDescent="0.25">
      <c r="A4594" s="81" t="str">
        <f t="shared" si="143"/>
        <v>2019</v>
      </c>
      <c r="B4594" s="259" t="s">
        <v>1021</v>
      </c>
      <c r="C4594" s="260" t="s">
        <v>1022</v>
      </c>
      <c r="D4594" s="73" t="str">
        <f t="shared" si="142"/>
        <v>jul/2019</v>
      </c>
      <c r="E4594" s="263">
        <v>43668</v>
      </c>
      <c r="F4594" s="259" t="s">
        <v>1680</v>
      </c>
      <c r="G4594" s="259" t="s">
        <v>295</v>
      </c>
      <c r="H4594" s="264" t="s">
        <v>1109</v>
      </c>
      <c r="I4594" s="264" t="s">
        <v>151</v>
      </c>
      <c r="J4594" s="265">
        <v>-3201.02</v>
      </c>
      <c r="K4594" s="82" t="str">
        <f>IFERROR(IFERROR(VLOOKUP(I4594,'DE-PARA'!B:D,3,0),VLOOKUP(I4594,'DE-PARA'!C:D,2,0)),"NÃO ENCONTRADO")</f>
        <v>Serviços</v>
      </c>
      <c r="L4594" s="50" t="str">
        <f>VLOOKUP(K4594,'Base -Receita-Despesa'!$B:$AS,1,FALSE)</f>
        <v>Serviços</v>
      </c>
    </row>
    <row r="4595" spans="1:12" ht="15" customHeight="1" x14ac:dyDescent="0.25">
      <c r="A4595" s="81" t="str">
        <f t="shared" si="143"/>
        <v>2019</v>
      </c>
      <c r="B4595" s="259" t="s">
        <v>1021</v>
      </c>
      <c r="C4595" s="260" t="s">
        <v>1022</v>
      </c>
      <c r="D4595" s="73" t="str">
        <f t="shared" si="142"/>
        <v>jul/2019</v>
      </c>
      <c r="E4595" s="263">
        <v>43668</v>
      </c>
      <c r="F4595" s="259" t="s">
        <v>1681</v>
      </c>
      <c r="G4595" s="259" t="s">
        <v>295</v>
      </c>
      <c r="H4595" s="264" t="s">
        <v>324</v>
      </c>
      <c r="I4595" s="264" t="s">
        <v>118</v>
      </c>
      <c r="J4595" s="265">
        <v>-4198.5600000000004</v>
      </c>
      <c r="K4595" s="82" t="str">
        <f>IFERROR(IFERROR(VLOOKUP(I4595,'DE-PARA'!B:D,3,0),VLOOKUP(I4595,'DE-PARA'!C:D,2,0)),"NÃO ENCONTRADO")</f>
        <v>Serviços</v>
      </c>
      <c r="L4595" s="50" t="str">
        <f>VLOOKUP(K4595,'Base -Receita-Despesa'!$B:$AS,1,FALSE)</f>
        <v>Serviços</v>
      </c>
    </row>
    <row r="4596" spans="1:12" ht="15" customHeight="1" x14ac:dyDescent="0.25">
      <c r="A4596" s="81" t="str">
        <f t="shared" si="143"/>
        <v>2019</v>
      </c>
      <c r="B4596" s="259" t="s">
        <v>1021</v>
      </c>
      <c r="C4596" s="260" t="s">
        <v>1022</v>
      </c>
      <c r="D4596" s="73" t="str">
        <f t="shared" si="142"/>
        <v>jul/2019</v>
      </c>
      <c r="E4596" s="263">
        <v>43668</v>
      </c>
      <c r="F4596" s="259" t="s">
        <v>1682</v>
      </c>
      <c r="G4596" s="259" t="s">
        <v>295</v>
      </c>
      <c r="H4596" s="264" t="s">
        <v>333</v>
      </c>
      <c r="I4596" s="264" t="s">
        <v>150</v>
      </c>
      <c r="J4596" s="265">
        <v>-3450</v>
      </c>
      <c r="K4596" s="82" t="str">
        <f>IFERROR(IFERROR(VLOOKUP(I4596,'DE-PARA'!B:D,3,0),VLOOKUP(I4596,'DE-PARA'!C:D,2,0)),"NÃO ENCONTRADO")</f>
        <v>Serviços</v>
      </c>
      <c r="L4596" s="50" t="str">
        <f>VLOOKUP(K4596,'Base -Receita-Despesa'!$B:$AS,1,FALSE)</f>
        <v>Serviços</v>
      </c>
    </row>
    <row r="4597" spans="1:12" ht="15" customHeight="1" x14ac:dyDescent="0.25">
      <c r="A4597" s="81" t="str">
        <f t="shared" si="143"/>
        <v>2019</v>
      </c>
      <c r="B4597" s="259" t="s">
        <v>1021</v>
      </c>
      <c r="C4597" s="260" t="s">
        <v>1022</v>
      </c>
      <c r="D4597" s="73" t="str">
        <f t="shared" si="142"/>
        <v>jul/2019</v>
      </c>
      <c r="E4597" s="263">
        <v>43668</v>
      </c>
      <c r="F4597" s="259">
        <v>190605087790</v>
      </c>
      <c r="G4597" s="259" t="s">
        <v>295</v>
      </c>
      <c r="H4597" s="264" t="s">
        <v>185</v>
      </c>
      <c r="I4597" s="264" t="s">
        <v>138</v>
      </c>
      <c r="J4597" s="264">
        <v>-323.52</v>
      </c>
      <c r="K4597" s="82" t="str">
        <f>IFERROR(IFERROR(VLOOKUP(I4597,'DE-PARA'!B:D,3,0),VLOOKUP(I4597,'DE-PARA'!C:D,2,0)),"NÃO ENCONTRADO")</f>
        <v>Concessionárias (água, luz e telefone)</v>
      </c>
      <c r="L4597" s="50" t="str">
        <f>VLOOKUP(K4597,'Base -Receita-Despesa'!$B:$AS,1,FALSE)</f>
        <v>Concessionárias (água, luz e telefone)</v>
      </c>
    </row>
    <row r="4598" spans="1:12" ht="15" customHeight="1" x14ac:dyDescent="0.25">
      <c r="A4598" s="81" t="str">
        <f t="shared" si="143"/>
        <v>2019</v>
      </c>
      <c r="B4598" s="259" t="s">
        <v>1021</v>
      </c>
      <c r="C4598" s="260" t="s">
        <v>1022</v>
      </c>
      <c r="D4598" s="73" t="str">
        <f t="shared" si="142"/>
        <v>jul/2019</v>
      </c>
      <c r="E4598" s="263">
        <v>43668</v>
      </c>
      <c r="F4598" s="259">
        <v>248985</v>
      </c>
      <c r="G4598" s="259" t="s">
        <v>319</v>
      </c>
      <c r="H4598" s="264" t="s">
        <v>1486</v>
      </c>
      <c r="I4598" s="264" t="s">
        <v>249</v>
      </c>
      <c r="J4598" s="264">
        <v>-168.85</v>
      </c>
      <c r="K4598" s="82" t="str">
        <f>IFERROR(IFERROR(VLOOKUP(I4598,'DE-PARA'!B:D,3,0),VLOOKUP(I4598,'DE-PARA'!C:D,2,0)),"NÃO ENCONTRADO")</f>
        <v>Materiais</v>
      </c>
      <c r="L4598" s="50" t="str">
        <f>VLOOKUP(K4598,'Base -Receita-Despesa'!$B:$AS,1,FALSE)</f>
        <v>Materiais</v>
      </c>
    </row>
    <row r="4599" spans="1:12" ht="15" customHeight="1" x14ac:dyDescent="0.25">
      <c r="A4599" s="81" t="str">
        <f t="shared" si="143"/>
        <v>2019</v>
      </c>
      <c r="B4599" s="259" t="s">
        <v>1021</v>
      </c>
      <c r="C4599" s="260" t="s">
        <v>1022</v>
      </c>
      <c r="D4599" s="73" t="str">
        <f t="shared" si="142"/>
        <v>jul/2019</v>
      </c>
      <c r="E4599" s="263">
        <v>43668</v>
      </c>
      <c r="F4599" s="259">
        <v>13678</v>
      </c>
      <c r="G4599" s="259" t="s">
        <v>295</v>
      </c>
      <c r="H4599" s="264" t="s">
        <v>951</v>
      </c>
      <c r="I4599" s="264" t="s">
        <v>257</v>
      </c>
      <c r="J4599" s="265">
        <v>-1691.45</v>
      </c>
      <c r="K4599" s="82" t="str">
        <f>IFERROR(IFERROR(VLOOKUP(I4599,'DE-PARA'!B:D,3,0),VLOOKUP(I4599,'DE-PARA'!C:D,2,0)),"NÃO ENCONTRADO")</f>
        <v>Materiais</v>
      </c>
      <c r="L4599" s="50" t="str">
        <f>VLOOKUP(K4599,'Base -Receita-Despesa'!$B:$AS,1,FALSE)</f>
        <v>Materiais</v>
      </c>
    </row>
    <row r="4600" spans="1:12" ht="15" customHeight="1" x14ac:dyDescent="0.25">
      <c r="A4600" s="81" t="str">
        <f t="shared" si="143"/>
        <v>2019</v>
      </c>
      <c r="B4600" s="259" t="s">
        <v>1021</v>
      </c>
      <c r="C4600" s="260" t="s">
        <v>1022</v>
      </c>
      <c r="D4600" s="73" t="str">
        <f t="shared" si="142"/>
        <v>jul/2019</v>
      </c>
      <c r="E4600" s="263">
        <v>43668</v>
      </c>
      <c r="F4600" s="259">
        <v>20980</v>
      </c>
      <c r="G4600" s="259" t="s">
        <v>295</v>
      </c>
      <c r="H4600" s="264" t="s">
        <v>357</v>
      </c>
      <c r="I4600" s="264" t="s">
        <v>249</v>
      </c>
      <c r="J4600" s="264">
        <v>-227</v>
      </c>
      <c r="K4600" s="82" t="str">
        <f>IFERROR(IFERROR(VLOOKUP(I4600,'DE-PARA'!B:D,3,0),VLOOKUP(I4600,'DE-PARA'!C:D,2,0)),"NÃO ENCONTRADO")</f>
        <v>Materiais</v>
      </c>
      <c r="L4600" s="50" t="str">
        <f>VLOOKUP(K4600,'Base -Receita-Despesa'!$B:$AS,1,FALSE)</f>
        <v>Materiais</v>
      </c>
    </row>
    <row r="4601" spans="1:12" ht="15" customHeight="1" x14ac:dyDescent="0.25">
      <c r="A4601" s="81" t="str">
        <f t="shared" si="143"/>
        <v>2019</v>
      </c>
      <c r="B4601" s="259" t="s">
        <v>1021</v>
      </c>
      <c r="C4601" s="260" t="s">
        <v>1022</v>
      </c>
      <c r="D4601" s="73" t="str">
        <f t="shared" si="142"/>
        <v>jul/2019</v>
      </c>
      <c r="E4601" s="263">
        <v>43668</v>
      </c>
      <c r="F4601" s="259">
        <v>327010</v>
      </c>
      <c r="G4601" s="259" t="s">
        <v>295</v>
      </c>
      <c r="H4601" s="264" t="s">
        <v>1458</v>
      </c>
      <c r="I4601" s="264" t="s">
        <v>255</v>
      </c>
      <c r="J4601" s="264">
        <v>-978.65</v>
      </c>
      <c r="K4601" s="82" t="str">
        <f>IFERROR(IFERROR(VLOOKUP(I4601,'DE-PARA'!B:D,3,0),VLOOKUP(I4601,'DE-PARA'!C:D,2,0)),"NÃO ENCONTRADO")</f>
        <v>Materiais</v>
      </c>
      <c r="L4601" s="50" t="str">
        <f>VLOOKUP(K4601,'Base -Receita-Despesa'!$B:$AS,1,FALSE)</f>
        <v>Materiais</v>
      </c>
    </row>
    <row r="4602" spans="1:12" ht="15" customHeight="1" x14ac:dyDescent="0.25">
      <c r="A4602" s="81" t="str">
        <f t="shared" si="143"/>
        <v>2019</v>
      </c>
      <c r="B4602" s="259" t="s">
        <v>1021</v>
      </c>
      <c r="C4602" s="260" t="s">
        <v>1022</v>
      </c>
      <c r="D4602" s="73" t="str">
        <f t="shared" si="142"/>
        <v>jul/2019</v>
      </c>
      <c r="E4602" s="263">
        <v>43668</v>
      </c>
      <c r="F4602" s="259">
        <v>1158343</v>
      </c>
      <c r="G4602" s="259" t="s">
        <v>302</v>
      </c>
      <c r="H4602" s="264" t="s">
        <v>1450</v>
      </c>
      <c r="I4602" s="264" t="s">
        <v>248</v>
      </c>
      <c r="J4602" s="265">
        <v>-5790.15</v>
      </c>
      <c r="K4602" s="82" t="str">
        <f>IFERROR(IFERROR(VLOOKUP(I4602,'DE-PARA'!B:D,3,0),VLOOKUP(I4602,'DE-PARA'!C:D,2,0)),"NÃO ENCONTRADO")</f>
        <v>Materiais</v>
      </c>
      <c r="L4602" s="50" t="str">
        <f>VLOOKUP(K4602,'Base -Receita-Despesa'!$B:$AS,1,FALSE)</f>
        <v>Materiais</v>
      </c>
    </row>
    <row r="4603" spans="1:12" ht="15" customHeight="1" x14ac:dyDescent="0.25">
      <c r="A4603" s="81" t="str">
        <f t="shared" si="143"/>
        <v>2019</v>
      </c>
      <c r="B4603" s="259" t="s">
        <v>1021</v>
      </c>
      <c r="C4603" s="260" t="s">
        <v>1022</v>
      </c>
      <c r="D4603" s="73" t="str">
        <f t="shared" si="142"/>
        <v>jul/2019</v>
      </c>
      <c r="E4603" s="263">
        <v>43668</v>
      </c>
      <c r="F4603" s="259">
        <v>183046</v>
      </c>
      <c r="G4603" s="259" t="s">
        <v>295</v>
      </c>
      <c r="H4603" s="264" t="s">
        <v>1084</v>
      </c>
      <c r="I4603" s="264" t="s">
        <v>252</v>
      </c>
      <c r="J4603" s="265">
        <v>-1227.0899999999999</v>
      </c>
      <c r="K4603" s="82" t="str">
        <f>IFERROR(IFERROR(VLOOKUP(I4603,'DE-PARA'!B:D,3,0),VLOOKUP(I4603,'DE-PARA'!C:D,2,0)),"NÃO ENCONTRADO")</f>
        <v>Materiais</v>
      </c>
      <c r="L4603" s="50" t="str">
        <f>VLOOKUP(K4603,'Base -Receita-Despesa'!$B:$AS,1,FALSE)</f>
        <v>Materiais</v>
      </c>
    </row>
    <row r="4604" spans="1:12" ht="15" customHeight="1" x14ac:dyDescent="0.25">
      <c r="A4604" s="81" t="str">
        <f t="shared" si="143"/>
        <v>2019</v>
      </c>
      <c r="B4604" s="259" t="s">
        <v>1021</v>
      </c>
      <c r="C4604" s="260" t="s">
        <v>1022</v>
      </c>
      <c r="D4604" s="73" t="str">
        <f t="shared" si="142"/>
        <v>ago/2019</v>
      </c>
      <c r="E4604" s="263">
        <v>43678</v>
      </c>
      <c r="F4604" s="259">
        <v>3488</v>
      </c>
      <c r="G4604" s="259" t="s">
        <v>295</v>
      </c>
      <c r="H4604" s="264" t="s">
        <v>1459</v>
      </c>
      <c r="I4604" s="264" t="s">
        <v>283</v>
      </c>
      <c r="J4604" s="264">
        <v>-558.85</v>
      </c>
      <c r="K4604" s="82" t="str">
        <f>IFERROR(IFERROR(VLOOKUP(I4604,'DE-PARA'!B:D,3,0),VLOOKUP(I4604,'DE-PARA'!C:D,2,0)),"NÃO ENCONTRADO")</f>
        <v>Investimentos</v>
      </c>
      <c r="L4604" s="50" t="str">
        <f>VLOOKUP(K4604,'Base -Receita-Despesa'!$B:$AS,1,FALSE)</f>
        <v>Investimentos</v>
      </c>
    </row>
    <row r="4605" spans="1:12" ht="15" customHeight="1" x14ac:dyDescent="0.25">
      <c r="A4605" s="81" t="str">
        <f t="shared" si="143"/>
        <v>2019</v>
      </c>
      <c r="B4605" s="259" t="s">
        <v>1021</v>
      </c>
      <c r="C4605" s="260" t="s">
        <v>1022</v>
      </c>
      <c r="D4605" s="73" t="str">
        <f t="shared" si="142"/>
        <v>jul/2019</v>
      </c>
      <c r="E4605" s="263">
        <v>43668</v>
      </c>
      <c r="F4605" s="259">
        <v>59</v>
      </c>
      <c r="G4605" s="259" t="s">
        <v>295</v>
      </c>
      <c r="H4605" s="264" t="s">
        <v>1453</v>
      </c>
      <c r="I4605" s="264" t="s">
        <v>243</v>
      </c>
      <c r="J4605" s="265">
        <v>-48462.36</v>
      </c>
      <c r="K4605" s="82" t="str">
        <f>IFERROR(IFERROR(VLOOKUP(I4605,'DE-PARA'!B:D,3,0),VLOOKUP(I4605,'DE-PARA'!C:D,2,0)),"NÃO ENCONTRADO")</f>
        <v>Pessoal</v>
      </c>
      <c r="L4605" s="50" t="str">
        <f>VLOOKUP(K4605,'Base -Receita-Despesa'!$B:$AS,1,FALSE)</f>
        <v>Pessoal</v>
      </c>
    </row>
    <row r="4606" spans="1:12" ht="15" customHeight="1" x14ac:dyDescent="0.25">
      <c r="A4606" s="81" t="str">
        <f t="shared" si="143"/>
        <v>2019</v>
      </c>
      <c r="B4606" s="259" t="s">
        <v>1021</v>
      </c>
      <c r="C4606" s="260" t="s">
        <v>1022</v>
      </c>
      <c r="D4606" s="73" t="str">
        <f t="shared" si="142"/>
        <v>jul/2019</v>
      </c>
      <c r="E4606" s="263">
        <v>43668</v>
      </c>
      <c r="F4606" s="259">
        <v>57</v>
      </c>
      <c r="G4606" s="259" t="s">
        <v>295</v>
      </c>
      <c r="H4606" s="264" t="s">
        <v>1453</v>
      </c>
      <c r="I4606" s="264" t="s">
        <v>243</v>
      </c>
      <c r="J4606" s="265">
        <v>-36883.160000000003</v>
      </c>
      <c r="K4606" s="82" t="str">
        <f>IFERROR(IFERROR(VLOOKUP(I4606,'DE-PARA'!B:D,3,0),VLOOKUP(I4606,'DE-PARA'!C:D,2,0)),"NÃO ENCONTRADO")</f>
        <v>Pessoal</v>
      </c>
      <c r="L4606" s="50" t="str">
        <f>VLOOKUP(K4606,'Base -Receita-Despesa'!$B:$AS,1,FALSE)</f>
        <v>Pessoal</v>
      </c>
    </row>
    <row r="4607" spans="1:12" ht="15" customHeight="1" x14ac:dyDescent="0.25">
      <c r="A4607" s="81" t="str">
        <f t="shared" si="143"/>
        <v>2019</v>
      </c>
      <c r="B4607" s="259" t="s">
        <v>1021</v>
      </c>
      <c r="C4607" s="260" t="s">
        <v>1022</v>
      </c>
      <c r="D4607" s="73" t="str">
        <f t="shared" si="142"/>
        <v>jul/2019</v>
      </c>
      <c r="E4607" s="263">
        <v>43668</v>
      </c>
      <c r="F4607" s="259">
        <v>56</v>
      </c>
      <c r="G4607" s="259" t="s">
        <v>295</v>
      </c>
      <c r="H4607" s="264" t="s">
        <v>1453</v>
      </c>
      <c r="I4607" s="264" t="s">
        <v>243</v>
      </c>
      <c r="J4607" s="265">
        <v>-191861.87</v>
      </c>
      <c r="K4607" s="82" t="str">
        <f>IFERROR(IFERROR(VLOOKUP(I4607,'DE-PARA'!B:D,3,0),VLOOKUP(I4607,'DE-PARA'!C:D,2,0)),"NÃO ENCONTRADO")</f>
        <v>Pessoal</v>
      </c>
      <c r="L4607" s="50" t="str">
        <f>VLOOKUP(K4607,'Base -Receita-Despesa'!$B:$AS,1,FALSE)</f>
        <v>Pessoal</v>
      </c>
    </row>
    <row r="4608" spans="1:12" ht="15" customHeight="1" x14ac:dyDescent="0.25">
      <c r="A4608" s="81" t="str">
        <f t="shared" si="143"/>
        <v>2019</v>
      </c>
      <c r="B4608" s="259" t="s">
        <v>1021</v>
      </c>
      <c r="C4608" s="260" t="s">
        <v>1022</v>
      </c>
      <c r="D4608" s="73" t="str">
        <f t="shared" si="142"/>
        <v>jul/2019</v>
      </c>
      <c r="E4608" s="263">
        <v>43668</v>
      </c>
      <c r="F4608" s="259">
        <v>58</v>
      </c>
      <c r="G4608" s="259" t="s">
        <v>295</v>
      </c>
      <c r="H4608" s="264" t="s">
        <v>1453</v>
      </c>
      <c r="I4608" s="264" t="s">
        <v>243</v>
      </c>
      <c r="J4608" s="265">
        <v>-48936.75</v>
      </c>
      <c r="K4608" s="82" t="str">
        <f>IFERROR(IFERROR(VLOOKUP(I4608,'DE-PARA'!B:D,3,0),VLOOKUP(I4608,'DE-PARA'!C:D,2,0)),"NÃO ENCONTRADO")</f>
        <v>Pessoal</v>
      </c>
      <c r="L4608" s="50" t="str">
        <f>VLOOKUP(K4608,'Base -Receita-Despesa'!$B:$AS,1,FALSE)</f>
        <v>Pessoal</v>
      </c>
    </row>
    <row r="4609" spans="1:12" ht="15" customHeight="1" x14ac:dyDescent="0.25">
      <c r="A4609" s="81" t="str">
        <f t="shared" si="143"/>
        <v>2019</v>
      </c>
      <c r="B4609" s="259" t="s">
        <v>1021</v>
      </c>
      <c r="C4609" s="260" t="s">
        <v>1022</v>
      </c>
      <c r="D4609" s="73" t="str">
        <f t="shared" si="142"/>
        <v>jul/2019</v>
      </c>
      <c r="E4609" s="263">
        <v>43668</v>
      </c>
      <c r="F4609" s="259">
        <v>55</v>
      </c>
      <c r="G4609" s="259" t="s">
        <v>295</v>
      </c>
      <c r="H4609" s="264" t="s">
        <v>1453</v>
      </c>
      <c r="I4609" s="264" t="s">
        <v>243</v>
      </c>
      <c r="J4609" s="265">
        <v>-64392.44</v>
      </c>
      <c r="K4609" s="82" t="str">
        <f>IFERROR(IFERROR(VLOOKUP(I4609,'DE-PARA'!B:D,3,0),VLOOKUP(I4609,'DE-PARA'!C:D,2,0)),"NÃO ENCONTRADO")</f>
        <v>Pessoal</v>
      </c>
      <c r="L4609" s="50" t="str">
        <f>VLOOKUP(K4609,'Base -Receita-Despesa'!$B:$AS,1,FALSE)</f>
        <v>Pessoal</v>
      </c>
    </row>
    <row r="4610" spans="1:12" ht="15" customHeight="1" x14ac:dyDescent="0.25">
      <c r="A4610" s="81" t="str">
        <f t="shared" si="143"/>
        <v>2019</v>
      </c>
      <c r="B4610" s="259" t="s">
        <v>1021</v>
      </c>
      <c r="C4610" s="260" t="s">
        <v>1022</v>
      </c>
      <c r="D4610" s="73" t="str">
        <f t="shared" si="142"/>
        <v>jul/2019</v>
      </c>
      <c r="E4610" s="263">
        <v>43668</v>
      </c>
      <c r="F4610" s="259">
        <v>607</v>
      </c>
      <c r="G4610" s="259" t="s">
        <v>295</v>
      </c>
      <c r="H4610" s="264" t="s">
        <v>340</v>
      </c>
      <c r="I4610" s="264" t="s">
        <v>160</v>
      </c>
      <c r="J4610" s="265">
        <v>-1858.23</v>
      </c>
      <c r="K4610" s="82" t="str">
        <f>IFERROR(IFERROR(VLOOKUP(I4610,'DE-PARA'!B:D,3,0),VLOOKUP(I4610,'DE-PARA'!C:D,2,0)),"NÃO ENCONTRADO")</f>
        <v>Serviços</v>
      </c>
      <c r="L4610" s="50" t="str">
        <f>VLOOKUP(K4610,'Base -Receita-Despesa'!$B:$AS,1,FALSE)</f>
        <v>Serviços</v>
      </c>
    </row>
    <row r="4611" spans="1:12" ht="15" customHeight="1" x14ac:dyDescent="0.25">
      <c r="A4611" s="81" t="str">
        <f t="shared" si="143"/>
        <v>2019</v>
      </c>
      <c r="B4611" s="259" t="s">
        <v>1021</v>
      </c>
      <c r="C4611" s="260" t="s">
        <v>1022</v>
      </c>
      <c r="D4611" s="73" t="str">
        <f t="shared" ref="D4611:D4674" si="144">TEXT(E4611,"mmm/aaaa")</f>
        <v>jul/2019</v>
      </c>
      <c r="E4611" s="263">
        <v>43668</v>
      </c>
      <c r="F4611" s="259" t="s">
        <v>205</v>
      </c>
      <c r="G4611" s="259" t="s">
        <v>295</v>
      </c>
      <c r="H4611" s="270" t="s">
        <v>736</v>
      </c>
      <c r="I4611" s="264" t="s">
        <v>125</v>
      </c>
      <c r="J4611" s="264">
        <v>-10</v>
      </c>
      <c r="K4611" s="82" t="str">
        <f>IFERROR(IFERROR(VLOOKUP(I4611,'DE-PARA'!B:D,3,0),VLOOKUP(I4611,'DE-PARA'!C:D,2,0)),"NÃO ENCONTRADO")</f>
        <v>TEV – Transferências Entre Contas (Entradas)</v>
      </c>
      <c r="L4611" s="50" t="str">
        <f>VLOOKUP(K4611,'Base -Receita-Despesa'!$B:$AS,1,FALSE)</f>
        <v>TEV – Transferências Entre Contas (Entradas)</v>
      </c>
    </row>
    <row r="4612" spans="1:12" ht="15" customHeight="1" x14ac:dyDescent="0.25">
      <c r="A4612" s="81" t="str">
        <f t="shared" ref="A4612:A4675" si="145">IF(K4612="NÃO ENCONTRADO",0,RIGHT(D4612,4))</f>
        <v>2019</v>
      </c>
      <c r="B4612" s="259" t="s">
        <v>1021</v>
      </c>
      <c r="C4612" s="260" t="s">
        <v>1022</v>
      </c>
      <c r="D4612" s="73" t="str">
        <f t="shared" si="144"/>
        <v>jul/2019</v>
      </c>
      <c r="E4612" s="263">
        <v>43668</v>
      </c>
      <c r="F4612" s="259" t="s">
        <v>214</v>
      </c>
      <c r="G4612" s="259" t="s">
        <v>295</v>
      </c>
      <c r="H4612" s="264" t="s">
        <v>304</v>
      </c>
      <c r="I4612" s="264" t="s">
        <v>133</v>
      </c>
      <c r="J4612" s="264">
        <v>-9.5</v>
      </c>
      <c r="K4612" s="82" t="str">
        <f>IFERROR(IFERROR(VLOOKUP(I4612,'DE-PARA'!B:D,3,0),VLOOKUP(I4612,'DE-PARA'!C:D,2,0)),"NÃO ENCONTRADO")</f>
        <v>Outras Saídas</v>
      </c>
      <c r="L4612" s="50" t="str">
        <f>VLOOKUP(K4612,'Base -Receita-Despesa'!$B:$AS,1,FALSE)</f>
        <v>Outras Saídas</v>
      </c>
    </row>
    <row r="4613" spans="1:12" ht="15" customHeight="1" x14ac:dyDescent="0.25">
      <c r="A4613" s="81" t="str">
        <f t="shared" si="145"/>
        <v>2019</v>
      </c>
      <c r="B4613" s="259" t="s">
        <v>1021</v>
      </c>
      <c r="C4613" s="260" t="s">
        <v>1022</v>
      </c>
      <c r="D4613" s="73" t="str">
        <f t="shared" si="144"/>
        <v>jul/2019</v>
      </c>
      <c r="E4613" s="263">
        <v>43668</v>
      </c>
      <c r="F4613" s="259" t="s">
        <v>214</v>
      </c>
      <c r="G4613" s="259" t="s">
        <v>295</v>
      </c>
      <c r="H4613" s="264" t="s">
        <v>304</v>
      </c>
      <c r="I4613" s="264" t="s">
        <v>133</v>
      </c>
      <c r="J4613" s="264">
        <v>-9.5</v>
      </c>
      <c r="K4613" s="82" t="str">
        <f>IFERROR(IFERROR(VLOOKUP(I4613,'DE-PARA'!B:D,3,0),VLOOKUP(I4613,'DE-PARA'!C:D,2,0)),"NÃO ENCONTRADO")</f>
        <v>Outras Saídas</v>
      </c>
      <c r="L4613" s="50" t="str">
        <f>VLOOKUP(K4613,'Base -Receita-Despesa'!$B:$AS,1,FALSE)</f>
        <v>Outras Saídas</v>
      </c>
    </row>
    <row r="4614" spans="1:12" ht="15" customHeight="1" x14ac:dyDescent="0.25">
      <c r="A4614" s="81" t="str">
        <f t="shared" si="145"/>
        <v>2019</v>
      </c>
      <c r="B4614" s="259" t="s">
        <v>1021</v>
      </c>
      <c r="C4614" s="260" t="s">
        <v>1022</v>
      </c>
      <c r="D4614" s="73" t="str">
        <f t="shared" si="144"/>
        <v>jul/2019</v>
      </c>
      <c r="E4614" s="263">
        <v>43668</v>
      </c>
      <c r="F4614" s="259" t="s">
        <v>214</v>
      </c>
      <c r="G4614" s="259" t="s">
        <v>295</v>
      </c>
      <c r="H4614" s="264" t="s">
        <v>304</v>
      </c>
      <c r="I4614" s="264" t="s">
        <v>133</v>
      </c>
      <c r="J4614" s="264">
        <v>-9.5</v>
      </c>
      <c r="K4614" s="82" t="str">
        <f>IFERROR(IFERROR(VLOOKUP(I4614,'DE-PARA'!B:D,3,0),VLOOKUP(I4614,'DE-PARA'!C:D,2,0)),"NÃO ENCONTRADO")</f>
        <v>Outras Saídas</v>
      </c>
      <c r="L4614" s="50" t="str">
        <f>VLOOKUP(K4614,'Base -Receita-Despesa'!$B:$AS,1,FALSE)</f>
        <v>Outras Saídas</v>
      </c>
    </row>
    <row r="4615" spans="1:12" ht="15" customHeight="1" x14ac:dyDescent="0.25">
      <c r="A4615" s="81" t="str">
        <f t="shared" si="145"/>
        <v>2019</v>
      </c>
      <c r="B4615" s="259" t="s">
        <v>1021</v>
      </c>
      <c r="C4615" s="260" t="s">
        <v>1022</v>
      </c>
      <c r="D4615" s="73" t="str">
        <f t="shared" si="144"/>
        <v>jul/2019</v>
      </c>
      <c r="E4615" s="263">
        <v>43668</v>
      </c>
      <c r="F4615" s="259" t="s">
        <v>214</v>
      </c>
      <c r="G4615" s="259" t="s">
        <v>295</v>
      </c>
      <c r="H4615" s="264" t="s">
        <v>304</v>
      </c>
      <c r="I4615" s="264" t="s">
        <v>133</v>
      </c>
      <c r="J4615" s="264">
        <v>-9.5</v>
      </c>
      <c r="K4615" s="82" t="str">
        <f>IFERROR(IFERROR(VLOOKUP(I4615,'DE-PARA'!B:D,3,0),VLOOKUP(I4615,'DE-PARA'!C:D,2,0)),"NÃO ENCONTRADO")</f>
        <v>Outras Saídas</v>
      </c>
      <c r="L4615" s="50" t="str">
        <f>VLOOKUP(K4615,'Base -Receita-Despesa'!$B:$AS,1,FALSE)</f>
        <v>Outras Saídas</v>
      </c>
    </row>
    <row r="4616" spans="1:12" ht="15" customHeight="1" x14ac:dyDescent="0.25">
      <c r="A4616" s="81" t="str">
        <f t="shared" si="145"/>
        <v>2019</v>
      </c>
      <c r="B4616" s="259" t="s">
        <v>1021</v>
      </c>
      <c r="C4616" s="260" t="s">
        <v>1022</v>
      </c>
      <c r="D4616" s="73" t="str">
        <f t="shared" si="144"/>
        <v>jul/2019</v>
      </c>
      <c r="E4616" s="263">
        <v>43668</v>
      </c>
      <c r="F4616" s="259" t="s">
        <v>214</v>
      </c>
      <c r="G4616" s="259" t="s">
        <v>295</v>
      </c>
      <c r="H4616" s="264" t="s">
        <v>304</v>
      </c>
      <c r="I4616" s="264" t="s">
        <v>133</v>
      </c>
      <c r="J4616" s="264">
        <v>-9.5</v>
      </c>
      <c r="K4616" s="82" t="str">
        <f>IFERROR(IFERROR(VLOOKUP(I4616,'DE-PARA'!B:D,3,0),VLOOKUP(I4616,'DE-PARA'!C:D,2,0)),"NÃO ENCONTRADO")</f>
        <v>Outras Saídas</v>
      </c>
      <c r="L4616" s="50" t="str">
        <f>VLOOKUP(K4616,'Base -Receita-Despesa'!$B:$AS,1,FALSE)</f>
        <v>Outras Saídas</v>
      </c>
    </row>
    <row r="4617" spans="1:12" ht="15" customHeight="1" x14ac:dyDescent="0.25">
      <c r="A4617" s="81" t="str">
        <f t="shared" si="145"/>
        <v>2019</v>
      </c>
      <c r="B4617" s="259" t="s">
        <v>1021</v>
      </c>
      <c r="C4617" s="260" t="s">
        <v>1022</v>
      </c>
      <c r="D4617" s="73" t="str">
        <f t="shared" si="144"/>
        <v>jul/2019</v>
      </c>
      <c r="E4617" s="263">
        <v>43668</v>
      </c>
      <c r="F4617" s="259" t="s">
        <v>214</v>
      </c>
      <c r="G4617" s="259" t="s">
        <v>295</v>
      </c>
      <c r="H4617" s="264" t="s">
        <v>304</v>
      </c>
      <c r="I4617" s="264" t="s">
        <v>133</v>
      </c>
      <c r="J4617" s="264">
        <v>-9.5</v>
      </c>
      <c r="K4617" s="82" t="str">
        <f>IFERROR(IFERROR(VLOOKUP(I4617,'DE-PARA'!B:D,3,0),VLOOKUP(I4617,'DE-PARA'!C:D,2,0)),"NÃO ENCONTRADO")</f>
        <v>Outras Saídas</v>
      </c>
      <c r="L4617" s="50" t="str">
        <f>VLOOKUP(K4617,'Base -Receita-Despesa'!$B:$AS,1,FALSE)</f>
        <v>Outras Saídas</v>
      </c>
    </row>
    <row r="4618" spans="1:12" ht="15" customHeight="1" x14ac:dyDescent="0.25">
      <c r="A4618" s="81" t="str">
        <f t="shared" si="145"/>
        <v>2019</v>
      </c>
      <c r="B4618" s="259" t="s">
        <v>1021</v>
      </c>
      <c r="C4618" s="260" t="s">
        <v>1022</v>
      </c>
      <c r="D4618" s="73" t="str">
        <f t="shared" si="144"/>
        <v>jul/2019</v>
      </c>
      <c r="E4618" s="263">
        <v>43668</v>
      </c>
      <c r="F4618" s="259" t="s">
        <v>214</v>
      </c>
      <c r="G4618" s="259" t="s">
        <v>295</v>
      </c>
      <c r="H4618" s="264" t="s">
        <v>304</v>
      </c>
      <c r="I4618" s="264" t="s">
        <v>133</v>
      </c>
      <c r="J4618" s="264">
        <v>-9.5</v>
      </c>
      <c r="K4618" s="82" t="str">
        <f>IFERROR(IFERROR(VLOOKUP(I4618,'DE-PARA'!B:D,3,0),VLOOKUP(I4618,'DE-PARA'!C:D,2,0)),"NÃO ENCONTRADO")</f>
        <v>Outras Saídas</v>
      </c>
      <c r="L4618" s="50" t="str">
        <f>VLOOKUP(K4618,'Base -Receita-Despesa'!$B:$AS,1,FALSE)</f>
        <v>Outras Saídas</v>
      </c>
    </row>
    <row r="4619" spans="1:12" ht="15" customHeight="1" x14ac:dyDescent="0.25">
      <c r="A4619" s="81" t="str">
        <f t="shared" si="145"/>
        <v>2019</v>
      </c>
      <c r="B4619" s="259" t="s">
        <v>1021</v>
      </c>
      <c r="C4619" s="260" t="s">
        <v>1022</v>
      </c>
      <c r="D4619" s="73" t="str">
        <f t="shared" si="144"/>
        <v>jul/2019</v>
      </c>
      <c r="E4619" s="263">
        <v>43668</v>
      </c>
      <c r="F4619" s="259" t="s">
        <v>214</v>
      </c>
      <c r="G4619" s="259" t="s">
        <v>295</v>
      </c>
      <c r="H4619" s="264" t="s">
        <v>329</v>
      </c>
      <c r="I4619" s="264" t="s">
        <v>133</v>
      </c>
      <c r="J4619" s="264">
        <v>-99</v>
      </c>
      <c r="K4619" s="82" t="str">
        <f>IFERROR(IFERROR(VLOOKUP(I4619,'DE-PARA'!B:D,3,0),VLOOKUP(I4619,'DE-PARA'!C:D,2,0)),"NÃO ENCONTRADO")</f>
        <v>Outras Saídas</v>
      </c>
      <c r="L4619" s="50" t="str">
        <f>VLOOKUP(K4619,'Base -Receita-Despesa'!$B:$AS,1,FALSE)</f>
        <v>Outras Saídas</v>
      </c>
    </row>
    <row r="4620" spans="1:12" ht="15" customHeight="1" x14ac:dyDescent="0.25">
      <c r="A4620" s="81" t="str">
        <f t="shared" si="145"/>
        <v>2019</v>
      </c>
      <c r="B4620" s="259" t="s">
        <v>1021</v>
      </c>
      <c r="C4620" s="260" t="s">
        <v>1022</v>
      </c>
      <c r="D4620" s="73" t="str">
        <f t="shared" si="144"/>
        <v>jul/2019</v>
      </c>
      <c r="E4620" s="263">
        <v>43668</v>
      </c>
      <c r="F4620" s="259" t="s">
        <v>207</v>
      </c>
      <c r="G4620" s="259" t="s">
        <v>295</v>
      </c>
      <c r="H4620" s="264" t="s">
        <v>208</v>
      </c>
      <c r="I4620" s="264" t="s">
        <v>298</v>
      </c>
      <c r="J4620" s="265">
        <v>415409.56</v>
      </c>
      <c r="K4620" s="82" t="str">
        <f>IFERROR(IFERROR(VLOOKUP(I4620,'DE-PARA'!B:D,3,0),VLOOKUP(I4620,'DE-PARA'!C:D,2,0)),"NÃO ENCONTRADO")</f>
        <v>Entrada Conta Aplicação (+)</v>
      </c>
      <c r="L4620" s="50" t="str">
        <f>VLOOKUP(K4620,'Base -Receita-Despesa'!$B:$AS,1,FALSE)</f>
        <v>ENTRADA CONTA APLICAÇÃO (+)</v>
      </c>
    </row>
    <row r="4621" spans="1:12" ht="15" customHeight="1" x14ac:dyDescent="0.25">
      <c r="A4621" s="81" t="str">
        <f t="shared" si="145"/>
        <v>2019</v>
      </c>
      <c r="B4621" s="259" t="s">
        <v>1021</v>
      </c>
      <c r="C4621" s="260" t="s">
        <v>1022</v>
      </c>
      <c r="D4621" s="73" t="str">
        <f t="shared" si="144"/>
        <v>jul/2019</v>
      </c>
      <c r="E4621" s="263">
        <v>43669</v>
      </c>
      <c r="F4621" s="259">
        <v>2411</v>
      </c>
      <c r="G4621" s="259" t="s">
        <v>295</v>
      </c>
      <c r="H4621" s="264" t="s">
        <v>1463</v>
      </c>
      <c r="I4621" s="264" t="s">
        <v>168</v>
      </c>
      <c r="J4621" s="264">
        <v>-670</v>
      </c>
      <c r="K4621" s="82" t="str">
        <f>IFERROR(IFERROR(VLOOKUP(I4621,'DE-PARA'!B:D,3,0),VLOOKUP(I4621,'DE-PARA'!C:D,2,0)),"NÃO ENCONTRADO")</f>
        <v>Materiais</v>
      </c>
      <c r="L4621" s="50" t="str">
        <f>VLOOKUP(K4621,'Base -Receita-Despesa'!$B:$AS,1,FALSE)</f>
        <v>Materiais</v>
      </c>
    </row>
    <row r="4622" spans="1:12" ht="15" customHeight="1" x14ac:dyDescent="0.25">
      <c r="A4622" s="81" t="str">
        <f t="shared" si="145"/>
        <v>2019</v>
      </c>
      <c r="B4622" s="259" t="s">
        <v>1021</v>
      </c>
      <c r="C4622" s="260" t="s">
        <v>1022</v>
      </c>
      <c r="D4622" s="73" t="str">
        <f t="shared" si="144"/>
        <v>jul/2019</v>
      </c>
      <c r="E4622" s="263">
        <v>43669</v>
      </c>
      <c r="F4622" s="259">
        <v>183215</v>
      </c>
      <c r="G4622" s="259" t="s">
        <v>295</v>
      </c>
      <c r="H4622" s="264" t="s">
        <v>1084</v>
      </c>
      <c r="I4622" s="264" t="s">
        <v>252</v>
      </c>
      <c r="J4622" s="265">
        <v>-1176</v>
      </c>
      <c r="K4622" s="82" t="str">
        <f>IFERROR(IFERROR(VLOOKUP(I4622,'DE-PARA'!B:D,3,0),VLOOKUP(I4622,'DE-PARA'!C:D,2,0)),"NÃO ENCONTRADO")</f>
        <v>Materiais</v>
      </c>
      <c r="L4622" s="50" t="str">
        <f>VLOOKUP(K4622,'Base -Receita-Despesa'!$B:$AS,1,FALSE)</f>
        <v>Materiais</v>
      </c>
    </row>
    <row r="4623" spans="1:12" ht="15" customHeight="1" x14ac:dyDescent="0.25">
      <c r="A4623" s="81" t="str">
        <f t="shared" si="145"/>
        <v>2019</v>
      </c>
      <c r="B4623" s="259" t="s">
        <v>1021</v>
      </c>
      <c r="C4623" s="260" t="s">
        <v>1022</v>
      </c>
      <c r="D4623" s="73" t="str">
        <f t="shared" si="144"/>
        <v>jul/2019</v>
      </c>
      <c r="E4623" s="263">
        <v>43669</v>
      </c>
      <c r="F4623" s="259">
        <v>183217</v>
      </c>
      <c r="G4623" s="259" t="s">
        <v>295</v>
      </c>
      <c r="H4623" s="264" t="s">
        <v>1084</v>
      </c>
      <c r="I4623" s="264" t="s">
        <v>252</v>
      </c>
      <c r="J4623" s="264">
        <v>-240</v>
      </c>
      <c r="K4623" s="82" t="str">
        <f>IFERROR(IFERROR(VLOOKUP(I4623,'DE-PARA'!B:D,3,0),VLOOKUP(I4623,'DE-PARA'!C:D,2,0)),"NÃO ENCONTRADO")</f>
        <v>Materiais</v>
      </c>
      <c r="L4623" s="50" t="str">
        <f>VLOOKUP(K4623,'Base -Receita-Despesa'!$B:$AS,1,FALSE)</f>
        <v>Materiais</v>
      </c>
    </row>
    <row r="4624" spans="1:12" ht="15" customHeight="1" x14ac:dyDescent="0.25">
      <c r="A4624" s="81" t="str">
        <f t="shared" si="145"/>
        <v>2019</v>
      </c>
      <c r="B4624" s="259" t="s">
        <v>1021</v>
      </c>
      <c r="C4624" s="260" t="s">
        <v>1022</v>
      </c>
      <c r="D4624" s="73" t="str">
        <f t="shared" si="144"/>
        <v>jul/2019</v>
      </c>
      <c r="E4624" s="263">
        <v>43669</v>
      </c>
      <c r="F4624" s="259">
        <v>403</v>
      </c>
      <c r="G4624" s="259" t="s">
        <v>295</v>
      </c>
      <c r="H4624" s="264" t="s">
        <v>1683</v>
      </c>
      <c r="I4624" s="264" t="s">
        <v>261</v>
      </c>
      <c r="J4624" s="264">
        <v>-410</v>
      </c>
      <c r="K4624" s="82" t="str">
        <f>IFERROR(IFERROR(VLOOKUP(I4624,'DE-PARA'!B:D,3,0),VLOOKUP(I4624,'DE-PARA'!C:D,2,0)),"NÃO ENCONTRADO")</f>
        <v>Materiais</v>
      </c>
      <c r="L4624" s="50" t="str">
        <f>VLOOKUP(K4624,'Base -Receita-Despesa'!$B:$AS,1,FALSE)</f>
        <v>Materiais</v>
      </c>
    </row>
    <row r="4625" spans="1:12" ht="15" customHeight="1" x14ac:dyDescent="0.25">
      <c r="A4625" s="81" t="str">
        <f t="shared" si="145"/>
        <v>2019</v>
      </c>
      <c r="B4625" s="259" t="s">
        <v>1021</v>
      </c>
      <c r="C4625" s="260" t="s">
        <v>1022</v>
      </c>
      <c r="D4625" s="73" t="str">
        <f t="shared" si="144"/>
        <v>jul/2019</v>
      </c>
      <c r="E4625" s="263">
        <v>43669</v>
      </c>
      <c r="F4625" s="259" t="s">
        <v>207</v>
      </c>
      <c r="G4625" s="259" t="s">
        <v>295</v>
      </c>
      <c r="H4625" s="264" t="s">
        <v>208</v>
      </c>
      <c r="I4625" s="264" t="s">
        <v>298</v>
      </c>
      <c r="J4625" s="265">
        <v>2496</v>
      </c>
      <c r="K4625" s="82" t="str">
        <f>IFERROR(IFERROR(VLOOKUP(I4625,'DE-PARA'!B:D,3,0),VLOOKUP(I4625,'DE-PARA'!C:D,2,0)),"NÃO ENCONTRADO")</f>
        <v>Entrada Conta Aplicação (+)</v>
      </c>
      <c r="L4625" s="50" t="str">
        <f>VLOOKUP(K4625,'Base -Receita-Despesa'!$B:$AS,1,FALSE)</f>
        <v>ENTRADA CONTA APLICAÇÃO (+)</v>
      </c>
    </row>
    <row r="4626" spans="1:12" ht="15" customHeight="1" x14ac:dyDescent="0.25">
      <c r="A4626" s="81" t="str">
        <f t="shared" si="145"/>
        <v>2019</v>
      </c>
      <c r="B4626" s="259" t="s">
        <v>1021</v>
      </c>
      <c r="C4626" s="260" t="s">
        <v>1022</v>
      </c>
      <c r="D4626" s="73" t="str">
        <f t="shared" si="144"/>
        <v>jul/2019</v>
      </c>
      <c r="E4626" s="263">
        <v>43670</v>
      </c>
      <c r="F4626" s="259">
        <v>143668</v>
      </c>
      <c r="G4626" s="259" t="s">
        <v>295</v>
      </c>
      <c r="H4626" s="264" t="s">
        <v>193</v>
      </c>
      <c r="I4626" s="264" t="s">
        <v>255</v>
      </c>
      <c r="J4626" s="264">
        <v>-780.56</v>
      </c>
      <c r="K4626" s="82" t="str">
        <f>IFERROR(IFERROR(VLOOKUP(I4626,'DE-PARA'!B:D,3,0),VLOOKUP(I4626,'DE-PARA'!C:D,2,0)),"NÃO ENCONTRADO")</f>
        <v>Materiais</v>
      </c>
      <c r="L4626" s="50" t="str">
        <f>VLOOKUP(K4626,'Base -Receita-Despesa'!$B:$AS,1,FALSE)</f>
        <v>Materiais</v>
      </c>
    </row>
    <row r="4627" spans="1:12" ht="15" customHeight="1" x14ac:dyDescent="0.25">
      <c r="A4627" s="81" t="str">
        <f t="shared" si="145"/>
        <v>2019</v>
      </c>
      <c r="B4627" s="259" t="s">
        <v>1021</v>
      </c>
      <c r="C4627" s="260" t="s">
        <v>1022</v>
      </c>
      <c r="D4627" s="73" t="str">
        <f t="shared" si="144"/>
        <v>jul/2019</v>
      </c>
      <c r="E4627" s="263">
        <v>43670</v>
      </c>
      <c r="F4627" s="259">
        <v>203332</v>
      </c>
      <c r="G4627" s="259" t="s">
        <v>295</v>
      </c>
      <c r="H4627" s="264" t="s">
        <v>1452</v>
      </c>
      <c r="I4627" s="264" t="s">
        <v>248</v>
      </c>
      <c r="J4627" s="265">
        <v>-4710.0200000000004</v>
      </c>
      <c r="K4627" s="82" t="str">
        <f>IFERROR(IFERROR(VLOOKUP(I4627,'DE-PARA'!B:D,3,0),VLOOKUP(I4627,'DE-PARA'!C:D,2,0)),"NÃO ENCONTRADO")</f>
        <v>Materiais</v>
      </c>
      <c r="L4627" s="50" t="str">
        <f>VLOOKUP(K4627,'Base -Receita-Despesa'!$B:$AS,1,FALSE)</f>
        <v>Materiais</v>
      </c>
    </row>
    <row r="4628" spans="1:12" ht="15" customHeight="1" x14ac:dyDescent="0.25">
      <c r="A4628" s="81" t="str">
        <f t="shared" si="145"/>
        <v>2019</v>
      </c>
      <c r="B4628" s="259" t="s">
        <v>1021</v>
      </c>
      <c r="C4628" s="260" t="s">
        <v>1022</v>
      </c>
      <c r="D4628" s="73" t="str">
        <f t="shared" si="144"/>
        <v>jul/2019</v>
      </c>
      <c r="E4628" s="263">
        <v>43670</v>
      </c>
      <c r="F4628" s="259">
        <v>32565</v>
      </c>
      <c r="G4628" s="259" t="s">
        <v>295</v>
      </c>
      <c r="H4628" s="264" t="s">
        <v>1444</v>
      </c>
      <c r="I4628" s="264" t="s">
        <v>249</v>
      </c>
      <c r="J4628" s="264">
        <v>-708</v>
      </c>
      <c r="K4628" s="82" t="str">
        <f>IFERROR(IFERROR(VLOOKUP(I4628,'DE-PARA'!B:D,3,0),VLOOKUP(I4628,'DE-PARA'!C:D,2,0)),"NÃO ENCONTRADO")</f>
        <v>Materiais</v>
      </c>
      <c r="L4628" s="50" t="str">
        <f>VLOOKUP(K4628,'Base -Receita-Despesa'!$B:$AS,1,FALSE)</f>
        <v>Materiais</v>
      </c>
    </row>
    <row r="4629" spans="1:12" ht="15" customHeight="1" x14ac:dyDescent="0.25">
      <c r="A4629" s="81" t="str">
        <f t="shared" si="145"/>
        <v>2019</v>
      </c>
      <c r="B4629" s="259" t="s">
        <v>1021</v>
      </c>
      <c r="C4629" s="260" t="s">
        <v>1022</v>
      </c>
      <c r="D4629" s="73" t="str">
        <f t="shared" si="144"/>
        <v>jul/2019</v>
      </c>
      <c r="E4629" s="263">
        <v>43670</v>
      </c>
      <c r="F4629" s="259">
        <v>1601</v>
      </c>
      <c r="G4629" s="259" t="s">
        <v>295</v>
      </c>
      <c r="H4629" s="264" t="s">
        <v>1123</v>
      </c>
      <c r="I4629" s="264" t="s">
        <v>138</v>
      </c>
      <c r="J4629" s="264">
        <v>-160</v>
      </c>
      <c r="K4629" s="82" t="str">
        <f>IFERROR(IFERROR(VLOOKUP(I4629,'DE-PARA'!B:D,3,0),VLOOKUP(I4629,'DE-PARA'!C:D,2,0)),"NÃO ENCONTRADO")</f>
        <v>Concessionárias (água, luz e telefone)</v>
      </c>
      <c r="L4629" s="50" t="str">
        <f>VLOOKUP(K4629,'Base -Receita-Despesa'!$B:$AS,1,FALSE)</f>
        <v>Concessionárias (água, luz e telefone)</v>
      </c>
    </row>
    <row r="4630" spans="1:12" ht="15" customHeight="1" x14ac:dyDescent="0.25">
      <c r="A4630" s="81" t="str">
        <f t="shared" si="145"/>
        <v>2019</v>
      </c>
      <c r="B4630" s="259" t="s">
        <v>1021</v>
      </c>
      <c r="C4630" s="260" t="s">
        <v>1022</v>
      </c>
      <c r="D4630" s="73" t="str">
        <f t="shared" si="144"/>
        <v>jul/2019</v>
      </c>
      <c r="E4630" s="263">
        <v>43670</v>
      </c>
      <c r="F4630" s="259">
        <v>157036</v>
      </c>
      <c r="G4630" s="259" t="s">
        <v>295</v>
      </c>
      <c r="H4630" s="264" t="s">
        <v>1352</v>
      </c>
      <c r="I4630" s="264" t="s">
        <v>137</v>
      </c>
      <c r="J4630" s="264">
        <v>-981.71</v>
      </c>
      <c r="K4630" s="82" t="str">
        <f>IFERROR(IFERROR(VLOOKUP(I4630,'DE-PARA'!B:D,3,0),VLOOKUP(I4630,'DE-PARA'!C:D,2,0)),"NÃO ENCONTRADO")</f>
        <v>Serviços</v>
      </c>
      <c r="L4630" s="50" t="str">
        <f>VLOOKUP(K4630,'Base -Receita-Despesa'!$B:$AS,1,FALSE)</f>
        <v>Serviços</v>
      </c>
    </row>
    <row r="4631" spans="1:12" ht="15" customHeight="1" x14ac:dyDescent="0.25">
      <c r="A4631" s="81" t="str">
        <f t="shared" si="145"/>
        <v>2019</v>
      </c>
      <c r="B4631" s="259" t="s">
        <v>1021</v>
      </c>
      <c r="C4631" s="260" t="s">
        <v>1022</v>
      </c>
      <c r="D4631" s="73" t="str">
        <f t="shared" si="144"/>
        <v>jul/2019</v>
      </c>
      <c r="E4631" s="263">
        <v>43670</v>
      </c>
      <c r="F4631" s="259">
        <v>183498</v>
      </c>
      <c r="G4631" s="259" t="s">
        <v>295</v>
      </c>
      <c r="H4631" s="264" t="s">
        <v>1084</v>
      </c>
      <c r="I4631" s="264" t="s">
        <v>252</v>
      </c>
      <c r="J4631" s="265">
        <v>-1338.19</v>
      </c>
      <c r="K4631" s="82" t="str">
        <f>IFERROR(IFERROR(VLOOKUP(I4631,'DE-PARA'!B:D,3,0),VLOOKUP(I4631,'DE-PARA'!C:D,2,0)),"NÃO ENCONTRADO")</f>
        <v>Materiais</v>
      </c>
      <c r="L4631" s="50" t="str">
        <f>VLOOKUP(K4631,'Base -Receita-Despesa'!$B:$AS,1,FALSE)</f>
        <v>Materiais</v>
      </c>
    </row>
    <row r="4632" spans="1:12" ht="15" customHeight="1" x14ac:dyDescent="0.25">
      <c r="A4632" s="81" t="str">
        <f t="shared" si="145"/>
        <v>2019</v>
      </c>
      <c r="B4632" s="259" t="s">
        <v>1021</v>
      </c>
      <c r="C4632" s="260" t="s">
        <v>1022</v>
      </c>
      <c r="D4632" s="73" t="str">
        <f t="shared" si="144"/>
        <v>jul/2019</v>
      </c>
      <c r="E4632" s="263">
        <v>43670</v>
      </c>
      <c r="F4632" s="259" t="s">
        <v>178</v>
      </c>
      <c r="G4632" s="259" t="s">
        <v>295</v>
      </c>
      <c r="H4632" s="264" t="s">
        <v>809</v>
      </c>
      <c r="I4632" s="264" t="s">
        <v>156</v>
      </c>
      <c r="J4632" s="265">
        <v>-2785.41</v>
      </c>
      <c r="K4632" s="82" t="str">
        <f>IFERROR(IFERROR(VLOOKUP(I4632,'DE-PARA'!B:D,3,0),VLOOKUP(I4632,'DE-PARA'!C:D,2,0)),"NÃO ENCONTRADO")</f>
        <v>Encargos sobre Folha de Pagamento</v>
      </c>
      <c r="L4632" s="50" t="str">
        <f>VLOOKUP(K4632,'Base -Receita-Despesa'!$B:$AS,1,FALSE)</f>
        <v>Encargos sobre Folha de Pagamento</v>
      </c>
    </row>
    <row r="4633" spans="1:12" ht="15" customHeight="1" x14ac:dyDescent="0.25">
      <c r="A4633" s="81" t="str">
        <f t="shared" si="145"/>
        <v>2019</v>
      </c>
      <c r="B4633" s="259" t="s">
        <v>1021</v>
      </c>
      <c r="C4633" s="260" t="s">
        <v>1022</v>
      </c>
      <c r="D4633" s="73" t="str">
        <f t="shared" si="144"/>
        <v>jul/2019</v>
      </c>
      <c r="E4633" s="263">
        <v>43670</v>
      </c>
      <c r="F4633" s="259">
        <v>129</v>
      </c>
      <c r="G4633" s="259" t="s">
        <v>295</v>
      </c>
      <c r="H4633" s="264" t="s">
        <v>1405</v>
      </c>
      <c r="I4633" s="264" t="s">
        <v>140</v>
      </c>
      <c r="J4633" s="265">
        <v>-1283.74</v>
      </c>
      <c r="K4633" s="82" t="str">
        <f>IFERROR(IFERROR(VLOOKUP(I4633,'DE-PARA'!B:D,3,0),VLOOKUP(I4633,'DE-PARA'!C:D,2,0)),"NÃO ENCONTRADO")</f>
        <v>Materiais</v>
      </c>
      <c r="L4633" s="50" t="str">
        <f>VLOOKUP(K4633,'Base -Receita-Despesa'!$B:$AS,1,FALSE)</f>
        <v>Materiais</v>
      </c>
    </row>
    <row r="4634" spans="1:12" ht="15" customHeight="1" x14ac:dyDescent="0.25">
      <c r="A4634" s="81" t="str">
        <f t="shared" si="145"/>
        <v>2019</v>
      </c>
      <c r="B4634" s="259" t="s">
        <v>1021</v>
      </c>
      <c r="C4634" s="260" t="s">
        <v>1022</v>
      </c>
      <c r="D4634" s="73" t="str">
        <f t="shared" si="144"/>
        <v>jul/2019</v>
      </c>
      <c r="E4634" s="263">
        <v>43670</v>
      </c>
      <c r="F4634" s="259" t="s">
        <v>183</v>
      </c>
      <c r="G4634" s="259" t="s">
        <v>295</v>
      </c>
      <c r="H4634" s="264" t="s">
        <v>1684</v>
      </c>
      <c r="I4634" s="264" t="s">
        <v>184</v>
      </c>
      <c r="J4634" s="264">
        <v>-800</v>
      </c>
      <c r="K4634" s="82" t="str">
        <f>IFERROR(IFERROR(VLOOKUP(I4634,'DE-PARA'!B:D,3,0),VLOOKUP(I4634,'DE-PARA'!C:D,2,0)),"NÃO ENCONTRADO")</f>
        <v>Aluguéis</v>
      </c>
      <c r="L4634" s="50" t="str">
        <f>VLOOKUP(K4634,'Base -Receita-Despesa'!$B:$AS,1,FALSE)</f>
        <v>Aluguéis</v>
      </c>
    </row>
    <row r="4635" spans="1:12" ht="15" customHeight="1" x14ac:dyDescent="0.25">
      <c r="A4635" s="81" t="str">
        <f t="shared" si="145"/>
        <v>2019</v>
      </c>
      <c r="B4635" s="259" t="s">
        <v>1021</v>
      </c>
      <c r="C4635" s="260" t="s">
        <v>1022</v>
      </c>
      <c r="D4635" s="73" t="str">
        <f t="shared" si="144"/>
        <v>jul/2019</v>
      </c>
      <c r="E4635" s="263">
        <v>43670</v>
      </c>
      <c r="F4635" s="259">
        <v>474</v>
      </c>
      <c r="G4635" s="259" t="s">
        <v>295</v>
      </c>
      <c r="H4635" s="264" t="s">
        <v>331</v>
      </c>
      <c r="I4635" s="264" t="s">
        <v>120</v>
      </c>
      <c r="J4635" s="265">
        <v>-48700</v>
      </c>
      <c r="K4635" s="82" t="str">
        <f>IFERROR(IFERROR(VLOOKUP(I4635,'DE-PARA'!B:D,3,0),VLOOKUP(I4635,'DE-PARA'!C:D,2,0)),"NÃO ENCONTRADO")</f>
        <v>Serviços</v>
      </c>
      <c r="L4635" s="50" t="str">
        <f>VLOOKUP(K4635,'Base -Receita-Despesa'!$B:$AS,1,FALSE)</f>
        <v>Serviços</v>
      </c>
    </row>
    <row r="4636" spans="1:12" ht="15" customHeight="1" x14ac:dyDescent="0.25">
      <c r="A4636" s="81" t="str">
        <f t="shared" si="145"/>
        <v>2019</v>
      </c>
      <c r="B4636" s="259" t="s">
        <v>1021</v>
      </c>
      <c r="C4636" s="260" t="s">
        <v>1022</v>
      </c>
      <c r="D4636" s="73" t="str">
        <f t="shared" si="144"/>
        <v>jul/2019</v>
      </c>
      <c r="E4636" s="263">
        <v>43670</v>
      </c>
      <c r="F4636" s="259" t="s">
        <v>183</v>
      </c>
      <c r="G4636" s="259" t="s">
        <v>295</v>
      </c>
      <c r="H4636" s="264" t="s">
        <v>1190</v>
      </c>
      <c r="I4636" s="264" t="s">
        <v>184</v>
      </c>
      <c r="J4636" s="264">
        <v>-500</v>
      </c>
      <c r="K4636" s="82" t="str">
        <f>IFERROR(IFERROR(VLOOKUP(I4636,'DE-PARA'!B:D,3,0),VLOOKUP(I4636,'DE-PARA'!C:D,2,0)),"NÃO ENCONTRADO")</f>
        <v>Aluguéis</v>
      </c>
      <c r="L4636" s="50" t="str">
        <f>VLOOKUP(K4636,'Base -Receita-Despesa'!$B:$AS,1,FALSE)</f>
        <v>Aluguéis</v>
      </c>
    </row>
    <row r="4637" spans="1:12" ht="15" customHeight="1" x14ac:dyDescent="0.25">
      <c r="A4637" s="81" t="str">
        <f t="shared" si="145"/>
        <v>2019</v>
      </c>
      <c r="B4637" s="259" t="s">
        <v>1021</v>
      </c>
      <c r="C4637" s="260" t="s">
        <v>1022</v>
      </c>
      <c r="D4637" s="73" t="str">
        <f t="shared" si="144"/>
        <v>jul/2019</v>
      </c>
      <c r="E4637" s="263">
        <v>43670</v>
      </c>
      <c r="F4637" s="259" t="s">
        <v>214</v>
      </c>
      <c r="G4637" s="259" t="s">
        <v>295</v>
      </c>
      <c r="H4637" s="264" t="s">
        <v>304</v>
      </c>
      <c r="I4637" s="264" t="s">
        <v>133</v>
      </c>
      <c r="J4637" s="264">
        <v>-9.5</v>
      </c>
      <c r="K4637" s="82" t="str">
        <f>IFERROR(IFERROR(VLOOKUP(I4637,'DE-PARA'!B:D,3,0),VLOOKUP(I4637,'DE-PARA'!C:D,2,0)),"NÃO ENCONTRADO")</f>
        <v>Outras Saídas</v>
      </c>
      <c r="L4637" s="50" t="str">
        <f>VLOOKUP(K4637,'Base -Receita-Despesa'!$B:$AS,1,FALSE)</f>
        <v>Outras Saídas</v>
      </c>
    </row>
    <row r="4638" spans="1:12" ht="15" customHeight="1" x14ac:dyDescent="0.25">
      <c r="A4638" s="81" t="str">
        <f t="shared" si="145"/>
        <v>2019</v>
      </c>
      <c r="B4638" s="259" t="s">
        <v>1021</v>
      </c>
      <c r="C4638" s="260" t="s">
        <v>1022</v>
      </c>
      <c r="D4638" s="73" t="str">
        <f t="shared" si="144"/>
        <v>jul/2019</v>
      </c>
      <c r="E4638" s="263">
        <v>43670</v>
      </c>
      <c r="F4638" s="259" t="s">
        <v>214</v>
      </c>
      <c r="G4638" s="259" t="s">
        <v>295</v>
      </c>
      <c r="H4638" s="264" t="s">
        <v>304</v>
      </c>
      <c r="I4638" s="264" t="s">
        <v>133</v>
      </c>
      <c r="J4638" s="264">
        <v>-9.5</v>
      </c>
      <c r="K4638" s="82" t="str">
        <f>IFERROR(IFERROR(VLOOKUP(I4638,'DE-PARA'!B:D,3,0),VLOOKUP(I4638,'DE-PARA'!C:D,2,0)),"NÃO ENCONTRADO")</f>
        <v>Outras Saídas</v>
      </c>
      <c r="L4638" s="50" t="str">
        <f>VLOOKUP(K4638,'Base -Receita-Despesa'!$B:$AS,1,FALSE)</f>
        <v>Outras Saídas</v>
      </c>
    </row>
    <row r="4639" spans="1:12" ht="15" customHeight="1" x14ac:dyDescent="0.25">
      <c r="A4639" s="81" t="str">
        <f t="shared" si="145"/>
        <v>2019</v>
      </c>
      <c r="B4639" s="259" t="s">
        <v>1021</v>
      </c>
      <c r="C4639" s="260" t="s">
        <v>1022</v>
      </c>
      <c r="D4639" s="73" t="str">
        <f t="shared" si="144"/>
        <v>jul/2019</v>
      </c>
      <c r="E4639" s="263">
        <v>43670</v>
      </c>
      <c r="F4639" s="259" t="s">
        <v>214</v>
      </c>
      <c r="G4639" s="259" t="s">
        <v>295</v>
      </c>
      <c r="H4639" s="264" t="s">
        <v>304</v>
      </c>
      <c r="I4639" s="264" t="s">
        <v>133</v>
      </c>
      <c r="J4639" s="264">
        <v>-9.5</v>
      </c>
      <c r="K4639" s="82" t="str">
        <f>IFERROR(IFERROR(VLOOKUP(I4639,'DE-PARA'!B:D,3,0),VLOOKUP(I4639,'DE-PARA'!C:D,2,0)),"NÃO ENCONTRADO")</f>
        <v>Outras Saídas</v>
      </c>
      <c r="L4639" s="50" t="str">
        <f>VLOOKUP(K4639,'Base -Receita-Despesa'!$B:$AS,1,FALSE)</f>
        <v>Outras Saídas</v>
      </c>
    </row>
    <row r="4640" spans="1:12" ht="15" customHeight="1" x14ac:dyDescent="0.25">
      <c r="A4640" s="81" t="str">
        <f t="shared" si="145"/>
        <v>2019</v>
      </c>
      <c r="B4640" s="259" t="s">
        <v>1021</v>
      </c>
      <c r="C4640" s="260" t="s">
        <v>1022</v>
      </c>
      <c r="D4640" s="73" t="str">
        <f t="shared" si="144"/>
        <v>jul/2019</v>
      </c>
      <c r="E4640" s="263">
        <v>43670</v>
      </c>
      <c r="F4640" s="259" t="s">
        <v>207</v>
      </c>
      <c r="G4640" s="259" t="s">
        <v>295</v>
      </c>
      <c r="H4640" s="264" t="s">
        <v>208</v>
      </c>
      <c r="I4640" s="264" t="s">
        <v>298</v>
      </c>
      <c r="J4640" s="265">
        <v>62776.13</v>
      </c>
      <c r="K4640" s="82" t="str">
        <f>IFERROR(IFERROR(VLOOKUP(I4640,'DE-PARA'!B:D,3,0),VLOOKUP(I4640,'DE-PARA'!C:D,2,0)),"NÃO ENCONTRADO")</f>
        <v>Entrada Conta Aplicação (+)</v>
      </c>
      <c r="L4640" s="50" t="str">
        <f>VLOOKUP(K4640,'Base -Receita-Despesa'!$B:$AS,1,FALSE)</f>
        <v>ENTRADA CONTA APLICAÇÃO (+)</v>
      </c>
    </row>
    <row r="4641" spans="1:12" ht="15" customHeight="1" x14ac:dyDescent="0.25">
      <c r="A4641" s="81" t="str">
        <f t="shared" si="145"/>
        <v>2019</v>
      </c>
      <c r="B4641" s="259" t="s">
        <v>1023</v>
      </c>
      <c r="C4641" s="260" t="s">
        <v>1022</v>
      </c>
      <c r="D4641" s="73" t="str">
        <f t="shared" si="144"/>
        <v>jul/2019</v>
      </c>
      <c r="E4641" s="263">
        <v>43671</v>
      </c>
      <c r="F4641" s="259" t="s">
        <v>143</v>
      </c>
      <c r="G4641" s="259" t="s">
        <v>295</v>
      </c>
      <c r="H4641" s="264" t="s">
        <v>143</v>
      </c>
      <c r="I4641" s="264" t="s">
        <v>235</v>
      </c>
      <c r="J4641" s="265">
        <v>11034.14</v>
      </c>
      <c r="K4641" s="82" t="str">
        <f>IFERROR(IFERROR(VLOOKUP(I4641,'DE-PARA'!B:D,3,0),VLOOKUP(I4641,'DE-PARA'!C:D,2,0)),"NÃO ENCONTRADO")</f>
        <v>Repasses Contrato de Gestão</v>
      </c>
      <c r="L4641" s="50" t="str">
        <f>VLOOKUP(K4641,'Base -Receita-Despesa'!$B:$AS,1,FALSE)</f>
        <v>Repasses Contrato de Gestão</v>
      </c>
    </row>
    <row r="4642" spans="1:12" ht="15" customHeight="1" x14ac:dyDescent="0.25">
      <c r="A4642" s="81" t="str">
        <f t="shared" si="145"/>
        <v>2019</v>
      </c>
      <c r="B4642" s="259" t="s">
        <v>1023</v>
      </c>
      <c r="C4642" s="260" t="s">
        <v>1022</v>
      </c>
      <c r="D4642" s="73" t="str">
        <f t="shared" si="144"/>
        <v>jul/2019</v>
      </c>
      <c r="E4642" s="263">
        <v>43671</v>
      </c>
      <c r="F4642" s="259" t="s">
        <v>143</v>
      </c>
      <c r="G4642" s="259" t="s">
        <v>295</v>
      </c>
      <c r="H4642" s="334" t="s">
        <v>143</v>
      </c>
      <c r="I4642" s="264" t="s">
        <v>235</v>
      </c>
      <c r="J4642" s="265">
        <v>14626.64</v>
      </c>
      <c r="K4642" s="82" t="str">
        <f>IFERROR(IFERROR(VLOOKUP(I4642,'DE-PARA'!B:D,3,0),VLOOKUP(I4642,'DE-PARA'!C:D,2,0)),"NÃO ENCONTRADO")</f>
        <v>Repasses Contrato de Gestão</v>
      </c>
      <c r="L4642" s="50" t="str">
        <f>VLOOKUP(K4642,'Base -Receita-Despesa'!$B:$AS,1,FALSE)</f>
        <v>Repasses Contrato de Gestão</v>
      </c>
    </row>
    <row r="4643" spans="1:12" ht="15" customHeight="1" x14ac:dyDescent="0.25">
      <c r="A4643" s="81" t="str">
        <f t="shared" si="145"/>
        <v>2019</v>
      </c>
      <c r="B4643" s="259" t="s">
        <v>1023</v>
      </c>
      <c r="C4643" s="260" t="s">
        <v>1022</v>
      </c>
      <c r="D4643" s="73" t="str">
        <f t="shared" si="144"/>
        <v>jul/2019</v>
      </c>
      <c r="E4643" s="263">
        <v>43671</v>
      </c>
      <c r="F4643" s="259" t="s">
        <v>143</v>
      </c>
      <c r="G4643" s="259" t="s">
        <v>295</v>
      </c>
      <c r="H4643" s="264" t="s">
        <v>143</v>
      </c>
      <c r="I4643" s="264" t="s">
        <v>235</v>
      </c>
      <c r="J4643" s="265">
        <v>178245.48</v>
      </c>
      <c r="K4643" s="82" t="str">
        <f>IFERROR(IFERROR(VLOOKUP(I4643,'DE-PARA'!B:D,3,0),VLOOKUP(I4643,'DE-PARA'!C:D,2,0)),"NÃO ENCONTRADO")</f>
        <v>Repasses Contrato de Gestão</v>
      </c>
      <c r="L4643" s="50" t="str">
        <f>VLOOKUP(K4643,'Base -Receita-Despesa'!$B:$AS,1,FALSE)</f>
        <v>Repasses Contrato de Gestão</v>
      </c>
    </row>
    <row r="4644" spans="1:12" ht="15" customHeight="1" x14ac:dyDescent="0.25">
      <c r="A4644" s="81" t="str">
        <f t="shared" si="145"/>
        <v>2019</v>
      </c>
      <c r="B4644" s="259" t="s">
        <v>1023</v>
      </c>
      <c r="C4644" s="260" t="s">
        <v>1022</v>
      </c>
      <c r="D4644" s="73" t="str">
        <f t="shared" si="144"/>
        <v>jul/2019</v>
      </c>
      <c r="E4644" s="263">
        <v>43671</v>
      </c>
      <c r="F4644" s="259" t="s">
        <v>205</v>
      </c>
      <c r="G4644" s="259" t="s">
        <v>295</v>
      </c>
      <c r="H4644" s="264" t="s">
        <v>736</v>
      </c>
      <c r="I4644" s="264" t="s">
        <v>125</v>
      </c>
      <c r="J4644" s="265">
        <v>-203906.26</v>
      </c>
      <c r="K4644" s="82" t="str">
        <f>IFERROR(IFERROR(VLOOKUP(I4644,'DE-PARA'!B:D,3,0),VLOOKUP(I4644,'DE-PARA'!C:D,2,0)),"NÃO ENCONTRADO")</f>
        <v>TEV – Transferências Entre Contas (Entradas)</v>
      </c>
      <c r="L4644" s="50" t="str">
        <f>VLOOKUP(K4644,'Base -Receita-Despesa'!$B:$AS,1,FALSE)</f>
        <v>TEV – Transferências Entre Contas (Entradas)</v>
      </c>
    </row>
    <row r="4645" spans="1:12" ht="15" customHeight="1" x14ac:dyDescent="0.25">
      <c r="A4645" s="81" t="str">
        <f t="shared" si="145"/>
        <v>2019</v>
      </c>
      <c r="B4645" s="259" t="s">
        <v>1021</v>
      </c>
      <c r="C4645" s="260" t="s">
        <v>1022</v>
      </c>
      <c r="D4645" s="73" t="str">
        <f t="shared" si="144"/>
        <v>jul/2019</v>
      </c>
      <c r="E4645" s="263">
        <v>43671</v>
      </c>
      <c r="F4645" s="259" t="s">
        <v>738</v>
      </c>
      <c r="G4645" s="259" t="s">
        <v>295</v>
      </c>
      <c r="H4645" s="264" t="s">
        <v>738</v>
      </c>
      <c r="I4645" s="264" t="s">
        <v>206</v>
      </c>
      <c r="J4645" s="265">
        <v>-203387.07</v>
      </c>
      <c r="K4645" s="82" t="str">
        <f>IFERROR(IFERROR(VLOOKUP(I4645,'DE-PARA'!B:D,3,0),VLOOKUP(I4645,'DE-PARA'!C:D,2,0)),"NÃO ENCONTRADO")</f>
        <v>Saídas Da C/A Por Regates (-)</v>
      </c>
      <c r="L4645" s="50" t="str">
        <f>VLOOKUP(K4645,'Base -Receita-Despesa'!$B:$AS,1,FALSE)</f>
        <v>SAÍDAS DA C/A POR REGATES (-)</v>
      </c>
    </row>
    <row r="4646" spans="1:12" ht="15" customHeight="1" x14ac:dyDescent="0.25">
      <c r="A4646" s="81" t="str">
        <f t="shared" si="145"/>
        <v>2019</v>
      </c>
      <c r="B4646" s="259" t="s">
        <v>1021</v>
      </c>
      <c r="C4646" s="260" t="s">
        <v>1022</v>
      </c>
      <c r="D4646" s="73" t="str">
        <f t="shared" si="144"/>
        <v>jul/2019</v>
      </c>
      <c r="E4646" s="263">
        <v>43671</v>
      </c>
      <c r="F4646" s="259" t="s">
        <v>205</v>
      </c>
      <c r="G4646" s="259" t="s">
        <v>295</v>
      </c>
      <c r="H4646" s="264" t="s">
        <v>736</v>
      </c>
      <c r="I4646" s="264" t="s">
        <v>125</v>
      </c>
      <c r="J4646" s="265">
        <v>203906.26</v>
      </c>
      <c r="K4646" s="82" t="str">
        <f>IFERROR(IFERROR(VLOOKUP(I4646,'DE-PARA'!B:D,3,0),VLOOKUP(I4646,'DE-PARA'!C:D,2,0)),"NÃO ENCONTRADO")</f>
        <v>TEV – Transferências Entre Contas (Entradas)</v>
      </c>
      <c r="L4646" s="50" t="str">
        <f>VLOOKUP(K4646,'Base -Receita-Despesa'!$B:$AS,1,FALSE)</f>
        <v>TEV – Transferências Entre Contas (Entradas)</v>
      </c>
    </row>
    <row r="4647" spans="1:12" ht="15" customHeight="1" x14ac:dyDescent="0.25">
      <c r="A4647" s="81" t="str">
        <f t="shared" si="145"/>
        <v>2019</v>
      </c>
      <c r="B4647" s="259" t="s">
        <v>1021</v>
      </c>
      <c r="C4647" s="260" t="s">
        <v>1022</v>
      </c>
      <c r="D4647" s="73" t="str">
        <f t="shared" si="144"/>
        <v>jul/2019</v>
      </c>
      <c r="E4647" s="263">
        <v>43671</v>
      </c>
      <c r="F4647" s="259" t="s">
        <v>744</v>
      </c>
      <c r="G4647" s="259" t="s">
        <v>295</v>
      </c>
      <c r="H4647" s="264" t="s">
        <v>1455</v>
      </c>
      <c r="I4647" s="264" t="s">
        <v>195</v>
      </c>
      <c r="J4647" s="264">
        <v>-519.17999999999995</v>
      </c>
      <c r="K4647" s="82" t="str">
        <f>IFERROR(IFERROR(VLOOKUP(I4647,'DE-PARA'!B:D,3,0),VLOOKUP(I4647,'DE-PARA'!C:D,2,0)),"NÃO ENCONTRADO")</f>
        <v>Pessoal</v>
      </c>
      <c r="L4647" s="50" t="str">
        <f>VLOOKUP(K4647,'Base -Receita-Despesa'!$B:$AS,1,FALSE)</f>
        <v>Pessoal</v>
      </c>
    </row>
    <row r="4648" spans="1:12" ht="15" customHeight="1" x14ac:dyDescent="0.25">
      <c r="A4648" s="81" t="str">
        <f t="shared" si="145"/>
        <v>2019</v>
      </c>
      <c r="B4648" s="259" t="s">
        <v>1021</v>
      </c>
      <c r="C4648" s="260" t="s">
        <v>1022</v>
      </c>
      <c r="D4648" s="73" t="str">
        <f t="shared" si="144"/>
        <v>jul/2019</v>
      </c>
      <c r="E4648" s="263">
        <v>43663</v>
      </c>
      <c r="F4648" s="259" t="s">
        <v>781</v>
      </c>
      <c r="G4648" s="259" t="s">
        <v>295</v>
      </c>
      <c r="H4648" s="264" t="s">
        <v>1685</v>
      </c>
      <c r="I4648" s="264" t="s">
        <v>276</v>
      </c>
      <c r="J4648" s="264">
        <v>-87.5</v>
      </c>
      <c r="K4648" s="82" t="str">
        <f>IFERROR(IFERROR(VLOOKUP(I4648,'DE-PARA'!B:D,3,0),VLOOKUP(I4648,'DE-PARA'!C:D,2,0)),"NÃO ENCONTRADO")</f>
        <v>Despesas com Viagens</v>
      </c>
      <c r="L4648" s="50" t="str">
        <f>VLOOKUP(K4648,'Base -Receita-Despesa'!$B:$AS,1,FALSE)</f>
        <v>Despesas com Viagens</v>
      </c>
    </row>
    <row r="4649" spans="1:12" ht="15" customHeight="1" x14ac:dyDescent="0.25">
      <c r="A4649" s="81" t="str">
        <f t="shared" si="145"/>
        <v>2019</v>
      </c>
      <c r="B4649" s="259" t="s">
        <v>1021</v>
      </c>
      <c r="C4649" s="260" t="s">
        <v>1022</v>
      </c>
      <c r="D4649" s="73" t="str">
        <f t="shared" si="144"/>
        <v>jul/2019</v>
      </c>
      <c r="E4649" s="263">
        <v>43672</v>
      </c>
      <c r="F4649" s="259">
        <v>19120</v>
      </c>
      <c r="G4649" s="259" t="s">
        <v>295</v>
      </c>
      <c r="H4649" s="264" t="s">
        <v>882</v>
      </c>
      <c r="I4649" s="264" t="s">
        <v>271</v>
      </c>
      <c r="J4649" s="265">
        <v>-4340</v>
      </c>
      <c r="K4649" s="82" t="str">
        <f>IFERROR(IFERROR(VLOOKUP(I4649,'DE-PARA'!B:D,3,0),VLOOKUP(I4649,'DE-PARA'!C:D,2,0)),"NÃO ENCONTRADO")</f>
        <v>Serviços</v>
      </c>
      <c r="L4649" s="50" t="str">
        <f>VLOOKUP(K4649,'Base -Receita-Despesa'!$B:$AS,1,FALSE)</f>
        <v>Serviços</v>
      </c>
    </row>
    <row r="4650" spans="1:12" ht="15" customHeight="1" x14ac:dyDescent="0.25">
      <c r="A4650" s="81" t="str">
        <f t="shared" si="145"/>
        <v>2019</v>
      </c>
      <c r="B4650" s="259" t="s">
        <v>1021</v>
      </c>
      <c r="C4650" s="260" t="s">
        <v>1022</v>
      </c>
      <c r="D4650" s="73" t="str">
        <f t="shared" si="144"/>
        <v>jul/2019</v>
      </c>
      <c r="E4650" s="263">
        <v>43672</v>
      </c>
      <c r="F4650" s="259" t="s">
        <v>214</v>
      </c>
      <c r="G4650" s="259" t="s">
        <v>295</v>
      </c>
      <c r="H4650" s="264" t="s">
        <v>304</v>
      </c>
      <c r="I4650" s="264" t="s">
        <v>133</v>
      </c>
      <c r="J4650" s="264">
        <v>-9.5</v>
      </c>
      <c r="K4650" s="82" t="str">
        <f>IFERROR(IFERROR(VLOOKUP(I4650,'DE-PARA'!B:D,3,0),VLOOKUP(I4650,'DE-PARA'!C:D,2,0)),"NÃO ENCONTRADO")</f>
        <v>Outras Saídas</v>
      </c>
      <c r="L4650" s="50" t="str">
        <f>VLOOKUP(K4650,'Base -Receita-Despesa'!$B:$AS,1,FALSE)</f>
        <v>Outras Saídas</v>
      </c>
    </row>
    <row r="4651" spans="1:12" ht="15" customHeight="1" x14ac:dyDescent="0.25">
      <c r="A4651" s="81" t="str">
        <f t="shared" si="145"/>
        <v>2019</v>
      </c>
      <c r="B4651" s="259" t="s">
        <v>1021</v>
      </c>
      <c r="C4651" s="260" t="s">
        <v>1022</v>
      </c>
      <c r="D4651" s="73" t="str">
        <f t="shared" si="144"/>
        <v>jul/2019</v>
      </c>
      <c r="E4651" s="263">
        <v>43672</v>
      </c>
      <c r="F4651" s="259" t="s">
        <v>207</v>
      </c>
      <c r="G4651" s="259" t="s">
        <v>295</v>
      </c>
      <c r="H4651" s="264" t="s">
        <v>208</v>
      </c>
      <c r="I4651" s="264" t="s">
        <v>298</v>
      </c>
      <c r="J4651" s="265">
        <v>4211.49</v>
      </c>
      <c r="K4651" s="82" t="str">
        <f>IFERROR(IFERROR(VLOOKUP(I4651,'DE-PARA'!B:D,3,0),VLOOKUP(I4651,'DE-PARA'!C:D,2,0)),"NÃO ENCONTRADO")</f>
        <v>Entrada Conta Aplicação (+)</v>
      </c>
      <c r="L4651" s="50" t="str">
        <f>VLOOKUP(K4651,'Base -Receita-Despesa'!$B:$AS,1,FALSE)</f>
        <v>ENTRADA CONTA APLICAÇÃO (+)</v>
      </c>
    </row>
    <row r="4652" spans="1:12" ht="15" customHeight="1" x14ac:dyDescent="0.25">
      <c r="A4652" s="81" t="str">
        <f t="shared" si="145"/>
        <v>2019</v>
      </c>
      <c r="B4652" s="259" t="s">
        <v>1021</v>
      </c>
      <c r="C4652" s="260" t="s">
        <v>1022</v>
      </c>
      <c r="D4652" s="73" t="str">
        <f t="shared" si="144"/>
        <v>jul/2019</v>
      </c>
      <c r="E4652" s="263">
        <v>43675</v>
      </c>
      <c r="F4652" s="259">
        <v>91998</v>
      </c>
      <c r="G4652" s="259" t="s">
        <v>295</v>
      </c>
      <c r="H4652" s="264" t="s">
        <v>181</v>
      </c>
      <c r="I4652" s="264" t="s">
        <v>249</v>
      </c>
      <c r="J4652" s="264">
        <v>-326.3</v>
      </c>
      <c r="K4652" s="82" t="str">
        <f>IFERROR(IFERROR(VLOOKUP(I4652,'DE-PARA'!B:D,3,0),VLOOKUP(I4652,'DE-PARA'!C:D,2,0)),"NÃO ENCONTRADO")</f>
        <v>Materiais</v>
      </c>
      <c r="L4652" s="50" t="str">
        <f>VLOOKUP(K4652,'Base -Receita-Despesa'!$B:$AS,1,FALSE)</f>
        <v>Materiais</v>
      </c>
    </row>
    <row r="4653" spans="1:12" ht="15" customHeight="1" x14ac:dyDescent="0.25">
      <c r="A4653" s="81" t="str">
        <f t="shared" si="145"/>
        <v>2019</v>
      </c>
      <c r="B4653" s="259" t="s">
        <v>1021</v>
      </c>
      <c r="C4653" s="260" t="s">
        <v>1022</v>
      </c>
      <c r="D4653" s="73" t="str">
        <f t="shared" si="144"/>
        <v>jul/2019</v>
      </c>
      <c r="E4653" s="263">
        <v>43675</v>
      </c>
      <c r="F4653" s="259">
        <v>92108</v>
      </c>
      <c r="G4653" s="259" t="s">
        <v>295</v>
      </c>
      <c r="H4653" s="260" t="s">
        <v>181</v>
      </c>
      <c r="I4653" s="264" t="s">
        <v>249</v>
      </c>
      <c r="J4653" s="265">
        <v>-1512</v>
      </c>
      <c r="K4653" s="82" t="str">
        <f>IFERROR(IFERROR(VLOOKUP(I4653,'DE-PARA'!B:D,3,0),VLOOKUP(I4653,'DE-PARA'!C:D,2,0)),"NÃO ENCONTRADO")</f>
        <v>Materiais</v>
      </c>
      <c r="L4653" s="50" t="str">
        <f>VLOOKUP(K4653,'Base -Receita-Despesa'!$B:$AS,1,FALSE)</f>
        <v>Materiais</v>
      </c>
    </row>
    <row r="4654" spans="1:12" ht="15" customHeight="1" x14ac:dyDescent="0.25">
      <c r="A4654" s="81" t="str">
        <f t="shared" si="145"/>
        <v>2019</v>
      </c>
      <c r="B4654" s="259" t="s">
        <v>1021</v>
      </c>
      <c r="C4654" s="260" t="s">
        <v>1022</v>
      </c>
      <c r="D4654" s="73" t="str">
        <f t="shared" si="144"/>
        <v>jul/2019</v>
      </c>
      <c r="E4654" s="263">
        <v>43675</v>
      </c>
      <c r="F4654" s="259">
        <v>248985</v>
      </c>
      <c r="G4654" s="259" t="s">
        <v>299</v>
      </c>
      <c r="H4654" s="264" t="s">
        <v>1486</v>
      </c>
      <c r="I4654" s="264" t="s">
        <v>249</v>
      </c>
      <c r="J4654" s="264">
        <v>-168.85</v>
      </c>
      <c r="K4654" s="82" t="str">
        <f>IFERROR(IFERROR(VLOOKUP(I4654,'DE-PARA'!B:D,3,0),VLOOKUP(I4654,'DE-PARA'!C:D,2,0)),"NÃO ENCONTRADO")</f>
        <v>Materiais</v>
      </c>
      <c r="L4654" s="50" t="str">
        <f>VLOOKUP(K4654,'Base -Receita-Despesa'!$B:$AS,1,FALSE)</f>
        <v>Materiais</v>
      </c>
    </row>
    <row r="4655" spans="1:12" ht="15" customHeight="1" x14ac:dyDescent="0.25">
      <c r="A4655" s="81" t="str">
        <f t="shared" si="145"/>
        <v>2019</v>
      </c>
      <c r="B4655" s="259" t="s">
        <v>1021</v>
      </c>
      <c r="C4655" s="260" t="s">
        <v>1022</v>
      </c>
      <c r="D4655" s="73" t="str">
        <f t="shared" si="144"/>
        <v>jul/2019</v>
      </c>
      <c r="E4655" s="263">
        <v>43675</v>
      </c>
      <c r="F4655" s="259">
        <v>5049</v>
      </c>
      <c r="G4655" s="259" t="s">
        <v>296</v>
      </c>
      <c r="H4655" s="264" t="s">
        <v>1641</v>
      </c>
      <c r="I4655" s="264" t="s">
        <v>283</v>
      </c>
      <c r="J4655" s="265">
        <v>-1221.45</v>
      </c>
      <c r="K4655" s="82" t="str">
        <f>IFERROR(IFERROR(VLOOKUP(I4655,'DE-PARA'!B:D,3,0),VLOOKUP(I4655,'DE-PARA'!C:D,2,0)),"NÃO ENCONTRADO")</f>
        <v>Investimentos</v>
      </c>
      <c r="L4655" s="50" t="str">
        <f>VLOOKUP(K4655,'Base -Receita-Despesa'!$B:$AS,1,FALSE)</f>
        <v>Investimentos</v>
      </c>
    </row>
    <row r="4656" spans="1:12" ht="15" customHeight="1" x14ac:dyDescent="0.25">
      <c r="A4656" s="81" t="str">
        <f t="shared" si="145"/>
        <v>2019</v>
      </c>
      <c r="B4656" s="259" t="s">
        <v>1021</v>
      </c>
      <c r="C4656" s="260" t="s">
        <v>1022</v>
      </c>
      <c r="D4656" s="73" t="str">
        <f t="shared" si="144"/>
        <v>jul/2019</v>
      </c>
      <c r="E4656" s="263">
        <v>43675</v>
      </c>
      <c r="F4656" s="259">
        <v>183696</v>
      </c>
      <c r="G4656" s="259" t="s">
        <v>295</v>
      </c>
      <c r="H4656" s="264" t="s">
        <v>1084</v>
      </c>
      <c r="I4656" s="264" t="s">
        <v>252</v>
      </c>
      <c r="J4656" s="265">
        <v>-2527.2800000000002</v>
      </c>
      <c r="K4656" s="82" t="str">
        <f>IFERROR(IFERROR(VLOOKUP(I4656,'DE-PARA'!B:D,3,0),VLOOKUP(I4656,'DE-PARA'!C:D,2,0)),"NÃO ENCONTRADO")</f>
        <v>Materiais</v>
      </c>
      <c r="L4656" s="50" t="str">
        <f>VLOOKUP(K4656,'Base -Receita-Despesa'!$B:$AS,1,FALSE)</f>
        <v>Materiais</v>
      </c>
    </row>
    <row r="4657" spans="1:12" ht="15" customHeight="1" x14ac:dyDescent="0.25">
      <c r="A4657" s="81" t="str">
        <f t="shared" si="145"/>
        <v>2019</v>
      </c>
      <c r="B4657" s="259" t="s">
        <v>1021</v>
      </c>
      <c r="C4657" s="260" t="s">
        <v>1022</v>
      </c>
      <c r="D4657" s="73" t="str">
        <f t="shared" si="144"/>
        <v>jul/2019</v>
      </c>
      <c r="E4657" s="263">
        <v>43675</v>
      </c>
      <c r="F4657" s="259">
        <v>7756</v>
      </c>
      <c r="G4657" s="259" t="s">
        <v>319</v>
      </c>
      <c r="H4657" s="264" t="s">
        <v>849</v>
      </c>
      <c r="I4657" s="264" t="s">
        <v>249</v>
      </c>
      <c r="J4657" s="264">
        <v>-693.33</v>
      </c>
      <c r="K4657" s="82" t="str">
        <f>IFERROR(IFERROR(VLOOKUP(I4657,'DE-PARA'!B:D,3,0),VLOOKUP(I4657,'DE-PARA'!C:D,2,0)),"NÃO ENCONTRADO")</f>
        <v>Materiais</v>
      </c>
      <c r="L4657" s="50" t="str">
        <f>VLOOKUP(K4657,'Base -Receita-Despesa'!$B:$AS,1,FALSE)</f>
        <v>Materiais</v>
      </c>
    </row>
    <row r="4658" spans="1:12" ht="15" customHeight="1" x14ac:dyDescent="0.25">
      <c r="A4658" s="81" t="str">
        <f t="shared" si="145"/>
        <v>2019</v>
      </c>
      <c r="B4658" s="259" t="s">
        <v>1021</v>
      </c>
      <c r="C4658" s="260" t="s">
        <v>1022</v>
      </c>
      <c r="D4658" s="73" t="str">
        <f t="shared" si="144"/>
        <v>jul/2019</v>
      </c>
      <c r="E4658" s="263">
        <v>43675</v>
      </c>
      <c r="F4658" s="259">
        <v>4373370078</v>
      </c>
      <c r="G4658" s="259" t="s">
        <v>295</v>
      </c>
      <c r="H4658" s="264" t="s">
        <v>640</v>
      </c>
      <c r="I4658" s="264" t="s">
        <v>139</v>
      </c>
      <c r="J4658" s="265">
        <v>-7808.24</v>
      </c>
      <c r="K4658" s="82" t="str">
        <f>IFERROR(IFERROR(VLOOKUP(I4658,'DE-PARA'!B:D,3,0),VLOOKUP(I4658,'DE-PARA'!C:D,2,0)),"NÃO ENCONTRADO")</f>
        <v>Concessionárias (água, luz e telefone)</v>
      </c>
      <c r="L4658" s="50" t="str">
        <f>VLOOKUP(K4658,'Base -Receita-Despesa'!$B:$AS,1,FALSE)</f>
        <v>Concessionárias (água, luz e telefone)</v>
      </c>
    </row>
    <row r="4659" spans="1:12" ht="15" customHeight="1" x14ac:dyDescent="0.25">
      <c r="A4659" s="81" t="str">
        <f t="shared" si="145"/>
        <v>2019</v>
      </c>
      <c r="B4659" s="259" t="s">
        <v>1021</v>
      </c>
      <c r="C4659" s="260" t="s">
        <v>1022</v>
      </c>
      <c r="D4659" s="73" t="str">
        <f t="shared" si="144"/>
        <v>jul/2019</v>
      </c>
      <c r="E4659" s="263">
        <v>43675</v>
      </c>
      <c r="F4659" s="259">
        <v>1907005503290</v>
      </c>
      <c r="G4659" s="259" t="s">
        <v>295</v>
      </c>
      <c r="H4659" s="264" t="s">
        <v>185</v>
      </c>
      <c r="I4659" s="264" t="s">
        <v>138</v>
      </c>
      <c r="J4659" s="264">
        <v>-325.45999999999998</v>
      </c>
      <c r="K4659" s="82" t="str">
        <f>IFERROR(IFERROR(VLOOKUP(I4659,'DE-PARA'!B:D,3,0),VLOOKUP(I4659,'DE-PARA'!C:D,2,0)),"NÃO ENCONTRADO")</f>
        <v>Concessionárias (água, luz e telefone)</v>
      </c>
      <c r="L4659" s="50" t="str">
        <f>VLOOKUP(K4659,'Base -Receita-Despesa'!$B:$AS,1,FALSE)</f>
        <v>Concessionárias (água, luz e telefone)</v>
      </c>
    </row>
    <row r="4660" spans="1:12" ht="15" customHeight="1" x14ac:dyDescent="0.25">
      <c r="A4660" s="81" t="str">
        <f t="shared" si="145"/>
        <v>2019</v>
      </c>
      <c r="B4660" s="259" t="s">
        <v>1021</v>
      </c>
      <c r="C4660" s="260" t="s">
        <v>1022</v>
      </c>
      <c r="D4660" s="73" t="str">
        <f t="shared" si="144"/>
        <v>jul/2019</v>
      </c>
      <c r="E4660" s="263">
        <v>43675</v>
      </c>
      <c r="F4660" s="259">
        <v>105</v>
      </c>
      <c r="G4660" s="259" t="s">
        <v>295</v>
      </c>
      <c r="H4660" s="264" t="s">
        <v>1686</v>
      </c>
      <c r="I4660" s="264" t="s">
        <v>255</v>
      </c>
      <c r="J4660" s="264">
        <v>-488</v>
      </c>
      <c r="K4660" s="82" t="str">
        <f>IFERROR(IFERROR(VLOOKUP(I4660,'DE-PARA'!B:D,3,0),VLOOKUP(I4660,'DE-PARA'!C:D,2,0)),"NÃO ENCONTRADO")</f>
        <v>Materiais</v>
      </c>
      <c r="L4660" s="50" t="str">
        <f>VLOOKUP(K4660,'Base -Receita-Despesa'!$B:$AS,1,FALSE)</f>
        <v>Materiais</v>
      </c>
    </row>
    <row r="4661" spans="1:12" ht="15" customHeight="1" x14ac:dyDescent="0.25">
      <c r="A4661" s="81" t="str">
        <f t="shared" si="145"/>
        <v>2019</v>
      </c>
      <c r="B4661" s="259" t="s">
        <v>1021</v>
      </c>
      <c r="C4661" s="260" t="s">
        <v>1022</v>
      </c>
      <c r="D4661" s="73" t="str">
        <f t="shared" si="144"/>
        <v>jul/2019</v>
      </c>
      <c r="E4661" s="263">
        <v>43675</v>
      </c>
      <c r="F4661" s="259" t="s">
        <v>214</v>
      </c>
      <c r="G4661" s="259" t="s">
        <v>295</v>
      </c>
      <c r="H4661" s="264" t="s">
        <v>304</v>
      </c>
      <c r="I4661" s="264" t="s">
        <v>133</v>
      </c>
      <c r="J4661" s="264">
        <v>-9.5</v>
      </c>
      <c r="K4661" s="82" t="str">
        <f>IFERROR(IFERROR(VLOOKUP(I4661,'DE-PARA'!B:D,3,0),VLOOKUP(I4661,'DE-PARA'!C:D,2,0)),"NÃO ENCONTRADO")</f>
        <v>Outras Saídas</v>
      </c>
      <c r="L4661" s="50" t="str">
        <f>VLOOKUP(K4661,'Base -Receita-Despesa'!$B:$AS,1,FALSE)</f>
        <v>Outras Saídas</v>
      </c>
    </row>
    <row r="4662" spans="1:12" ht="15" customHeight="1" x14ac:dyDescent="0.25">
      <c r="A4662" s="81" t="str">
        <f t="shared" si="145"/>
        <v>2019</v>
      </c>
      <c r="B4662" s="259" t="s">
        <v>1021</v>
      </c>
      <c r="C4662" s="260" t="s">
        <v>1022</v>
      </c>
      <c r="D4662" s="73" t="str">
        <f t="shared" si="144"/>
        <v>jul/2019</v>
      </c>
      <c r="E4662" s="263">
        <v>43675</v>
      </c>
      <c r="F4662" s="259" t="s">
        <v>207</v>
      </c>
      <c r="G4662" s="259" t="s">
        <v>295</v>
      </c>
      <c r="H4662" s="264" t="s">
        <v>208</v>
      </c>
      <c r="I4662" s="264" t="s">
        <v>298</v>
      </c>
      <c r="J4662" s="265">
        <v>15080.41</v>
      </c>
      <c r="K4662" s="82" t="str">
        <f>IFERROR(IFERROR(VLOOKUP(I4662,'DE-PARA'!B:D,3,0),VLOOKUP(I4662,'DE-PARA'!C:D,2,0)),"NÃO ENCONTRADO")</f>
        <v>Entrada Conta Aplicação (+)</v>
      </c>
      <c r="L4662" s="50" t="str">
        <f>VLOOKUP(K4662,'Base -Receita-Despesa'!$B:$AS,1,FALSE)</f>
        <v>ENTRADA CONTA APLICAÇÃO (+)</v>
      </c>
    </row>
    <row r="4663" spans="1:12" ht="15" customHeight="1" x14ac:dyDescent="0.25">
      <c r="A4663" s="81" t="str">
        <f t="shared" si="145"/>
        <v>2019</v>
      </c>
      <c r="B4663" s="259" t="s">
        <v>1021</v>
      </c>
      <c r="C4663" s="260" t="s">
        <v>1022</v>
      </c>
      <c r="D4663" s="73" t="str">
        <f t="shared" si="144"/>
        <v>jul/2019</v>
      </c>
      <c r="E4663" s="263">
        <v>43676</v>
      </c>
      <c r="F4663" s="259" t="s">
        <v>218</v>
      </c>
      <c r="G4663" s="259" t="s">
        <v>295</v>
      </c>
      <c r="H4663" s="264" t="s">
        <v>813</v>
      </c>
      <c r="I4663" s="264" t="s">
        <v>131</v>
      </c>
      <c r="J4663" s="265">
        <v>-16775.89</v>
      </c>
      <c r="K4663" s="82" t="str">
        <f>IFERROR(IFERROR(VLOOKUP(I4663,'DE-PARA'!B:D,3,0),VLOOKUP(I4663,'DE-PARA'!C:D,2,0)),"NÃO ENCONTRADO")</f>
        <v>Pessoal</v>
      </c>
      <c r="L4663" s="50" t="str">
        <f>VLOOKUP(K4663,'Base -Receita-Despesa'!$B:$AS,1,FALSE)</f>
        <v>Pessoal</v>
      </c>
    </row>
    <row r="4664" spans="1:12" ht="15" customHeight="1" x14ac:dyDescent="0.25">
      <c r="A4664" s="81" t="str">
        <f t="shared" si="145"/>
        <v>2019</v>
      </c>
      <c r="B4664" s="259" t="s">
        <v>1023</v>
      </c>
      <c r="C4664" s="260" t="s">
        <v>1022</v>
      </c>
      <c r="D4664" s="73" t="str">
        <f t="shared" si="144"/>
        <v>jul/2019</v>
      </c>
      <c r="E4664" s="263">
        <v>43676</v>
      </c>
      <c r="F4664" s="259" t="s">
        <v>738</v>
      </c>
      <c r="G4664" s="259" t="s">
        <v>295</v>
      </c>
      <c r="H4664" s="264" t="s">
        <v>738</v>
      </c>
      <c r="I4664" s="264" t="s">
        <v>206</v>
      </c>
      <c r="J4664" s="265">
        <v>-685849.48</v>
      </c>
      <c r="K4664" s="82" t="str">
        <f>IFERROR(IFERROR(VLOOKUP(I4664,'DE-PARA'!B:D,3,0),VLOOKUP(I4664,'DE-PARA'!C:D,2,0)),"NÃO ENCONTRADO")</f>
        <v>Saídas Da C/A Por Regates (-)</v>
      </c>
      <c r="L4664" s="50" t="str">
        <f>VLOOKUP(K4664,'Base -Receita-Despesa'!$B:$AS,1,FALSE)</f>
        <v>SAÍDAS DA C/A POR REGATES (-)</v>
      </c>
    </row>
    <row r="4665" spans="1:12" ht="15" customHeight="1" x14ac:dyDescent="0.25">
      <c r="A4665" s="81" t="str">
        <f t="shared" si="145"/>
        <v>2019</v>
      </c>
      <c r="B4665" s="259" t="s">
        <v>1023</v>
      </c>
      <c r="C4665" s="260" t="s">
        <v>1022</v>
      </c>
      <c r="D4665" s="73" t="str">
        <f t="shared" si="144"/>
        <v>jul/2019</v>
      </c>
      <c r="E4665" s="263">
        <v>43676</v>
      </c>
      <c r="F4665" s="259" t="s">
        <v>143</v>
      </c>
      <c r="G4665" s="259" t="s">
        <v>295</v>
      </c>
      <c r="H4665" s="264" t="s">
        <v>143</v>
      </c>
      <c r="I4665" s="264" t="s">
        <v>235</v>
      </c>
      <c r="J4665" s="265">
        <v>181300.85</v>
      </c>
      <c r="K4665" s="82" t="str">
        <f>IFERROR(IFERROR(VLOOKUP(I4665,'DE-PARA'!B:D,3,0),VLOOKUP(I4665,'DE-PARA'!C:D,2,0)),"NÃO ENCONTRADO")</f>
        <v>Repasses Contrato de Gestão</v>
      </c>
      <c r="L4665" s="50" t="str">
        <f>VLOOKUP(K4665,'Base -Receita-Despesa'!$B:$AS,1,FALSE)</f>
        <v>Repasses Contrato de Gestão</v>
      </c>
    </row>
    <row r="4666" spans="1:12" ht="15" customHeight="1" x14ac:dyDescent="0.25">
      <c r="A4666" s="81" t="str">
        <f t="shared" si="145"/>
        <v>2019</v>
      </c>
      <c r="B4666" s="259" t="s">
        <v>1023</v>
      </c>
      <c r="C4666" s="260" t="s">
        <v>1022</v>
      </c>
      <c r="D4666" s="73" t="str">
        <f t="shared" si="144"/>
        <v>jul/2019</v>
      </c>
      <c r="E4666" s="263">
        <v>43676</v>
      </c>
      <c r="F4666" s="259" t="s">
        <v>143</v>
      </c>
      <c r="G4666" s="259" t="s">
        <v>295</v>
      </c>
      <c r="H4666" s="264" t="s">
        <v>143</v>
      </c>
      <c r="I4666" s="264" t="s">
        <v>235</v>
      </c>
      <c r="J4666" s="265">
        <v>1004548.63</v>
      </c>
      <c r="K4666" s="82" t="str">
        <f>IFERROR(IFERROR(VLOOKUP(I4666,'DE-PARA'!B:D,3,0),VLOOKUP(I4666,'DE-PARA'!C:D,2,0)),"NÃO ENCONTRADO")</f>
        <v>Repasses Contrato de Gestão</v>
      </c>
      <c r="L4666" s="50" t="str">
        <f>VLOOKUP(K4666,'Base -Receita-Despesa'!$B:$AS,1,FALSE)</f>
        <v>Repasses Contrato de Gestão</v>
      </c>
    </row>
    <row r="4667" spans="1:12" ht="15" customHeight="1" x14ac:dyDescent="0.25">
      <c r="A4667" s="81" t="str">
        <f t="shared" si="145"/>
        <v>2019</v>
      </c>
      <c r="B4667" s="259" t="s">
        <v>1023</v>
      </c>
      <c r="C4667" s="260" t="s">
        <v>1022</v>
      </c>
      <c r="D4667" s="73" t="str">
        <f t="shared" si="144"/>
        <v>jul/2019</v>
      </c>
      <c r="E4667" s="263">
        <v>43676</v>
      </c>
      <c r="F4667" s="259" t="s">
        <v>205</v>
      </c>
      <c r="G4667" s="259" t="s">
        <v>295</v>
      </c>
      <c r="H4667" s="264" t="s">
        <v>736</v>
      </c>
      <c r="I4667" s="264" t="s">
        <v>125</v>
      </c>
      <c r="J4667" s="265">
        <v>-500000</v>
      </c>
      <c r="K4667" s="82" t="str">
        <f>IFERROR(IFERROR(VLOOKUP(I4667,'DE-PARA'!B:D,3,0),VLOOKUP(I4667,'DE-PARA'!C:D,2,0)),"NÃO ENCONTRADO")</f>
        <v>TEV – Transferências Entre Contas (Entradas)</v>
      </c>
      <c r="L4667" s="50" t="str">
        <f>VLOOKUP(K4667,'Base -Receita-Despesa'!$B:$AS,1,FALSE)</f>
        <v>TEV – Transferências Entre Contas (Entradas)</v>
      </c>
    </row>
    <row r="4668" spans="1:12" ht="15" customHeight="1" x14ac:dyDescent="0.25">
      <c r="A4668" s="81" t="str">
        <f t="shared" si="145"/>
        <v>2019</v>
      </c>
      <c r="B4668" s="259" t="s">
        <v>1021</v>
      </c>
      <c r="C4668" s="260" t="s">
        <v>1022</v>
      </c>
      <c r="D4668" s="73" t="str">
        <f t="shared" si="144"/>
        <v>jul/2019</v>
      </c>
      <c r="E4668" s="263">
        <v>43676</v>
      </c>
      <c r="F4668" s="259" t="s">
        <v>205</v>
      </c>
      <c r="G4668" s="259" t="s">
        <v>295</v>
      </c>
      <c r="H4668" s="264" t="s">
        <v>736</v>
      </c>
      <c r="I4668" s="264" t="s">
        <v>125</v>
      </c>
      <c r="J4668" s="265">
        <v>500000</v>
      </c>
      <c r="K4668" s="82" t="str">
        <f>IFERROR(IFERROR(VLOOKUP(I4668,'DE-PARA'!B:D,3,0),VLOOKUP(I4668,'DE-PARA'!C:D,2,0)),"NÃO ENCONTRADO")</f>
        <v>TEV – Transferências Entre Contas (Entradas)</v>
      </c>
      <c r="L4668" s="50" t="str">
        <f>VLOOKUP(K4668,'Base -Receita-Despesa'!$B:$AS,1,FALSE)</f>
        <v>TEV – Transferências Entre Contas (Entradas)</v>
      </c>
    </row>
    <row r="4669" spans="1:12" ht="15" customHeight="1" x14ac:dyDescent="0.25">
      <c r="A4669" s="81" t="str">
        <f t="shared" si="145"/>
        <v>2019</v>
      </c>
      <c r="B4669" s="259" t="s">
        <v>1021</v>
      </c>
      <c r="C4669" s="260" t="s">
        <v>1022</v>
      </c>
      <c r="D4669" s="73" t="str">
        <f t="shared" si="144"/>
        <v>jul/2019</v>
      </c>
      <c r="E4669" s="263">
        <v>43676</v>
      </c>
      <c r="F4669" s="259">
        <v>3172</v>
      </c>
      <c r="G4669" s="259" t="s">
        <v>295</v>
      </c>
      <c r="H4669" s="264" t="s">
        <v>1084</v>
      </c>
      <c r="I4669" s="264" t="s">
        <v>252</v>
      </c>
      <c r="J4669" s="265">
        <v>-2270.38</v>
      </c>
      <c r="K4669" s="82" t="str">
        <f>IFERROR(IFERROR(VLOOKUP(I4669,'DE-PARA'!B:D,3,0),VLOOKUP(I4669,'DE-PARA'!C:D,2,0)),"NÃO ENCONTRADO")</f>
        <v>Materiais</v>
      </c>
      <c r="L4669" s="50" t="str">
        <f>VLOOKUP(K4669,'Base -Receita-Despesa'!$B:$AS,1,FALSE)</f>
        <v>Materiais</v>
      </c>
    </row>
    <row r="4670" spans="1:12" ht="15" customHeight="1" x14ac:dyDescent="0.25">
      <c r="A4670" s="81" t="str">
        <f t="shared" si="145"/>
        <v>2019</v>
      </c>
      <c r="B4670" s="259" t="s">
        <v>1021</v>
      </c>
      <c r="C4670" s="260" t="s">
        <v>1022</v>
      </c>
      <c r="D4670" s="73" t="str">
        <f t="shared" si="144"/>
        <v>jul/2019</v>
      </c>
      <c r="E4670" s="263">
        <v>43676</v>
      </c>
      <c r="F4670" s="259">
        <v>159354</v>
      </c>
      <c r="G4670" s="259" t="s">
        <v>295</v>
      </c>
      <c r="H4670" s="264" t="s">
        <v>1352</v>
      </c>
      <c r="I4670" s="264" t="s">
        <v>137</v>
      </c>
      <c r="J4670" s="264">
        <v>-981.71</v>
      </c>
      <c r="K4670" s="82" t="str">
        <f>IFERROR(IFERROR(VLOOKUP(I4670,'DE-PARA'!B:D,3,0),VLOOKUP(I4670,'DE-PARA'!C:D,2,0)),"NÃO ENCONTRADO")</f>
        <v>Serviços</v>
      </c>
      <c r="L4670" s="50" t="str">
        <f>VLOOKUP(K4670,'Base -Receita-Despesa'!$B:$AS,1,FALSE)</f>
        <v>Serviços</v>
      </c>
    </row>
    <row r="4671" spans="1:12" ht="15" customHeight="1" x14ac:dyDescent="0.25">
      <c r="A4671" s="81" t="str">
        <f t="shared" si="145"/>
        <v>2019</v>
      </c>
      <c r="B4671" s="259" t="s">
        <v>1023</v>
      </c>
      <c r="C4671" s="260" t="s">
        <v>1022</v>
      </c>
      <c r="D4671" s="73" t="str">
        <f t="shared" si="144"/>
        <v>jul/2019</v>
      </c>
      <c r="E4671" s="263">
        <v>43677</v>
      </c>
      <c r="F4671" s="259" t="s">
        <v>205</v>
      </c>
      <c r="G4671" s="259" t="s">
        <v>295</v>
      </c>
      <c r="H4671" s="264" t="s">
        <v>736</v>
      </c>
      <c r="I4671" s="264" t="s">
        <v>125</v>
      </c>
      <c r="J4671" s="265">
        <v>-500000</v>
      </c>
      <c r="K4671" s="82" t="str">
        <f>IFERROR(IFERROR(VLOOKUP(I4671,'DE-PARA'!B:D,3,0),VLOOKUP(I4671,'DE-PARA'!C:D,2,0)),"NÃO ENCONTRADO")</f>
        <v>TEV – Transferências Entre Contas (Entradas)</v>
      </c>
      <c r="L4671" s="50" t="str">
        <f>VLOOKUP(K4671,'Base -Receita-Despesa'!$B:$AS,1,FALSE)</f>
        <v>TEV – Transferências Entre Contas (Entradas)</v>
      </c>
    </row>
    <row r="4672" spans="1:12" ht="15" customHeight="1" x14ac:dyDescent="0.25">
      <c r="A4672" s="81" t="str">
        <f t="shared" si="145"/>
        <v>2019</v>
      </c>
      <c r="B4672" s="259" t="s">
        <v>1023</v>
      </c>
      <c r="C4672" s="260" t="s">
        <v>1022</v>
      </c>
      <c r="D4672" s="73" t="str">
        <f t="shared" si="144"/>
        <v>jul/2019</v>
      </c>
      <c r="E4672" s="263">
        <v>43677</v>
      </c>
      <c r="F4672" s="259" t="s">
        <v>205</v>
      </c>
      <c r="G4672" s="259" t="s">
        <v>295</v>
      </c>
      <c r="H4672" s="264" t="s">
        <v>736</v>
      </c>
      <c r="I4672" s="264" t="s">
        <v>125</v>
      </c>
      <c r="J4672" s="265">
        <v>-185849.48</v>
      </c>
      <c r="K4672" s="82" t="str">
        <f>IFERROR(IFERROR(VLOOKUP(I4672,'DE-PARA'!B:D,3,0),VLOOKUP(I4672,'DE-PARA'!C:D,2,0)),"NÃO ENCONTRADO")</f>
        <v>TEV – Transferências Entre Contas (Entradas)</v>
      </c>
      <c r="L4672" s="50" t="str">
        <f>VLOOKUP(K4672,'Base -Receita-Despesa'!$B:$AS,1,FALSE)</f>
        <v>TEV – Transferências Entre Contas (Entradas)</v>
      </c>
    </row>
    <row r="4673" spans="1:12" ht="15" customHeight="1" x14ac:dyDescent="0.25">
      <c r="A4673" s="81" t="str">
        <f t="shared" si="145"/>
        <v>2019</v>
      </c>
      <c r="B4673" s="259" t="s">
        <v>1023</v>
      </c>
      <c r="C4673" s="260" t="s">
        <v>1022</v>
      </c>
      <c r="D4673" s="73" t="str">
        <f t="shared" si="144"/>
        <v>jul/2019</v>
      </c>
      <c r="E4673" s="263">
        <v>43677</v>
      </c>
      <c r="F4673" s="259" t="s">
        <v>207</v>
      </c>
      <c r="G4673" s="259" t="s">
        <v>295</v>
      </c>
      <c r="H4673" s="264" t="s">
        <v>208</v>
      </c>
      <c r="I4673" s="264" t="s">
        <v>298</v>
      </c>
      <c r="J4673" s="265">
        <v>685849.48</v>
      </c>
      <c r="K4673" s="82" t="str">
        <f>IFERROR(IFERROR(VLOOKUP(I4673,'DE-PARA'!B:D,3,0),VLOOKUP(I4673,'DE-PARA'!C:D,2,0)),"NÃO ENCONTRADO")</f>
        <v>Entrada Conta Aplicação (+)</v>
      </c>
      <c r="L4673" s="50" t="str">
        <f>VLOOKUP(K4673,'Base -Receita-Despesa'!$B:$AS,1,FALSE)</f>
        <v>ENTRADA CONTA APLICAÇÃO (+)</v>
      </c>
    </row>
    <row r="4674" spans="1:12" ht="15" customHeight="1" x14ac:dyDescent="0.25">
      <c r="A4674" s="81" t="str">
        <f t="shared" si="145"/>
        <v>2019</v>
      </c>
      <c r="B4674" s="259" t="s">
        <v>1021</v>
      </c>
      <c r="C4674" s="260" t="s">
        <v>1022</v>
      </c>
      <c r="D4674" s="73" t="str">
        <f t="shared" si="144"/>
        <v>jul/2019</v>
      </c>
      <c r="E4674" s="263">
        <v>43677</v>
      </c>
      <c r="F4674" s="259" t="s">
        <v>738</v>
      </c>
      <c r="G4674" s="259" t="s">
        <v>295</v>
      </c>
      <c r="H4674" s="264" t="s">
        <v>738</v>
      </c>
      <c r="I4674" s="264" t="s">
        <v>206</v>
      </c>
      <c r="J4674" s="265">
        <v>-1165876.8</v>
      </c>
      <c r="K4674" s="82" t="str">
        <f>IFERROR(IFERROR(VLOOKUP(I4674,'DE-PARA'!B:D,3,0),VLOOKUP(I4674,'DE-PARA'!C:D,2,0)),"NÃO ENCONTRADO")</f>
        <v>Saídas Da C/A Por Regates (-)</v>
      </c>
      <c r="L4674" s="50" t="str">
        <f>VLOOKUP(K4674,'Base -Receita-Despesa'!$B:$AS,1,FALSE)</f>
        <v>SAÍDAS DA C/A POR REGATES (-)</v>
      </c>
    </row>
    <row r="4675" spans="1:12" ht="15" customHeight="1" x14ac:dyDescent="0.25">
      <c r="A4675" s="81" t="str">
        <f t="shared" si="145"/>
        <v>2019</v>
      </c>
      <c r="B4675" s="259" t="s">
        <v>1021</v>
      </c>
      <c r="C4675" s="260" t="s">
        <v>1022</v>
      </c>
      <c r="D4675" s="73" t="str">
        <f t="shared" ref="D4675:D4738" si="146">TEXT(E4675,"mmm/aaaa")</f>
        <v>jul/2019</v>
      </c>
      <c r="E4675" s="263">
        <v>43650</v>
      </c>
      <c r="F4675" s="259" t="s">
        <v>781</v>
      </c>
      <c r="G4675" s="259" t="s">
        <v>295</v>
      </c>
      <c r="H4675" s="264" t="s">
        <v>1434</v>
      </c>
      <c r="I4675" s="264" t="s">
        <v>276</v>
      </c>
      <c r="J4675" s="264">
        <v>-302.95999999999998</v>
      </c>
      <c r="K4675" s="82" t="str">
        <f>IFERROR(IFERROR(VLOOKUP(I4675,'DE-PARA'!B:D,3,0),VLOOKUP(I4675,'DE-PARA'!C:D,2,0)),"NÃO ENCONTRADO")</f>
        <v>Despesas com Viagens</v>
      </c>
      <c r="L4675" s="50" t="str">
        <f>VLOOKUP(K4675,'Base -Receita-Despesa'!$B:$AS,1,FALSE)</f>
        <v>Despesas com Viagens</v>
      </c>
    </row>
    <row r="4676" spans="1:12" ht="15" customHeight="1" x14ac:dyDescent="0.25">
      <c r="A4676" s="81" t="str">
        <f t="shared" ref="A4676:A4739" si="147">IF(K4676="NÃO ENCONTRADO",0,RIGHT(D4676,4))</f>
        <v>2019</v>
      </c>
      <c r="B4676" s="259" t="s">
        <v>1021</v>
      </c>
      <c r="C4676" s="260" t="s">
        <v>1022</v>
      </c>
      <c r="D4676" s="73" t="str">
        <f t="shared" si="146"/>
        <v>jul/2019</v>
      </c>
      <c r="E4676" s="263">
        <v>43677</v>
      </c>
      <c r="F4676" s="259" t="s">
        <v>205</v>
      </c>
      <c r="G4676" s="259" t="s">
        <v>295</v>
      </c>
      <c r="H4676" s="264" t="s">
        <v>736</v>
      </c>
      <c r="I4676" s="264" t="s">
        <v>125</v>
      </c>
      <c r="J4676" s="275">
        <v>500000</v>
      </c>
      <c r="K4676" s="82" t="str">
        <f>IFERROR(IFERROR(VLOOKUP(I4676,'DE-PARA'!B:D,3,0),VLOOKUP(I4676,'DE-PARA'!C:D,2,0)),"NÃO ENCONTRADO")</f>
        <v>TEV – Transferências Entre Contas (Entradas)</v>
      </c>
      <c r="L4676" s="50" t="str">
        <f>VLOOKUP(K4676,'Base -Receita-Despesa'!$B:$AS,1,FALSE)</f>
        <v>TEV – Transferências Entre Contas (Entradas)</v>
      </c>
    </row>
    <row r="4677" spans="1:12" ht="15" customHeight="1" x14ac:dyDescent="0.25">
      <c r="A4677" s="81" t="str">
        <f t="shared" si="147"/>
        <v>2019</v>
      </c>
      <c r="B4677" s="259" t="s">
        <v>1021</v>
      </c>
      <c r="C4677" s="260" t="s">
        <v>1022</v>
      </c>
      <c r="D4677" s="73" t="str">
        <f t="shared" si="146"/>
        <v>jul/2019</v>
      </c>
      <c r="E4677" s="263">
        <v>43677</v>
      </c>
      <c r="F4677" s="259" t="s">
        <v>205</v>
      </c>
      <c r="G4677" s="259" t="s">
        <v>295</v>
      </c>
      <c r="H4677" s="264" t="s">
        <v>736</v>
      </c>
      <c r="I4677" s="264" t="s">
        <v>125</v>
      </c>
      <c r="J4677" s="275">
        <v>185849.48</v>
      </c>
      <c r="K4677" s="82" t="str">
        <f>IFERROR(IFERROR(VLOOKUP(I4677,'DE-PARA'!B:D,3,0),VLOOKUP(I4677,'DE-PARA'!C:D,2,0)),"NÃO ENCONTRADO")</f>
        <v>TEV – Transferências Entre Contas (Entradas)</v>
      </c>
      <c r="L4677" s="50" t="str">
        <f>VLOOKUP(K4677,'Base -Receita-Despesa'!$B:$AS,1,FALSE)</f>
        <v>TEV – Transferências Entre Contas (Entradas)</v>
      </c>
    </row>
    <row r="4678" spans="1:12" ht="15" customHeight="1" x14ac:dyDescent="0.25">
      <c r="A4678" s="81" t="str">
        <f t="shared" si="147"/>
        <v>2019</v>
      </c>
      <c r="B4678" s="259" t="s">
        <v>1021</v>
      </c>
      <c r="C4678" s="260" t="s">
        <v>1022</v>
      </c>
      <c r="D4678" s="73" t="str">
        <f t="shared" si="146"/>
        <v>jul/2019</v>
      </c>
      <c r="E4678" s="263">
        <v>43677</v>
      </c>
      <c r="F4678" s="259" t="s">
        <v>141</v>
      </c>
      <c r="G4678" s="259" t="s">
        <v>295</v>
      </c>
      <c r="H4678" s="264" t="s">
        <v>811</v>
      </c>
      <c r="I4678" s="264" t="s">
        <v>142</v>
      </c>
      <c r="J4678" s="270">
        <v>360.7</v>
      </c>
      <c r="K4678" s="82" t="str">
        <f>IFERROR(IFERROR(VLOOKUP(I4678,'DE-PARA'!B:D,3,0),VLOOKUP(I4678,'DE-PARA'!C:D,2,0)),"NÃO ENCONTRADO")</f>
        <v>Outras Saídas</v>
      </c>
      <c r="L4678" s="50" t="str">
        <f>VLOOKUP(K4678,'Base -Receita-Despesa'!$B:$AS,1,FALSE)</f>
        <v>Outras Saídas</v>
      </c>
    </row>
    <row r="4679" spans="1:12" ht="15" customHeight="1" x14ac:dyDescent="0.25">
      <c r="A4679" s="81" t="str">
        <f t="shared" si="147"/>
        <v>2019</v>
      </c>
      <c r="B4679" s="259" t="s">
        <v>1021</v>
      </c>
      <c r="C4679" s="260" t="s">
        <v>1022</v>
      </c>
      <c r="D4679" s="73" t="str">
        <f t="shared" si="146"/>
        <v>jul/2019</v>
      </c>
      <c r="E4679" s="263">
        <v>43650</v>
      </c>
      <c r="F4679" s="259" t="s">
        <v>781</v>
      </c>
      <c r="G4679" s="259" t="s">
        <v>295</v>
      </c>
      <c r="H4679" s="264" t="s">
        <v>1434</v>
      </c>
      <c r="I4679" s="264" t="s">
        <v>276</v>
      </c>
      <c r="J4679" s="264">
        <v>-352.96</v>
      </c>
      <c r="K4679" s="82" t="str">
        <f>IFERROR(IFERROR(VLOOKUP(I4679,'DE-PARA'!B:D,3,0),VLOOKUP(I4679,'DE-PARA'!C:D,2,0)),"NÃO ENCONTRADO")</f>
        <v>Despesas com Viagens</v>
      </c>
      <c r="L4679" s="50" t="str">
        <f>VLOOKUP(K4679,'Base -Receita-Despesa'!$B:$AS,1,FALSE)</f>
        <v>Despesas com Viagens</v>
      </c>
    </row>
    <row r="4680" spans="1:12" ht="15" customHeight="1" x14ac:dyDescent="0.25">
      <c r="A4680" s="81" t="str">
        <f t="shared" si="147"/>
        <v>2019</v>
      </c>
      <c r="B4680" s="259" t="s">
        <v>1021</v>
      </c>
      <c r="C4680" s="260" t="s">
        <v>1022</v>
      </c>
      <c r="D4680" s="73" t="str">
        <f t="shared" si="146"/>
        <v>jul/2019</v>
      </c>
      <c r="E4680" s="263">
        <v>43656</v>
      </c>
      <c r="F4680" s="259" t="s">
        <v>781</v>
      </c>
      <c r="G4680" s="259" t="s">
        <v>295</v>
      </c>
      <c r="H4680" s="264" t="s">
        <v>1434</v>
      </c>
      <c r="I4680" s="264" t="s">
        <v>276</v>
      </c>
      <c r="J4680" s="264">
        <v>-515.46</v>
      </c>
      <c r="K4680" s="82" t="str">
        <f>IFERROR(IFERROR(VLOOKUP(I4680,'DE-PARA'!B:D,3,0),VLOOKUP(I4680,'DE-PARA'!C:D,2,0)),"NÃO ENCONTRADO")</f>
        <v>Despesas com Viagens</v>
      </c>
      <c r="L4680" s="50" t="str">
        <f>VLOOKUP(K4680,'Base -Receita-Despesa'!$B:$AS,1,FALSE)</f>
        <v>Despesas com Viagens</v>
      </c>
    </row>
    <row r="4681" spans="1:12" ht="15" customHeight="1" x14ac:dyDescent="0.25">
      <c r="A4681" s="81" t="str">
        <f t="shared" si="147"/>
        <v>2019</v>
      </c>
      <c r="B4681" s="259" t="s">
        <v>1021</v>
      </c>
      <c r="C4681" s="260" t="s">
        <v>1022</v>
      </c>
      <c r="D4681" s="73" t="str">
        <f t="shared" si="146"/>
        <v>jul/2019</v>
      </c>
      <c r="E4681" s="263">
        <v>43656</v>
      </c>
      <c r="F4681" s="259" t="s">
        <v>781</v>
      </c>
      <c r="G4681" s="259" t="s">
        <v>295</v>
      </c>
      <c r="H4681" s="264" t="s">
        <v>1434</v>
      </c>
      <c r="I4681" s="264" t="s">
        <v>276</v>
      </c>
      <c r="J4681" s="264">
        <v>-302.95999999999998</v>
      </c>
      <c r="K4681" s="82" t="str">
        <f>IFERROR(IFERROR(VLOOKUP(I4681,'DE-PARA'!B:D,3,0),VLOOKUP(I4681,'DE-PARA'!C:D,2,0)),"NÃO ENCONTRADO")</f>
        <v>Despesas com Viagens</v>
      </c>
      <c r="L4681" s="50" t="str">
        <f>VLOOKUP(K4681,'Base -Receita-Despesa'!$B:$AS,1,FALSE)</f>
        <v>Despesas com Viagens</v>
      </c>
    </row>
    <row r="4682" spans="1:12" ht="15" customHeight="1" x14ac:dyDescent="0.25">
      <c r="A4682" s="81" t="str">
        <f t="shared" si="147"/>
        <v>2019</v>
      </c>
      <c r="B4682" s="259" t="s">
        <v>1021</v>
      </c>
      <c r="C4682" s="260" t="s">
        <v>1022</v>
      </c>
      <c r="D4682" s="73" t="str">
        <f t="shared" si="146"/>
        <v>ago/2019</v>
      </c>
      <c r="E4682" s="263">
        <v>43678</v>
      </c>
      <c r="F4682" s="259">
        <v>3974</v>
      </c>
      <c r="G4682" s="259" t="s">
        <v>295</v>
      </c>
      <c r="H4682" s="264" t="s">
        <v>758</v>
      </c>
      <c r="I4682" s="264" t="s">
        <v>283</v>
      </c>
      <c r="J4682" s="265">
        <v>-3700</v>
      </c>
      <c r="K4682" s="82" t="str">
        <f>IFERROR(IFERROR(VLOOKUP(I4682,'DE-PARA'!B:D,3,0),VLOOKUP(I4682,'DE-PARA'!C:D,2,0)),"NÃO ENCONTRADO")</f>
        <v>Investimentos</v>
      </c>
      <c r="L4682" s="50" t="str">
        <f>VLOOKUP(K4682,'Base -Receita-Despesa'!$B:$AS,1,FALSE)</f>
        <v>Investimentos</v>
      </c>
    </row>
    <row r="4683" spans="1:12" ht="15" customHeight="1" x14ac:dyDescent="0.25">
      <c r="A4683" s="81" t="str">
        <f t="shared" si="147"/>
        <v>2019</v>
      </c>
      <c r="B4683" s="259" t="s">
        <v>1021</v>
      </c>
      <c r="C4683" s="260" t="s">
        <v>1022</v>
      </c>
      <c r="D4683" s="73" t="str">
        <f t="shared" si="146"/>
        <v>jul/2019</v>
      </c>
      <c r="E4683" s="263">
        <v>43677</v>
      </c>
      <c r="F4683" s="259" t="s">
        <v>214</v>
      </c>
      <c r="G4683" s="259" t="s">
        <v>295</v>
      </c>
      <c r="H4683" s="264" t="s">
        <v>304</v>
      </c>
      <c r="I4683" s="264" t="s">
        <v>133</v>
      </c>
      <c r="J4683" s="264">
        <v>-9.5</v>
      </c>
      <c r="K4683" s="82" t="str">
        <f>IFERROR(IFERROR(VLOOKUP(I4683,'DE-PARA'!B:D,3,0),VLOOKUP(I4683,'DE-PARA'!C:D,2,0)),"NÃO ENCONTRADO")</f>
        <v>Outras Saídas</v>
      </c>
      <c r="L4683" s="50" t="str">
        <f>VLOOKUP(K4683,'Base -Receita-Despesa'!$B:$AS,1,FALSE)</f>
        <v>Outras Saídas</v>
      </c>
    </row>
    <row r="4684" spans="1:12" ht="15" customHeight="1" x14ac:dyDescent="0.25">
      <c r="A4684" s="81" t="str">
        <f t="shared" si="147"/>
        <v>2019</v>
      </c>
      <c r="B4684" s="259" t="s">
        <v>1021</v>
      </c>
      <c r="C4684" s="260" t="s">
        <v>1022</v>
      </c>
      <c r="D4684" s="73" t="str">
        <f t="shared" si="146"/>
        <v>jul/2019</v>
      </c>
      <c r="E4684" s="263">
        <v>43677</v>
      </c>
      <c r="F4684" s="259" t="s">
        <v>214</v>
      </c>
      <c r="G4684" s="259" t="s">
        <v>295</v>
      </c>
      <c r="H4684" s="264" t="s">
        <v>304</v>
      </c>
      <c r="I4684" s="264" t="s">
        <v>133</v>
      </c>
      <c r="J4684" s="264">
        <v>-9.5</v>
      </c>
      <c r="K4684" s="82" t="str">
        <f>IFERROR(IFERROR(VLOOKUP(I4684,'DE-PARA'!B:D,3,0),VLOOKUP(I4684,'DE-PARA'!C:D,2,0)),"NÃO ENCONTRADO")</f>
        <v>Outras Saídas</v>
      </c>
      <c r="L4684" s="50" t="str">
        <f>VLOOKUP(K4684,'Base -Receita-Despesa'!$B:$AS,1,FALSE)</f>
        <v>Outras Saídas</v>
      </c>
    </row>
    <row r="4685" spans="1:12" ht="15" customHeight="1" x14ac:dyDescent="0.25">
      <c r="A4685" s="81" t="str">
        <f t="shared" si="147"/>
        <v>2019</v>
      </c>
      <c r="B4685" s="259" t="s">
        <v>1021</v>
      </c>
      <c r="C4685" s="260" t="s">
        <v>1022</v>
      </c>
      <c r="D4685" s="73" t="str">
        <f t="shared" si="146"/>
        <v>jul/2019</v>
      </c>
      <c r="E4685" s="263">
        <v>43677</v>
      </c>
      <c r="F4685" s="259" t="s">
        <v>214</v>
      </c>
      <c r="G4685" s="259" t="s">
        <v>295</v>
      </c>
      <c r="H4685" s="264" t="s">
        <v>304</v>
      </c>
      <c r="I4685" s="264" t="s">
        <v>133</v>
      </c>
      <c r="J4685" s="264">
        <v>-9.5</v>
      </c>
      <c r="K4685" s="82" t="str">
        <f>IFERROR(IFERROR(VLOOKUP(I4685,'DE-PARA'!B:D,3,0),VLOOKUP(I4685,'DE-PARA'!C:D,2,0)),"NÃO ENCONTRADO")</f>
        <v>Outras Saídas</v>
      </c>
      <c r="L4685" s="50" t="str">
        <f>VLOOKUP(K4685,'Base -Receita-Despesa'!$B:$AS,1,FALSE)</f>
        <v>Outras Saídas</v>
      </c>
    </row>
    <row r="4686" spans="1:12" ht="15" customHeight="1" x14ac:dyDescent="0.25">
      <c r="A4686" s="81" t="str">
        <f t="shared" si="147"/>
        <v>2019</v>
      </c>
      <c r="B4686" s="259" t="s">
        <v>1021</v>
      </c>
      <c r="C4686" s="260" t="s">
        <v>1022</v>
      </c>
      <c r="D4686" s="73" t="str">
        <f t="shared" si="146"/>
        <v>jul/2019</v>
      </c>
      <c r="E4686" s="263">
        <v>43677</v>
      </c>
      <c r="F4686" s="259" t="s">
        <v>214</v>
      </c>
      <c r="G4686" s="259" t="s">
        <v>295</v>
      </c>
      <c r="H4686" s="264" t="s">
        <v>136</v>
      </c>
      <c r="I4686" s="264" t="s">
        <v>133</v>
      </c>
      <c r="J4686" s="264">
        <v>-5.4</v>
      </c>
      <c r="K4686" s="82" t="str">
        <f>IFERROR(IFERROR(VLOOKUP(I4686,'DE-PARA'!B:D,3,0),VLOOKUP(I4686,'DE-PARA'!C:D,2,0)),"NÃO ENCONTRADO")</f>
        <v>Outras Saídas</v>
      </c>
      <c r="L4686" s="50" t="str">
        <f>VLOOKUP(K4686,'Base -Receita-Despesa'!$B:$AS,1,FALSE)</f>
        <v>Outras Saídas</v>
      </c>
    </row>
    <row r="4687" spans="1:12" ht="15" customHeight="1" x14ac:dyDescent="0.25">
      <c r="A4687" s="81" t="str">
        <f t="shared" si="147"/>
        <v>2019</v>
      </c>
      <c r="B4687" s="259" t="s">
        <v>1021</v>
      </c>
      <c r="C4687" s="260" t="s">
        <v>1022</v>
      </c>
      <c r="D4687" s="73" t="str">
        <f t="shared" si="146"/>
        <v>jul/2019</v>
      </c>
      <c r="E4687" s="263">
        <v>43677</v>
      </c>
      <c r="F4687" s="259" t="s">
        <v>207</v>
      </c>
      <c r="G4687" s="259" t="s">
        <v>295</v>
      </c>
      <c r="H4687" s="264" t="s">
        <v>208</v>
      </c>
      <c r="I4687" s="264" t="s">
        <v>298</v>
      </c>
      <c r="J4687" s="264">
        <v>5.4</v>
      </c>
      <c r="K4687" s="82" t="str">
        <f>IFERROR(IFERROR(VLOOKUP(I4687,'DE-PARA'!B:D,3,0),VLOOKUP(I4687,'DE-PARA'!C:D,2,0)),"NÃO ENCONTRADO")</f>
        <v>Entrada Conta Aplicação (+)</v>
      </c>
      <c r="L4687" s="50" t="str">
        <f>VLOOKUP(K4687,'Base -Receita-Despesa'!$B:$AS,1,FALSE)</f>
        <v>ENTRADA CONTA APLICAÇÃO (+)</v>
      </c>
    </row>
    <row r="4688" spans="1:12" ht="15" customHeight="1" x14ac:dyDescent="0.25">
      <c r="A4688" s="81" t="str">
        <f t="shared" si="147"/>
        <v>2019</v>
      </c>
      <c r="B4688" s="259" t="s">
        <v>1023</v>
      </c>
      <c r="C4688" s="260" t="s">
        <v>1022</v>
      </c>
      <c r="D4688" s="73" t="str">
        <f t="shared" si="146"/>
        <v>jul/2019</v>
      </c>
      <c r="E4688" s="263">
        <v>43677</v>
      </c>
      <c r="F4688" s="259" t="s">
        <v>171</v>
      </c>
      <c r="G4688" s="259" t="s">
        <v>295</v>
      </c>
      <c r="H4688" s="264" t="s">
        <v>810</v>
      </c>
      <c r="I4688" s="264" t="s">
        <v>238</v>
      </c>
      <c r="J4688" s="264">
        <v>28.54</v>
      </c>
      <c r="K4688" s="82" t="str">
        <f>IFERROR(IFERROR(VLOOKUP(I4688,'DE-PARA'!B:D,3,0),VLOOKUP(I4688,'DE-PARA'!C:D,2,0)),"NÃO ENCONTRADO")</f>
        <v>Rendimentos sobre Aplicações Financeiras</v>
      </c>
      <c r="L4688" s="50" t="str">
        <f>VLOOKUP(K4688,'Base -Receita-Despesa'!$B:$AS,1,FALSE)</f>
        <v>Rendimentos sobre Aplicações Financeiras</v>
      </c>
    </row>
    <row r="4689" spans="1:12" ht="15" customHeight="1" x14ac:dyDescent="0.25">
      <c r="A4689" s="81" t="str">
        <f t="shared" si="147"/>
        <v>2019</v>
      </c>
      <c r="B4689" s="259" t="s">
        <v>1021</v>
      </c>
      <c r="C4689" s="260" t="s">
        <v>1022</v>
      </c>
      <c r="D4689" s="73" t="str">
        <f t="shared" si="146"/>
        <v>jul/2019</v>
      </c>
      <c r="E4689" s="263">
        <v>43677</v>
      </c>
      <c r="F4689" s="259" t="s">
        <v>171</v>
      </c>
      <c r="G4689" s="259" t="s">
        <v>295</v>
      </c>
      <c r="H4689" s="264" t="s">
        <v>810</v>
      </c>
      <c r="I4689" s="264" t="s">
        <v>238</v>
      </c>
      <c r="J4689" s="265">
        <v>6292.44</v>
      </c>
      <c r="K4689" s="82" t="str">
        <f>IFERROR(IFERROR(VLOOKUP(I4689,'DE-PARA'!B:D,3,0),VLOOKUP(I4689,'DE-PARA'!C:D,2,0)),"NÃO ENCONTRADO")</f>
        <v>Rendimentos sobre Aplicações Financeiras</v>
      </c>
      <c r="L4689" s="50" t="str">
        <f>VLOOKUP(K4689,'Base -Receita-Despesa'!$B:$AS,1,FALSE)</f>
        <v>Rendimentos sobre Aplicações Financeiras</v>
      </c>
    </row>
    <row r="4690" spans="1:12" ht="15" customHeight="1" x14ac:dyDescent="0.25">
      <c r="A4690" s="81" t="str">
        <f t="shared" si="147"/>
        <v>2019</v>
      </c>
      <c r="B4690" s="259" t="s">
        <v>1021</v>
      </c>
      <c r="C4690" s="260" t="s">
        <v>1022</v>
      </c>
      <c r="D4690" s="73" t="str">
        <f t="shared" si="146"/>
        <v>ago/2019</v>
      </c>
      <c r="E4690" s="263">
        <v>43678</v>
      </c>
      <c r="F4690" s="259">
        <v>3973</v>
      </c>
      <c r="G4690" s="259" t="s">
        <v>295</v>
      </c>
      <c r="H4690" s="264" t="s">
        <v>758</v>
      </c>
      <c r="I4690" s="264" t="s">
        <v>283</v>
      </c>
      <c r="J4690" s="265">
        <v>-3700</v>
      </c>
      <c r="K4690" s="82" t="str">
        <f>IFERROR(IFERROR(VLOOKUP(I4690,'DE-PARA'!B:D,3,0),VLOOKUP(I4690,'DE-PARA'!C:D,2,0)),"NÃO ENCONTRADO")</f>
        <v>Investimentos</v>
      </c>
      <c r="L4690" s="50" t="str">
        <f>VLOOKUP(K4690,'Base -Receita-Despesa'!$B:$AS,1,FALSE)</f>
        <v>Investimentos</v>
      </c>
    </row>
    <row r="4691" spans="1:12" ht="15" customHeight="1" x14ac:dyDescent="0.25">
      <c r="A4691" s="81" t="str">
        <f t="shared" si="147"/>
        <v>2019</v>
      </c>
      <c r="B4691" s="259" t="s">
        <v>1021</v>
      </c>
      <c r="C4691" s="260" t="s">
        <v>1022</v>
      </c>
      <c r="D4691" s="73" t="str">
        <f t="shared" si="146"/>
        <v>ago/2019</v>
      </c>
      <c r="E4691" s="263">
        <v>43678</v>
      </c>
      <c r="F4691" s="259" t="s">
        <v>214</v>
      </c>
      <c r="G4691" s="259" t="s">
        <v>295</v>
      </c>
      <c r="H4691" s="264" t="s">
        <v>304</v>
      </c>
      <c r="I4691" s="264" t="s">
        <v>133</v>
      </c>
      <c r="J4691" s="264">
        <v>-9.5</v>
      </c>
      <c r="K4691" s="82" t="str">
        <f>IFERROR(IFERROR(VLOOKUP(I4691,'DE-PARA'!B:D,3,0),VLOOKUP(I4691,'DE-PARA'!C:D,2,0)),"NÃO ENCONTRADO")</f>
        <v>Outras Saídas</v>
      </c>
      <c r="L4691" s="50" t="str">
        <f>VLOOKUP(K4691,'Base -Receita-Despesa'!$B:$AS,1,FALSE)</f>
        <v>Outras Saídas</v>
      </c>
    </row>
    <row r="4692" spans="1:12" ht="15" customHeight="1" x14ac:dyDescent="0.25">
      <c r="A4692" s="81" t="str">
        <f t="shared" si="147"/>
        <v>2019</v>
      </c>
      <c r="B4692" s="259" t="s">
        <v>1023</v>
      </c>
      <c r="C4692" s="260" t="s">
        <v>1022</v>
      </c>
      <c r="D4692" s="73" t="str">
        <f t="shared" si="146"/>
        <v>ago/2019</v>
      </c>
      <c r="E4692" s="263">
        <v>43678</v>
      </c>
      <c r="F4692" s="259" t="s">
        <v>214</v>
      </c>
      <c r="G4692" s="259" t="s">
        <v>295</v>
      </c>
      <c r="H4692" s="264" t="s">
        <v>329</v>
      </c>
      <c r="I4692" s="264" t="s">
        <v>133</v>
      </c>
      <c r="J4692" s="264">
        <v>-4.92</v>
      </c>
      <c r="K4692" s="82" t="str">
        <f>IFERROR(IFERROR(VLOOKUP(I4692,'DE-PARA'!B:D,3,0),VLOOKUP(I4692,'DE-PARA'!C:D,2,0)),"NÃO ENCONTRADO")</f>
        <v>Outras Saídas</v>
      </c>
      <c r="L4692" s="50" t="str">
        <f>VLOOKUP(K4692,'Base -Receita-Despesa'!$B:$AS,1,FALSE)</f>
        <v>Outras Saídas</v>
      </c>
    </row>
    <row r="4693" spans="1:12" ht="15" customHeight="1" x14ac:dyDescent="0.25">
      <c r="A4693" s="81" t="str">
        <f t="shared" si="147"/>
        <v>2019</v>
      </c>
      <c r="B4693" s="259" t="s">
        <v>1023</v>
      </c>
      <c r="C4693" s="260" t="s">
        <v>1022</v>
      </c>
      <c r="D4693" s="73" t="str">
        <f t="shared" si="146"/>
        <v>ago/2019</v>
      </c>
      <c r="E4693" s="263">
        <v>43678</v>
      </c>
      <c r="F4693" s="259" t="s">
        <v>207</v>
      </c>
      <c r="G4693" s="259" t="s">
        <v>295</v>
      </c>
      <c r="H4693" s="264" t="s">
        <v>208</v>
      </c>
      <c r="I4693" s="264" t="s">
        <v>298</v>
      </c>
      <c r="J4693" s="264">
        <v>4.92</v>
      </c>
      <c r="K4693" s="82" t="str">
        <f>IFERROR(IFERROR(VLOOKUP(I4693,'DE-PARA'!B:D,3,0),VLOOKUP(I4693,'DE-PARA'!C:D,2,0)),"NÃO ENCONTRADO")</f>
        <v>Entrada Conta Aplicação (+)</v>
      </c>
      <c r="L4693" s="50" t="str">
        <f>VLOOKUP(K4693,'Base -Receita-Despesa'!$B:$AS,1,FALSE)</f>
        <v>ENTRADA CONTA APLICAÇÃO (+)</v>
      </c>
    </row>
    <row r="4694" spans="1:12" ht="15" customHeight="1" x14ac:dyDescent="0.25">
      <c r="A4694" s="81" t="str">
        <f t="shared" si="147"/>
        <v>2019</v>
      </c>
      <c r="B4694" s="259" t="s">
        <v>1021</v>
      </c>
      <c r="C4694" s="260" t="s">
        <v>1022</v>
      </c>
      <c r="D4694" s="73" t="str">
        <f t="shared" si="146"/>
        <v>jul/2019</v>
      </c>
      <c r="E4694" s="263">
        <v>43650</v>
      </c>
      <c r="F4694" s="259" t="s">
        <v>781</v>
      </c>
      <c r="G4694" s="259" t="s">
        <v>295</v>
      </c>
      <c r="H4694" s="264" t="s">
        <v>1073</v>
      </c>
      <c r="I4694" s="264" t="s">
        <v>276</v>
      </c>
      <c r="J4694" s="264">
        <v>-670</v>
      </c>
      <c r="K4694" s="82" t="str">
        <f>IFERROR(IFERROR(VLOOKUP(I4694,'DE-PARA'!B:D,3,0),VLOOKUP(I4694,'DE-PARA'!C:D,2,0)),"NÃO ENCONTRADO")</f>
        <v>Despesas com Viagens</v>
      </c>
      <c r="L4694" s="50" t="str">
        <f>VLOOKUP(K4694,'Base -Receita-Despesa'!$B:$AS,1,FALSE)</f>
        <v>Despesas com Viagens</v>
      </c>
    </row>
    <row r="4695" spans="1:12" ht="15" customHeight="1" x14ac:dyDescent="0.25">
      <c r="A4695" s="81" t="str">
        <f t="shared" si="147"/>
        <v>2019</v>
      </c>
      <c r="B4695" s="259" t="s">
        <v>1021</v>
      </c>
      <c r="C4695" s="260" t="s">
        <v>1022</v>
      </c>
      <c r="D4695" s="73" t="str">
        <f t="shared" si="146"/>
        <v>ago/2019</v>
      </c>
      <c r="E4695" s="263">
        <v>43678</v>
      </c>
      <c r="F4695" s="259" t="s">
        <v>214</v>
      </c>
      <c r="G4695" s="259" t="s">
        <v>295</v>
      </c>
      <c r="H4695" s="264" t="s">
        <v>304</v>
      </c>
      <c r="I4695" s="264" t="s">
        <v>133</v>
      </c>
      <c r="J4695" s="264">
        <v>-9.5</v>
      </c>
      <c r="K4695" s="82" t="str">
        <f>IFERROR(IFERROR(VLOOKUP(I4695,'DE-PARA'!B:D,3,0),VLOOKUP(I4695,'DE-PARA'!C:D,2,0)),"NÃO ENCONTRADO")</f>
        <v>Outras Saídas</v>
      </c>
      <c r="L4695" s="50" t="str">
        <f>VLOOKUP(K4695,'Base -Receita-Despesa'!$B:$AS,1,FALSE)</f>
        <v>Outras Saídas</v>
      </c>
    </row>
    <row r="4696" spans="1:12" ht="15" customHeight="1" x14ac:dyDescent="0.25">
      <c r="A4696" s="81" t="str">
        <f t="shared" si="147"/>
        <v>2019</v>
      </c>
      <c r="B4696" s="259" t="s">
        <v>1021</v>
      </c>
      <c r="C4696" s="260" t="s">
        <v>1022</v>
      </c>
      <c r="D4696" s="73" t="str">
        <f t="shared" si="146"/>
        <v>ago/2019</v>
      </c>
      <c r="E4696" s="263">
        <v>43678</v>
      </c>
      <c r="F4696" s="259" t="s">
        <v>214</v>
      </c>
      <c r="G4696" s="259" t="s">
        <v>295</v>
      </c>
      <c r="H4696" s="264" t="s">
        <v>304</v>
      </c>
      <c r="I4696" s="264" t="s">
        <v>133</v>
      </c>
      <c r="J4696" s="264">
        <v>-9.5</v>
      </c>
      <c r="K4696" s="82" t="str">
        <f>IFERROR(IFERROR(VLOOKUP(I4696,'DE-PARA'!B:D,3,0),VLOOKUP(I4696,'DE-PARA'!C:D,2,0)),"NÃO ENCONTRADO")</f>
        <v>Outras Saídas</v>
      </c>
      <c r="L4696" s="50" t="str">
        <f>VLOOKUP(K4696,'Base -Receita-Despesa'!$B:$AS,1,FALSE)</f>
        <v>Outras Saídas</v>
      </c>
    </row>
    <row r="4697" spans="1:12" ht="15" customHeight="1" x14ac:dyDescent="0.25">
      <c r="A4697" s="81" t="str">
        <f t="shared" si="147"/>
        <v>2019</v>
      </c>
      <c r="B4697" s="259" t="s">
        <v>1021</v>
      </c>
      <c r="C4697" s="260" t="s">
        <v>1022</v>
      </c>
      <c r="D4697" s="73" t="str">
        <f t="shared" si="146"/>
        <v>ago/2019</v>
      </c>
      <c r="E4697" s="263">
        <v>43678</v>
      </c>
      <c r="F4697" s="259" t="s">
        <v>207</v>
      </c>
      <c r="G4697" s="259" t="s">
        <v>295</v>
      </c>
      <c r="H4697" s="264" t="s">
        <v>208</v>
      </c>
      <c r="I4697" s="264" t="s">
        <v>298</v>
      </c>
      <c r="J4697" s="265">
        <v>247893.43</v>
      </c>
      <c r="K4697" s="82" t="str">
        <f>IFERROR(IFERROR(VLOOKUP(I4697,'DE-PARA'!B:D,3,0),VLOOKUP(I4697,'DE-PARA'!C:D,2,0)),"NÃO ENCONTRADO")</f>
        <v>Entrada Conta Aplicação (+)</v>
      </c>
      <c r="L4697" s="50" t="str">
        <f>VLOOKUP(K4697,'Base -Receita-Despesa'!$B:$AS,1,FALSE)</f>
        <v>ENTRADA CONTA APLICAÇÃO (+)</v>
      </c>
    </row>
    <row r="4698" spans="1:12" ht="15" customHeight="1" x14ac:dyDescent="0.25">
      <c r="A4698" s="81" t="str">
        <f t="shared" si="147"/>
        <v>2019</v>
      </c>
      <c r="B4698" s="259" t="s">
        <v>1021</v>
      </c>
      <c r="C4698" s="260" t="s">
        <v>1022</v>
      </c>
      <c r="D4698" s="73" t="str">
        <f t="shared" si="146"/>
        <v>ago/2019</v>
      </c>
      <c r="E4698" s="263">
        <v>43678</v>
      </c>
      <c r="F4698" s="259" t="s">
        <v>781</v>
      </c>
      <c r="G4698" s="259" t="s">
        <v>295</v>
      </c>
      <c r="H4698" s="264" t="s">
        <v>1687</v>
      </c>
      <c r="I4698" s="264" t="s">
        <v>276</v>
      </c>
      <c r="J4698" s="264">
        <v>-269.52999999999997</v>
      </c>
      <c r="K4698" s="82" t="str">
        <f>IFERROR(IFERROR(VLOOKUP(I4698,'DE-PARA'!B:D,3,0),VLOOKUP(I4698,'DE-PARA'!C:D,2,0)),"NÃO ENCONTRADO")</f>
        <v>Despesas com Viagens</v>
      </c>
      <c r="L4698" s="50" t="str">
        <f>VLOOKUP(K4698,'Base -Receita-Despesa'!$B:$AS,1,FALSE)</f>
        <v>Despesas com Viagens</v>
      </c>
    </row>
    <row r="4699" spans="1:12" ht="15" customHeight="1" x14ac:dyDescent="0.25">
      <c r="A4699" s="81" t="str">
        <f t="shared" si="147"/>
        <v>2019</v>
      </c>
      <c r="B4699" s="259" t="s">
        <v>1021</v>
      </c>
      <c r="C4699" s="260" t="s">
        <v>1022</v>
      </c>
      <c r="D4699" s="73" t="str">
        <f t="shared" si="146"/>
        <v>jul/2019</v>
      </c>
      <c r="E4699" s="263">
        <v>43677</v>
      </c>
      <c r="F4699" s="259" t="s">
        <v>781</v>
      </c>
      <c r="G4699" s="259" t="s">
        <v>295</v>
      </c>
      <c r="H4699" s="264" t="s">
        <v>1687</v>
      </c>
      <c r="I4699" s="264" t="s">
        <v>276</v>
      </c>
      <c r="J4699" s="270">
        <v>269.52999999999997</v>
      </c>
      <c r="K4699" s="82" t="str">
        <f>IFERROR(IFERROR(VLOOKUP(I4699,'DE-PARA'!B:D,3,0),VLOOKUP(I4699,'DE-PARA'!C:D,2,0)),"NÃO ENCONTRADO")</f>
        <v>Despesas com Viagens</v>
      </c>
      <c r="L4699" s="50" t="str">
        <f>VLOOKUP(K4699,'Base -Receita-Despesa'!$B:$AS,1,FALSE)</f>
        <v>Despesas com Viagens</v>
      </c>
    </row>
    <row r="4700" spans="1:12" ht="15" customHeight="1" x14ac:dyDescent="0.25">
      <c r="A4700" s="81" t="str">
        <f t="shared" si="147"/>
        <v>2019</v>
      </c>
      <c r="B4700" s="259" t="s">
        <v>1021</v>
      </c>
      <c r="C4700" s="260" t="s">
        <v>1022</v>
      </c>
      <c r="D4700" s="73" t="str">
        <f t="shared" si="146"/>
        <v>ago/2019</v>
      </c>
      <c r="E4700" s="263">
        <v>43679</v>
      </c>
      <c r="F4700" s="259" t="s">
        <v>781</v>
      </c>
      <c r="G4700" s="259" t="s">
        <v>295</v>
      </c>
      <c r="H4700" s="264" t="s">
        <v>1103</v>
      </c>
      <c r="I4700" s="264" t="s">
        <v>276</v>
      </c>
      <c r="J4700" s="264">
        <v>-65.349999999999994</v>
      </c>
      <c r="K4700" s="82" t="str">
        <f>IFERROR(IFERROR(VLOOKUP(I4700,'DE-PARA'!B:D,3,0),VLOOKUP(I4700,'DE-PARA'!C:D,2,0)),"NÃO ENCONTRADO")</f>
        <v>Despesas com Viagens</v>
      </c>
      <c r="L4700" s="50" t="str">
        <f>VLOOKUP(K4700,'Base -Receita-Despesa'!$B:$AS,1,FALSE)</f>
        <v>Despesas com Viagens</v>
      </c>
    </row>
    <row r="4701" spans="1:12" ht="15" customHeight="1" x14ac:dyDescent="0.25">
      <c r="A4701" s="81" t="str">
        <f t="shared" si="147"/>
        <v>2019</v>
      </c>
      <c r="B4701" s="259" t="s">
        <v>1021</v>
      </c>
      <c r="C4701" s="260" t="s">
        <v>1022</v>
      </c>
      <c r="D4701" s="73" t="str">
        <f t="shared" si="146"/>
        <v>ago/2019</v>
      </c>
      <c r="E4701" s="263">
        <v>43679</v>
      </c>
      <c r="F4701" s="259" t="s">
        <v>781</v>
      </c>
      <c r="G4701" s="259" t="s">
        <v>295</v>
      </c>
      <c r="H4701" s="264" t="s">
        <v>792</v>
      </c>
      <c r="I4701" s="264" t="s">
        <v>276</v>
      </c>
      <c r="J4701" s="264">
        <v>-302.95999999999998</v>
      </c>
      <c r="K4701" s="82" t="str">
        <f>IFERROR(IFERROR(VLOOKUP(I4701,'DE-PARA'!B:D,3,0),VLOOKUP(I4701,'DE-PARA'!C:D,2,0)),"NÃO ENCONTRADO")</f>
        <v>Despesas com Viagens</v>
      </c>
      <c r="L4701" s="50" t="str">
        <f>VLOOKUP(K4701,'Base -Receita-Despesa'!$B:$AS,1,FALSE)</f>
        <v>Despesas com Viagens</v>
      </c>
    </row>
    <row r="4702" spans="1:12" ht="15" customHeight="1" x14ac:dyDescent="0.25">
      <c r="A4702" s="81" t="str">
        <f t="shared" si="147"/>
        <v>2019</v>
      </c>
      <c r="B4702" s="259" t="s">
        <v>1021</v>
      </c>
      <c r="C4702" s="260" t="s">
        <v>1022</v>
      </c>
      <c r="D4702" s="73" t="str">
        <f t="shared" si="146"/>
        <v>ago/2019</v>
      </c>
      <c r="E4702" s="263">
        <v>43679</v>
      </c>
      <c r="F4702" s="259" t="s">
        <v>781</v>
      </c>
      <c r="G4702" s="259" t="s">
        <v>295</v>
      </c>
      <c r="H4702" s="264" t="s">
        <v>1603</v>
      </c>
      <c r="I4702" s="270" t="s">
        <v>276</v>
      </c>
      <c r="J4702" s="264">
        <v>-288.70999999999998</v>
      </c>
      <c r="K4702" s="82" t="str">
        <f>IFERROR(IFERROR(VLOOKUP(I4702,'DE-PARA'!B:D,3,0),VLOOKUP(I4702,'DE-PARA'!C:D,2,0)),"NÃO ENCONTRADO")</f>
        <v>Despesas com Viagens</v>
      </c>
      <c r="L4702" s="50" t="str">
        <f>VLOOKUP(K4702,'Base -Receita-Despesa'!$B:$AS,1,FALSE)</f>
        <v>Despesas com Viagens</v>
      </c>
    </row>
    <row r="4703" spans="1:12" ht="15" customHeight="1" x14ac:dyDescent="0.25">
      <c r="A4703" s="81" t="str">
        <f t="shared" si="147"/>
        <v>2019</v>
      </c>
      <c r="B4703" s="259" t="s">
        <v>1021</v>
      </c>
      <c r="C4703" s="260" t="s">
        <v>1022</v>
      </c>
      <c r="D4703" s="73" t="str">
        <f t="shared" si="146"/>
        <v>ago/2019</v>
      </c>
      <c r="E4703" s="263">
        <v>43679</v>
      </c>
      <c r="F4703" s="259" t="s">
        <v>781</v>
      </c>
      <c r="G4703" s="259" t="s">
        <v>295</v>
      </c>
      <c r="H4703" s="264" t="s">
        <v>213</v>
      </c>
      <c r="I4703" s="264" t="s">
        <v>276</v>
      </c>
      <c r="J4703" s="264">
        <v>-12.9</v>
      </c>
      <c r="K4703" s="82" t="str">
        <f>IFERROR(IFERROR(VLOOKUP(I4703,'DE-PARA'!B:D,3,0),VLOOKUP(I4703,'DE-PARA'!C:D,2,0)),"NÃO ENCONTRADO")</f>
        <v>Despesas com Viagens</v>
      </c>
      <c r="L4703" s="50" t="str">
        <f>VLOOKUP(K4703,'Base -Receita-Despesa'!$B:$AS,1,FALSE)</f>
        <v>Despesas com Viagens</v>
      </c>
    </row>
    <row r="4704" spans="1:12" ht="15" customHeight="1" x14ac:dyDescent="0.25">
      <c r="A4704" s="81" t="str">
        <f t="shared" si="147"/>
        <v>2019</v>
      </c>
      <c r="B4704" s="259" t="s">
        <v>1021</v>
      </c>
      <c r="C4704" s="260" t="s">
        <v>1022</v>
      </c>
      <c r="D4704" s="73" t="str">
        <f t="shared" si="146"/>
        <v>ago/2019</v>
      </c>
      <c r="E4704" s="263">
        <v>43679</v>
      </c>
      <c r="F4704" s="259" t="s">
        <v>781</v>
      </c>
      <c r="G4704" s="259" t="s">
        <v>295</v>
      </c>
      <c r="H4704" s="264" t="s">
        <v>1429</v>
      </c>
      <c r="I4704" s="264" t="s">
        <v>276</v>
      </c>
      <c r="J4704" s="264">
        <v>-388.86</v>
      </c>
      <c r="K4704" s="82" t="str">
        <f>IFERROR(IFERROR(VLOOKUP(I4704,'DE-PARA'!B:D,3,0),VLOOKUP(I4704,'DE-PARA'!C:D,2,0)),"NÃO ENCONTRADO")</f>
        <v>Despesas com Viagens</v>
      </c>
      <c r="L4704" s="50" t="str">
        <f>VLOOKUP(K4704,'Base -Receita-Despesa'!$B:$AS,1,FALSE)</f>
        <v>Despesas com Viagens</v>
      </c>
    </row>
    <row r="4705" spans="1:12" ht="15" customHeight="1" x14ac:dyDescent="0.25">
      <c r="A4705" s="81" t="str">
        <f t="shared" si="147"/>
        <v>2019</v>
      </c>
      <c r="B4705" s="259" t="s">
        <v>1021</v>
      </c>
      <c r="C4705" s="260" t="s">
        <v>1022</v>
      </c>
      <c r="D4705" s="73" t="str">
        <f t="shared" si="146"/>
        <v>ago/2019</v>
      </c>
      <c r="E4705" s="263">
        <v>43679</v>
      </c>
      <c r="F4705" s="259" t="s">
        <v>781</v>
      </c>
      <c r="G4705" s="259" t="s">
        <v>295</v>
      </c>
      <c r="H4705" s="264" t="s">
        <v>1434</v>
      </c>
      <c r="I4705" s="264" t="s">
        <v>276</v>
      </c>
      <c r="J4705" s="264">
        <v>-252.96</v>
      </c>
      <c r="K4705" s="82" t="str">
        <f>IFERROR(IFERROR(VLOOKUP(I4705,'DE-PARA'!B:D,3,0),VLOOKUP(I4705,'DE-PARA'!C:D,2,0)),"NÃO ENCONTRADO")</f>
        <v>Despesas com Viagens</v>
      </c>
      <c r="L4705" s="50" t="str">
        <f>VLOOKUP(K4705,'Base -Receita-Despesa'!$B:$AS,1,FALSE)</f>
        <v>Despesas com Viagens</v>
      </c>
    </row>
    <row r="4706" spans="1:12" ht="15" customHeight="1" x14ac:dyDescent="0.25">
      <c r="A4706" s="81" t="str">
        <f t="shared" si="147"/>
        <v>2019</v>
      </c>
      <c r="B4706" s="259" t="s">
        <v>1021</v>
      </c>
      <c r="C4706" s="260" t="s">
        <v>1022</v>
      </c>
      <c r="D4706" s="73" t="str">
        <f t="shared" si="146"/>
        <v>jul/2019</v>
      </c>
      <c r="E4706" s="263">
        <v>43677</v>
      </c>
      <c r="F4706" s="259" t="s">
        <v>781</v>
      </c>
      <c r="G4706" s="259" t="s">
        <v>295</v>
      </c>
      <c r="H4706" s="264" t="s">
        <v>1687</v>
      </c>
      <c r="I4706" s="264" t="s">
        <v>276</v>
      </c>
      <c r="J4706" s="270">
        <v>-269.52999999999997</v>
      </c>
      <c r="K4706" s="82" t="str">
        <f>IFERROR(IFERROR(VLOOKUP(I4706,'DE-PARA'!B:D,3,0),VLOOKUP(I4706,'DE-PARA'!C:D,2,0)),"NÃO ENCONTRADO")</f>
        <v>Despesas com Viagens</v>
      </c>
      <c r="L4706" s="50" t="str">
        <f>VLOOKUP(K4706,'Base -Receita-Despesa'!$B:$AS,1,FALSE)</f>
        <v>Despesas com Viagens</v>
      </c>
    </row>
    <row r="4707" spans="1:12" ht="15" customHeight="1" x14ac:dyDescent="0.25">
      <c r="A4707" s="81" t="str">
        <f t="shared" si="147"/>
        <v>2019</v>
      </c>
      <c r="B4707" s="259" t="s">
        <v>1021</v>
      </c>
      <c r="C4707" s="260" t="s">
        <v>1022</v>
      </c>
      <c r="D4707" s="73" t="str">
        <f t="shared" si="146"/>
        <v>ago/2019</v>
      </c>
      <c r="E4707" s="263">
        <v>43679</v>
      </c>
      <c r="F4707" s="259">
        <v>157615</v>
      </c>
      <c r="G4707" s="259" t="s">
        <v>295</v>
      </c>
      <c r="H4707" s="264" t="s">
        <v>1542</v>
      </c>
      <c r="I4707" s="264" t="s">
        <v>284</v>
      </c>
      <c r="J4707" s="265">
        <v>-1407</v>
      </c>
      <c r="K4707" s="82" t="str">
        <f>IFERROR(IFERROR(VLOOKUP(I4707,'DE-PARA'!B:D,3,0),VLOOKUP(I4707,'DE-PARA'!C:D,2,0)),"NÃO ENCONTRADO")</f>
        <v>Investimentos</v>
      </c>
      <c r="L4707" s="50" t="str">
        <f>VLOOKUP(K4707,'Base -Receita-Despesa'!$B:$AS,1,FALSE)</f>
        <v>Investimentos</v>
      </c>
    </row>
    <row r="4708" spans="1:12" ht="15" customHeight="1" x14ac:dyDescent="0.25">
      <c r="A4708" s="81" t="str">
        <f t="shared" si="147"/>
        <v>2019</v>
      </c>
      <c r="B4708" s="261" t="s">
        <v>1021</v>
      </c>
      <c r="C4708" s="317" t="s">
        <v>1022</v>
      </c>
      <c r="D4708" s="73" t="str">
        <f t="shared" si="146"/>
        <v>jul/2019</v>
      </c>
      <c r="E4708" s="274">
        <v>43650</v>
      </c>
      <c r="F4708" s="261" t="s">
        <v>781</v>
      </c>
      <c r="G4708" s="261" t="s">
        <v>295</v>
      </c>
      <c r="H4708" s="270" t="s">
        <v>1578</v>
      </c>
      <c r="I4708" s="270" t="s">
        <v>276</v>
      </c>
      <c r="J4708" s="270">
        <v>546.71</v>
      </c>
      <c r="K4708" s="82" t="str">
        <f>IFERROR(IFERROR(VLOOKUP(I4708,'DE-PARA'!B:D,3,0),VLOOKUP(I4708,'DE-PARA'!C:D,2,0)),"NÃO ENCONTRADO")</f>
        <v>Despesas com Viagens</v>
      </c>
      <c r="L4708" s="50" t="str">
        <f>VLOOKUP(K4708,'Base -Receita-Despesa'!$B:$AS,1,FALSE)</f>
        <v>Despesas com Viagens</v>
      </c>
    </row>
    <row r="4709" spans="1:12" ht="15" customHeight="1" x14ac:dyDescent="0.25">
      <c r="A4709" s="81" t="str">
        <f t="shared" si="147"/>
        <v>2019</v>
      </c>
      <c r="B4709" s="259" t="s">
        <v>1021</v>
      </c>
      <c r="C4709" s="260" t="s">
        <v>1022</v>
      </c>
      <c r="D4709" s="73" t="str">
        <f t="shared" si="146"/>
        <v>ago/2019</v>
      </c>
      <c r="E4709" s="263">
        <v>43679</v>
      </c>
      <c r="F4709" s="259">
        <v>3185</v>
      </c>
      <c r="G4709" s="259" t="s">
        <v>295</v>
      </c>
      <c r="H4709" s="264" t="s">
        <v>1504</v>
      </c>
      <c r="I4709" s="264" t="s">
        <v>284</v>
      </c>
      <c r="J4709" s="264">
        <v>-25</v>
      </c>
      <c r="K4709" s="82" t="str">
        <f>IFERROR(IFERROR(VLOOKUP(I4709,'DE-PARA'!B:D,3,0),VLOOKUP(I4709,'DE-PARA'!C:D,2,0)),"NÃO ENCONTRADO")</f>
        <v>Investimentos</v>
      </c>
      <c r="L4709" s="50" t="str">
        <f>VLOOKUP(K4709,'Base -Receita-Despesa'!$B:$AS,1,FALSE)</f>
        <v>Investimentos</v>
      </c>
    </row>
    <row r="4710" spans="1:12" ht="15" customHeight="1" x14ac:dyDescent="0.25">
      <c r="A4710" s="81" t="str">
        <f t="shared" si="147"/>
        <v>2019</v>
      </c>
      <c r="B4710" s="259" t="s">
        <v>1021</v>
      </c>
      <c r="C4710" s="260" t="s">
        <v>1022</v>
      </c>
      <c r="D4710" s="73" t="str">
        <f t="shared" si="146"/>
        <v>ago/2019</v>
      </c>
      <c r="E4710" s="263">
        <v>43679</v>
      </c>
      <c r="F4710" s="259">
        <v>50</v>
      </c>
      <c r="G4710" s="259" t="s">
        <v>295</v>
      </c>
      <c r="H4710" s="264" t="s">
        <v>1660</v>
      </c>
      <c r="I4710" s="264" t="s">
        <v>165</v>
      </c>
      <c r="J4710" s="265">
        <v>-3000</v>
      </c>
      <c r="K4710" s="82" t="str">
        <f>IFERROR(IFERROR(VLOOKUP(I4710,'DE-PARA'!B:D,3,0),VLOOKUP(I4710,'DE-PARA'!C:D,2,0)),"NÃO ENCONTRADO")</f>
        <v>Serviços</v>
      </c>
      <c r="L4710" s="50" t="str">
        <f>VLOOKUP(K4710,'Base -Receita-Despesa'!$B:$AS,1,FALSE)</f>
        <v>Serviços</v>
      </c>
    </row>
    <row r="4711" spans="1:12" ht="15" customHeight="1" x14ac:dyDescent="0.25">
      <c r="A4711" s="81" t="str">
        <f t="shared" si="147"/>
        <v>2019</v>
      </c>
      <c r="B4711" s="259" t="s">
        <v>1021</v>
      </c>
      <c r="C4711" s="260" t="s">
        <v>1022</v>
      </c>
      <c r="D4711" s="73" t="str">
        <f t="shared" si="146"/>
        <v>ago/2019</v>
      </c>
      <c r="E4711" s="263">
        <v>43679</v>
      </c>
      <c r="F4711" s="259" t="s">
        <v>214</v>
      </c>
      <c r="G4711" s="259" t="s">
        <v>295</v>
      </c>
      <c r="H4711" s="264" t="s">
        <v>304</v>
      </c>
      <c r="I4711" s="264" t="s">
        <v>133</v>
      </c>
      <c r="J4711" s="264">
        <v>-9.5</v>
      </c>
      <c r="K4711" s="82" t="str">
        <f>IFERROR(IFERROR(VLOOKUP(I4711,'DE-PARA'!B:D,3,0),VLOOKUP(I4711,'DE-PARA'!C:D,2,0)),"NÃO ENCONTRADO")</f>
        <v>Outras Saídas</v>
      </c>
      <c r="L4711" s="50" t="str">
        <f>VLOOKUP(K4711,'Base -Receita-Despesa'!$B:$AS,1,FALSE)</f>
        <v>Outras Saídas</v>
      </c>
    </row>
    <row r="4712" spans="1:12" ht="15" customHeight="1" x14ac:dyDescent="0.25">
      <c r="A4712" s="81" t="str">
        <f t="shared" si="147"/>
        <v>2019</v>
      </c>
      <c r="B4712" s="261" t="s">
        <v>1021</v>
      </c>
      <c r="C4712" s="317" t="s">
        <v>1022</v>
      </c>
      <c r="D4712" s="73" t="str">
        <f t="shared" si="146"/>
        <v>jul/2019</v>
      </c>
      <c r="E4712" s="274">
        <v>43650</v>
      </c>
      <c r="F4712" s="261" t="s">
        <v>781</v>
      </c>
      <c r="G4712" s="261" t="s">
        <v>295</v>
      </c>
      <c r="H4712" s="270" t="s">
        <v>1578</v>
      </c>
      <c r="I4712" s="270" t="s">
        <v>276</v>
      </c>
      <c r="J4712" s="270">
        <v>-546.71</v>
      </c>
      <c r="K4712" s="82" t="str">
        <f>IFERROR(IFERROR(VLOOKUP(I4712,'DE-PARA'!B:D,3,0),VLOOKUP(I4712,'DE-PARA'!C:D,2,0)),"NÃO ENCONTRADO")</f>
        <v>Despesas com Viagens</v>
      </c>
      <c r="L4712" s="50" t="str">
        <f>VLOOKUP(K4712,'Base -Receita-Despesa'!$B:$AS,1,FALSE)</f>
        <v>Despesas com Viagens</v>
      </c>
    </row>
    <row r="4713" spans="1:12" ht="15" customHeight="1" x14ac:dyDescent="0.25">
      <c r="A4713" s="81" t="str">
        <f t="shared" si="147"/>
        <v>2019</v>
      </c>
      <c r="B4713" s="259" t="s">
        <v>1021</v>
      </c>
      <c r="C4713" s="260" t="s">
        <v>1022</v>
      </c>
      <c r="D4713" s="73" t="str">
        <f t="shared" si="146"/>
        <v>jul/2019</v>
      </c>
      <c r="E4713" s="263">
        <v>43651</v>
      </c>
      <c r="F4713" s="259" t="s">
        <v>781</v>
      </c>
      <c r="G4713" s="259" t="s">
        <v>295</v>
      </c>
      <c r="H4713" s="264" t="s">
        <v>1578</v>
      </c>
      <c r="I4713" s="264" t="s">
        <v>276</v>
      </c>
      <c r="J4713" s="264">
        <v>-546.71</v>
      </c>
      <c r="K4713" s="82" t="str">
        <f>IFERROR(IFERROR(VLOOKUP(I4713,'DE-PARA'!B:D,3,0),VLOOKUP(I4713,'DE-PARA'!C:D,2,0)),"NÃO ENCONTRADO")</f>
        <v>Despesas com Viagens</v>
      </c>
      <c r="L4713" s="50" t="str">
        <f>VLOOKUP(K4713,'Base -Receita-Despesa'!$B:$AS,1,FALSE)</f>
        <v>Despesas com Viagens</v>
      </c>
    </row>
    <row r="4714" spans="1:12" ht="15" customHeight="1" x14ac:dyDescent="0.25">
      <c r="A4714" s="81" t="str">
        <f t="shared" si="147"/>
        <v>2019</v>
      </c>
      <c r="B4714" s="259" t="s">
        <v>1021</v>
      </c>
      <c r="C4714" s="260" t="s">
        <v>1022</v>
      </c>
      <c r="D4714" s="73" t="str">
        <f t="shared" si="146"/>
        <v>jul/2019</v>
      </c>
      <c r="E4714" s="263">
        <v>43663</v>
      </c>
      <c r="F4714" s="259" t="s">
        <v>781</v>
      </c>
      <c r="G4714" s="259" t="s">
        <v>295</v>
      </c>
      <c r="H4714" s="264" t="s">
        <v>1578</v>
      </c>
      <c r="I4714" s="264" t="s">
        <v>276</v>
      </c>
      <c r="J4714" s="264">
        <v>-340.46</v>
      </c>
      <c r="K4714" s="82" t="str">
        <f>IFERROR(IFERROR(VLOOKUP(I4714,'DE-PARA'!B:D,3,0),VLOOKUP(I4714,'DE-PARA'!C:D,2,0)),"NÃO ENCONTRADO")</f>
        <v>Despesas com Viagens</v>
      </c>
      <c r="L4714" s="50" t="str">
        <f>VLOOKUP(K4714,'Base -Receita-Despesa'!$B:$AS,1,FALSE)</f>
        <v>Despesas com Viagens</v>
      </c>
    </row>
    <row r="4715" spans="1:12" ht="15" customHeight="1" x14ac:dyDescent="0.25">
      <c r="A4715" s="81" t="str">
        <f t="shared" si="147"/>
        <v>2019</v>
      </c>
      <c r="B4715" s="259" t="s">
        <v>1021</v>
      </c>
      <c r="C4715" s="260" t="s">
        <v>1022</v>
      </c>
      <c r="D4715" s="73" t="str">
        <f t="shared" si="146"/>
        <v>ago/2019</v>
      </c>
      <c r="E4715" s="263">
        <v>43679</v>
      </c>
      <c r="F4715" s="259" t="s">
        <v>214</v>
      </c>
      <c r="G4715" s="259" t="s">
        <v>295</v>
      </c>
      <c r="H4715" s="264" t="s">
        <v>304</v>
      </c>
      <c r="I4715" s="264" t="s">
        <v>133</v>
      </c>
      <c r="J4715" s="264">
        <v>-9.5</v>
      </c>
      <c r="K4715" s="82" t="str">
        <f>IFERROR(IFERROR(VLOOKUP(I4715,'DE-PARA'!B:D,3,0),VLOOKUP(I4715,'DE-PARA'!C:D,2,0)),"NÃO ENCONTRADO")</f>
        <v>Outras Saídas</v>
      </c>
      <c r="L4715" s="50" t="str">
        <f>VLOOKUP(K4715,'Base -Receita-Despesa'!$B:$AS,1,FALSE)</f>
        <v>Outras Saídas</v>
      </c>
    </row>
    <row r="4716" spans="1:12" ht="15" customHeight="1" x14ac:dyDescent="0.25">
      <c r="A4716" s="81" t="str">
        <f t="shared" si="147"/>
        <v>2019</v>
      </c>
      <c r="B4716" s="259" t="s">
        <v>1021</v>
      </c>
      <c r="C4716" s="260" t="s">
        <v>1022</v>
      </c>
      <c r="D4716" s="73" t="str">
        <f t="shared" si="146"/>
        <v>ago/2019</v>
      </c>
      <c r="E4716" s="263">
        <v>43679</v>
      </c>
      <c r="F4716" s="259" t="s">
        <v>214</v>
      </c>
      <c r="G4716" s="259" t="s">
        <v>295</v>
      </c>
      <c r="H4716" s="264" t="s">
        <v>304</v>
      </c>
      <c r="I4716" s="264" t="s">
        <v>133</v>
      </c>
      <c r="J4716" s="264">
        <v>-9.5</v>
      </c>
      <c r="K4716" s="82" t="str">
        <f>IFERROR(IFERROR(VLOOKUP(I4716,'DE-PARA'!B:D,3,0),VLOOKUP(I4716,'DE-PARA'!C:D,2,0)),"NÃO ENCONTRADO")</f>
        <v>Outras Saídas</v>
      </c>
      <c r="L4716" s="50" t="str">
        <f>VLOOKUP(K4716,'Base -Receita-Despesa'!$B:$AS,1,FALSE)</f>
        <v>Outras Saídas</v>
      </c>
    </row>
    <row r="4717" spans="1:12" ht="15" customHeight="1" x14ac:dyDescent="0.25">
      <c r="A4717" s="81" t="str">
        <f t="shared" si="147"/>
        <v>2019</v>
      </c>
      <c r="B4717" s="259" t="s">
        <v>1021</v>
      </c>
      <c r="C4717" s="260" t="s">
        <v>1022</v>
      </c>
      <c r="D4717" s="73" t="str">
        <f t="shared" si="146"/>
        <v>ago/2019</v>
      </c>
      <c r="E4717" s="263">
        <v>43679</v>
      </c>
      <c r="F4717" s="259" t="s">
        <v>214</v>
      </c>
      <c r="G4717" s="259" t="s">
        <v>295</v>
      </c>
      <c r="H4717" s="264" t="s">
        <v>304</v>
      </c>
      <c r="I4717" s="264" t="s">
        <v>133</v>
      </c>
      <c r="J4717" s="264">
        <v>-9.5</v>
      </c>
      <c r="K4717" s="82" t="str">
        <f>IFERROR(IFERROR(VLOOKUP(I4717,'DE-PARA'!B:D,3,0),VLOOKUP(I4717,'DE-PARA'!C:D,2,0)),"NÃO ENCONTRADO")</f>
        <v>Outras Saídas</v>
      </c>
      <c r="L4717" s="50" t="str">
        <f>VLOOKUP(K4717,'Base -Receita-Despesa'!$B:$AS,1,FALSE)</f>
        <v>Outras Saídas</v>
      </c>
    </row>
    <row r="4718" spans="1:12" ht="15" customHeight="1" x14ac:dyDescent="0.25">
      <c r="A4718" s="81" t="str">
        <f t="shared" si="147"/>
        <v>2019</v>
      </c>
      <c r="B4718" s="259" t="s">
        <v>1021</v>
      </c>
      <c r="C4718" s="260" t="s">
        <v>1022</v>
      </c>
      <c r="D4718" s="73" t="str">
        <f t="shared" si="146"/>
        <v>ago/2019</v>
      </c>
      <c r="E4718" s="263">
        <v>43679</v>
      </c>
      <c r="F4718" s="259" t="s">
        <v>214</v>
      </c>
      <c r="G4718" s="259" t="s">
        <v>295</v>
      </c>
      <c r="H4718" s="264" t="s">
        <v>304</v>
      </c>
      <c r="I4718" s="264" t="s">
        <v>133</v>
      </c>
      <c r="J4718" s="264">
        <v>-9.5</v>
      </c>
      <c r="K4718" s="82" t="str">
        <f>IFERROR(IFERROR(VLOOKUP(I4718,'DE-PARA'!B:D,3,0),VLOOKUP(I4718,'DE-PARA'!C:D,2,0)),"NÃO ENCONTRADO")</f>
        <v>Outras Saídas</v>
      </c>
      <c r="L4718" s="50" t="str">
        <f>VLOOKUP(K4718,'Base -Receita-Despesa'!$B:$AS,1,FALSE)</f>
        <v>Outras Saídas</v>
      </c>
    </row>
    <row r="4719" spans="1:12" ht="15" customHeight="1" x14ac:dyDescent="0.25">
      <c r="A4719" s="81" t="str">
        <f t="shared" si="147"/>
        <v>2019</v>
      </c>
      <c r="B4719" s="259" t="s">
        <v>1021</v>
      </c>
      <c r="C4719" s="260" t="s">
        <v>1022</v>
      </c>
      <c r="D4719" s="73" t="str">
        <f t="shared" si="146"/>
        <v>ago/2019</v>
      </c>
      <c r="E4719" s="263">
        <v>43679</v>
      </c>
      <c r="F4719" s="259" t="s">
        <v>214</v>
      </c>
      <c r="G4719" s="259" t="s">
        <v>295</v>
      </c>
      <c r="H4719" s="264" t="s">
        <v>304</v>
      </c>
      <c r="I4719" s="264" t="s">
        <v>133</v>
      </c>
      <c r="J4719" s="264">
        <v>-9.5</v>
      </c>
      <c r="K4719" s="82" t="str">
        <f>IFERROR(IFERROR(VLOOKUP(I4719,'DE-PARA'!B:D,3,0),VLOOKUP(I4719,'DE-PARA'!C:D,2,0)),"NÃO ENCONTRADO")</f>
        <v>Outras Saídas</v>
      </c>
      <c r="L4719" s="50" t="str">
        <f>VLOOKUP(K4719,'Base -Receita-Despesa'!$B:$AS,1,FALSE)</f>
        <v>Outras Saídas</v>
      </c>
    </row>
    <row r="4720" spans="1:12" ht="15" customHeight="1" x14ac:dyDescent="0.25">
      <c r="A4720" s="81" t="str">
        <f t="shared" si="147"/>
        <v>2019</v>
      </c>
      <c r="B4720" s="259" t="s">
        <v>1021</v>
      </c>
      <c r="C4720" s="260" t="s">
        <v>1022</v>
      </c>
      <c r="D4720" s="73" t="str">
        <f t="shared" si="146"/>
        <v>ago/2019</v>
      </c>
      <c r="E4720" s="263">
        <v>43679</v>
      </c>
      <c r="F4720" s="259" t="s">
        <v>214</v>
      </c>
      <c r="G4720" s="259" t="s">
        <v>295</v>
      </c>
      <c r="H4720" s="264" t="s">
        <v>136</v>
      </c>
      <c r="I4720" s="264" t="s">
        <v>133</v>
      </c>
      <c r="J4720" s="264">
        <v>-101.7</v>
      </c>
      <c r="K4720" s="82" t="str">
        <f>IFERROR(IFERROR(VLOOKUP(I4720,'DE-PARA'!B:D,3,0),VLOOKUP(I4720,'DE-PARA'!C:D,2,0)),"NÃO ENCONTRADO")</f>
        <v>Outras Saídas</v>
      </c>
      <c r="L4720" s="50" t="str">
        <f>VLOOKUP(K4720,'Base -Receita-Despesa'!$B:$AS,1,FALSE)</f>
        <v>Outras Saídas</v>
      </c>
    </row>
    <row r="4721" spans="1:12" ht="15" customHeight="1" x14ac:dyDescent="0.25">
      <c r="A4721" s="81" t="str">
        <f t="shared" si="147"/>
        <v>2019</v>
      </c>
      <c r="B4721" s="259" t="s">
        <v>1021</v>
      </c>
      <c r="C4721" s="260" t="s">
        <v>1022</v>
      </c>
      <c r="D4721" s="73" t="str">
        <f t="shared" si="146"/>
        <v>ago/2019</v>
      </c>
      <c r="E4721" s="263">
        <v>43679</v>
      </c>
      <c r="F4721" s="259" t="s">
        <v>207</v>
      </c>
      <c r="G4721" s="259" t="s">
        <v>295</v>
      </c>
      <c r="H4721" s="264" t="s">
        <v>208</v>
      </c>
      <c r="I4721" s="264" t="s">
        <v>298</v>
      </c>
      <c r="J4721" s="265">
        <v>5902.44</v>
      </c>
      <c r="K4721" s="82" t="str">
        <f>IFERROR(IFERROR(VLOOKUP(I4721,'DE-PARA'!B:D,3,0),VLOOKUP(I4721,'DE-PARA'!C:D,2,0)),"NÃO ENCONTRADO")</f>
        <v>Entrada Conta Aplicação (+)</v>
      </c>
      <c r="L4721" s="50" t="str">
        <f>VLOOKUP(K4721,'Base -Receita-Despesa'!$B:$AS,1,FALSE)</f>
        <v>ENTRADA CONTA APLICAÇÃO (+)</v>
      </c>
    </row>
    <row r="4722" spans="1:12" ht="15" customHeight="1" x14ac:dyDescent="0.25">
      <c r="A4722" s="81" t="str">
        <f t="shared" si="147"/>
        <v>2019</v>
      </c>
      <c r="B4722" s="259" t="s">
        <v>1021</v>
      </c>
      <c r="C4722" s="260" t="s">
        <v>1022</v>
      </c>
      <c r="D4722" s="73" t="str">
        <f t="shared" si="146"/>
        <v>ago/2019</v>
      </c>
      <c r="E4722" s="263">
        <v>43682</v>
      </c>
      <c r="F4722" s="259">
        <v>3201</v>
      </c>
      <c r="G4722" s="259" t="s">
        <v>295</v>
      </c>
      <c r="H4722" s="264" t="s">
        <v>1084</v>
      </c>
      <c r="I4722" s="264" t="s">
        <v>252</v>
      </c>
      <c r="J4722" s="265">
        <v>-2462.19</v>
      </c>
      <c r="K4722" s="82" t="str">
        <f>IFERROR(IFERROR(VLOOKUP(I4722,'DE-PARA'!B:D,3,0),VLOOKUP(I4722,'DE-PARA'!C:D,2,0)),"NÃO ENCONTRADO")</f>
        <v>Materiais</v>
      </c>
      <c r="L4722" s="50" t="str">
        <f>VLOOKUP(K4722,'Base -Receita-Despesa'!$B:$AS,1,FALSE)</f>
        <v>Materiais</v>
      </c>
    </row>
    <row r="4723" spans="1:12" ht="15" customHeight="1" x14ac:dyDescent="0.25">
      <c r="A4723" s="81" t="str">
        <f t="shared" si="147"/>
        <v>2019</v>
      </c>
      <c r="B4723" s="259" t="s">
        <v>1021</v>
      </c>
      <c r="C4723" s="260" t="s">
        <v>1022</v>
      </c>
      <c r="D4723" s="73" t="str">
        <f t="shared" si="146"/>
        <v>ago/2019</v>
      </c>
      <c r="E4723" s="263">
        <v>43682</v>
      </c>
      <c r="F4723" s="259">
        <v>16256</v>
      </c>
      <c r="G4723" s="259" t="s">
        <v>295</v>
      </c>
      <c r="H4723" s="264" t="s">
        <v>345</v>
      </c>
      <c r="I4723" s="264" t="s">
        <v>249</v>
      </c>
      <c r="J4723" s="265">
        <v>-3060</v>
      </c>
      <c r="K4723" s="82" t="str">
        <f>IFERROR(IFERROR(VLOOKUP(I4723,'DE-PARA'!B:D,3,0),VLOOKUP(I4723,'DE-PARA'!C:D,2,0)),"NÃO ENCONTRADO")</f>
        <v>Materiais</v>
      </c>
      <c r="L4723" s="50" t="str">
        <f>VLOOKUP(K4723,'Base -Receita-Despesa'!$B:$AS,1,FALSE)</f>
        <v>Materiais</v>
      </c>
    </row>
    <row r="4724" spans="1:12" ht="15" customHeight="1" x14ac:dyDescent="0.25">
      <c r="A4724" s="81" t="str">
        <f t="shared" si="147"/>
        <v>2019</v>
      </c>
      <c r="B4724" s="259" t="s">
        <v>1021</v>
      </c>
      <c r="C4724" s="260" t="s">
        <v>1022</v>
      </c>
      <c r="D4724" s="73" t="str">
        <f t="shared" si="146"/>
        <v>ago/2019</v>
      </c>
      <c r="E4724" s="263">
        <v>43682</v>
      </c>
      <c r="F4724" s="259">
        <v>1158343</v>
      </c>
      <c r="G4724" s="259" t="s">
        <v>349</v>
      </c>
      <c r="H4724" s="264" t="s">
        <v>1450</v>
      </c>
      <c r="I4724" s="264" t="s">
        <v>248</v>
      </c>
      <c r="J4724" s="265">
        <v>-5790.14</v>
      </c>
      <c r="K4724" s="82" t="str">
        <f>IFERROR(IFERROR(VLOOKUP(I4724,'DE-PARA'!B:D,3,0),VLOOKUP(I4724,'DE-PARA'!C:D,2,0)),"NÃO ENCONTRADO")</f>
        <v>Materiais</v>
      </c>
      <c r="L4724" s="50" t="str">
        <f>VLOOKUP(K4724,'Base -Receita-Despesa'!$B:$AS,1,FALSE)</f>
        <v>Materiais</v>
      </c>
    </row>
    <row r="4725" spans="1:12" ht="15" customHeight="1" x14ac:dyDescent="0.25">
      <c r="A4725" s="81" t="str">
        <f t="shared" si="147"/>
        <v>2019</v>
      </c>
      <c r="B4725" s="259" t="s">
        <v>1021</v>
      </c>
      <c r="C4725" s="260" t="s">
        <v>1022</v>
      </c>
      <c r="D4725" s="73" t="str">
        <f t="shared" si="146"/>
        <v>ago/2019</v>
      </c>
      <c r="E4725" s="263">
        <v>43682</v>
      </c>
      <c r="F4725" s="259">
        <v>5194</v>
      </c>
      <c r="G4725" s="259" t="s">
        <v>295</v>
      </c>
      <c r="H4725" s="264" t="s">
        <v>1445</v>
      </c>
      <c r="I4725" s="264" t="s">
        <v>249</v>
      </c>
      <c r="J4725" s="264">
        <v>-91.95</v>
      </c>
      <c r="K4725" s="82" t="str">
        <f>IFERROR(IFERROR(VLOOKUP(I4725,'DE-PARA'!B:D,3,0),VLOOKUP(I4725,'DE-PARA'!C:D,2,0)),"NÃO ENCONTRADO")</f>
        <v>Materiais</v>
      </c>
      <c r="L4725" s="50" t="str">
        <f>VLOOKUP(K4725,'Base -Receita-Despesa'!$B:$AS,1,FALSE)</f>
        <v>Materiais</v>
      </c>
    </row>
    <row r="4726" spans="1:12" ht="15" customHeight="1" x14ac:dyDescent="0.25">
      <c r="A4726" s="81" t="str">
        <f t="shared" si="147"/>
        <v>2019</v>
      </c>
      <c r="B4726" s="259" t="s">
        <v>1021</v>
      </c>
      <c r="C4726" s="260" t="s">
        <v>1022</v>
      </c>
      <c r="D4726" s="73" t="str">
        <f t="shared" si="146"/>
        <v>ago/2019</v>
      </c>
      <c r="E4726" s="263">
        <v>43682</v>
      </c>
      <c r="F4726" s="259">
        <v>1160</v>
      </c>
      <c r="G4726" s="259" t="s">
        <v>295</v>
      </c>
      <c r="H4726" s="264" t="s">
        <v>1647</v>
      </c>
      <c r="I4726" s="264" t="s">
        <v>249</v>
      </c>
      <c r="J4726" s="264">
        <v>-210</v>
      </c>
      <c r="K4726" s="82" t="str">
        <f>IFERROR(IFERROR(VLOOKUP(I4726,'DE-PARA'!B:D,3,0),VLOOKUP(I4726,'DE-PARA'!C:D,2,0)),"NÃO ENCONTRADO")</f>
        <v>Materiais</v>
      </c>
      <c r="L4726" s="50" t="str">
        <f>VLOOKUP(K4726,'Base -Receita-Despesa'!$B:$AS,1,FALSE)</f>
        <v>Materiais</v>
      </c>
    </row>
    <row r="4727" spans="1:12" ht="15" customHeight="1" x14ac:dyDescent="0.25">
      <c r="A4727" s="81" t="str">
        <f t="shared" si="147"/>
        <v>2019</v>
      </c>
      <c r="B4727" s="259" t="s">
        <v>1021</v>
      </c>
      <c r="C4727" s="260" t="s">
        <v>1022</v>
      </c>
      <c r="D4727" s="73" t="str">
        <f t="shared" si="146"/>
        <v>ago/2019</v>
      </c>
      <c r="E4727" s="263">
        <v>43682</v>
      </c>
      <c r="F4727" s="259" t="s">
        <v>214</v>
      </c>
      <c r="G4727" s="259" t="s">
        <v>295</v>
      </c>
      <c r="H4727" s="264" t="s">
        <v>304</v>
      </c>
      <c r="I4727" s="264" t="s">
        <v>133</v>
      </c>
      <c r="J4727" s="264">
        <v>-9.5</v>
      </c>
      <c r="K4727" s="82" t="str">
        <f>IFERROR(IFERROR(VLOOKUP(I4727,'DE-PARA'!B:D,3,0),VLOOKUP(I4727,'DE-PARA'!C:D,2,0)),"NÃO ENCONTRADO")</f>
        <v>Outras Saídas</v>
      </c>
      <c r="L4727" s="50" t="str">
        <f>VLOOKUP(K4727,'Base -Receita-Despesa'!$B:$AS,1,FALSE)</f>
        <v>Outras Saídas</v>
      </c>
    </row>
    <row r="4728" spans="1:12" ht="15" customHeight="1" x14ac:dyDescent="0.25">
      <c r="A4728" s="81" t="str">
        <f t="shared" si="147"/>
        <v>2019</v>
      </c>
      <c r="B4728" s="259" t="s">
        <v>1021</v>
      </c>
      <c r="C4728" s="260" t="s">
        <v>1022</v>
      </c>
      <c r="D4728" s="73" t="str">
        <f t="shared" si="146"/>
        <v>ago/2019</v>
      </c>
      <c r="E4728" s="263">
        <v>43682</v>
      </c>
      <c r="F4728" s="259" t="s">
        <v>207</v>
      </c>
      <c r="G4728" s="259" t="s">
        <v>295</v>
      </c>
      <c r="H4728" s="264" t="s">
        <v>208</v>
      </c>
      <c r="I4728" s="264" t="s">
        <v>298</v>
      </c>
      <c r="J4728" s="265">
        <v>11623.78</v>
      </c>
      <c r="K4728" s="82" t="str">
        <f>IFERROR(IFERROR(VLOOKUP(I4728,'DE-PARA'!B:D,3,0),VLOOKUP(I4728,'DE-PARA'!C:D,2,0)),"NÃO ENCONTRADO")</f>
        <v>Entrada Conta Aplicação (+)</v>
      </c>
      <c r="L4728" s="50" t="str">
        <f>VLOOKUP(K4728,'Base -Receita-Despesa'!$B:$AS,1,FALSE)</f>
        <v>ENTRADA CONTA APLICAÇÃO (+)</v>
      </c>
    </row>
    <row r="4729" spans="1:12" ht="15" customHeight="1" x14ac:dyDescent="0.25">
      <c r="A4729" s="81" t="str">
        <f t="shared" si="147"/>
        <v>2019</v>
      </c>
      <c r="B4729" s="259" t="s">
        <v>1021</v>
      </c>
      <c r="C4729" s="260" t="s">
        <v>1022</v>
      </c>
      <c r="D4729" s="73" t="str">
        <f t="shared" si="146"/>
        <v>ago/2019</v>
      </c>
      <c r="E4729" s="263">
        <v>43683</v>
      </c>
      <c r="F4729" s="259" t="s">
        <v>781</v>
      </c>
      <c r="G4729" s="259" t="s">
        <v>295</v>
      </c>
      <c r="H4729" s="264" t="s">
        <v>1603</v>
      </c>
      <c r="I4729" s="264" t="s">
        <v>276</v>
      </c>
      <c r="J4729" s="264">
        <v>-295.2</v>
      </c>
      <c r="K4729" s="82" t="str">
        <f>IFERROR(IFERROR(VLOOKUP(I4729,'DE-PARA'!B:D,3,0),VLOOKUP(I4729,'DE-PARA'!C:D,2,0)),"NÃO ENCONTRADO")</f>
        <v>Despesas com Viagens</v>
      </c>
      <c r="L4729" s="50" t="str">
        <f>VLOOKUP(K4729,'Base -Receita-Despesa'!$B:$AS,1,FALSE)</f>
        <v>Despesas com Viagens</v>
      </c>
    </row>
    <row r="4730" spans="1:12" ht="15" customHeight="1" x14ac:dyDescent="0.25">
      <c r="A4730" s="81" t="str">
        <f t="shared" si="147"/>
        <v>2019</v>
      </c>
      <c r="B4730" s="259" t="s">
        <v>1021</v>
      </c>
      <c r="C4730" s="260" t="s">
        <v>1022</v>
      </c>
      <c r="D4730" s="73" t="str">
        <f t="shared" si="146"/>
        <v>ago/2019</v>
      </c>
      <c r="E4730" s="263">
        <v>43683</v>
      </c>
      <c r="F4730" s="259" t="s">
        <v>781</v>
      </c>
      <c r="G4730" s="259" t="s">
        <v>295</v>
      </c>
      <c r="H4730" s="264" t="s">
        <v>1578</v>
      </c>
      <c r="I4730" s="264" t="s">
        <v>276</v>
      </c>
      <c r="J4730" s="264">
        <v>-297.86</v>
      </c>
      <c r="K4730" s="82" t="str">
        <f>IFERROR(IFERROR(VLOOKUP(I4730,'DE-PARA'!B:D,3,0),VLOOKUP(I4730,'DE-PARA'!C:D,2,0)),"NÃO ENCONTRADO")</f>
        <v>Despesas com Viagens</v>
      </c>
      <c r="L4730" s="50" t="str">
        <f>VLOOKUP(K4730,'Base -Receita-Despesa'!$B:$AS,1,FALSE)</f>
        <v>Despesas com Viagens</v>
      </c>
    </row>
    <row r="4731" spans="1:12" ht="15" customHeight="1" x14ac:dyDescent="0.25">
      <c r="A4731" s="81" t="str">
        <f t="shared" si="147"/>
        <v>2019</v>
      </c>
      <c r="B4731" s="259" t="s">
        <v>1021</v>
      </c>
      <c r="C4731" s="260" t="s">
        <v>1022</v>
      </c>
      <c r="D4731" s="73" t="str">
        <f t="shared" si="146"/>
        <v>ago/2019</v>
      </c>
      <c r="E4731" s="263">
        <v>43683</v>
      </c>
      <c r="F4731" s="259" t="s">
        <v>187</v>
      </c>
      <c r="G4731" s="259" t="s">
        <v>295</v>
      </c>
      <c r="H4731" s="264" t="s">
        <v>400</v>
      </c>
      <c r="I4731" s="264" t="s">
        <v>188</v>
      </c>
      <c r="J4731" s="264">
        <v>-231.44</v>
      </c>
      <c r="K4731" s="82" t="str">
        <f>IFERROR(IFERROR(VLOOKUP(I4731,'DE-PARA'!B:D,3,0),VLOOKUP(I4731,'DE-PARA'!C:D,2,0)),"NÃO ENCONTRADO")</f>
        <v>Tributos, Taxas e Contribuições</v>
      </c>
      <c r="L4731" s="50" t="str">
        <f>VLOOKUP(K4731,'Base -Receita-Despesa'!$B:$AS,1,FALSE)</f>
        <v>Tributos, Taxas e Contribuições</v>
      </c>
    </row>
    <row r="4732" spans="1:12" ht="15" customHeight="1" x14ac:dyDescent="0.25">
      <c r="A4732" s="81" t="str">
        <f t="shared" si="147"/>
        <v>2019</v>
      </c>
      <c r="B4732" s="259" t="s">
        <v>1021</v>
      </c>
      <c r="C4732" s="260" t="s">
        <v>1022</v>
      </c>
      <c r="D4732" s="73" t="str">
        <f t="shared" si="146"/>
        <v>ago/2019</v>
      </c>
      <c r="E4732" s="263">
        <v>43683</v>
      </c>
      <c r="F4732" s="259" t="s">
        <v>739</v>
      </c>
      <c r="G4732" s="259" t="s">
        <v>295</v>
      </c>
      <c r="H4732" s="264" t="s">
        <v>1688</v>
      </c>
      <c r="I4732" s="264" t="s">
        <v>126</v>
      </c>
      <c r="J4732" s="265">
        <v>-22879.11</v>
      </c>
      <c r="K4732" s="82" t="str">
        <f>IFERROR(IFERROR(VLOOKUP(I4732,'DE-PARA'!B:D,3,0),VLOOKUP(I4732,'DE-PARA'!C:D,2,0)),"NÃO ENCONTRADO")</f>
        <v>Encargos sobre Folha de Pagamento</v>
      </c>
      <c r="L4732" s="50" t="str">
        <f>VLOOKUP(K4732,'Base -Receita-Despesa'!$B:$AS,1,FALSE)</f>
        <v>Encargos sobre Folha de Pagamento</v>
      </c>
    </row>
    <row r="4733" spans="1:12" ht="15" customHeight="1" x14ac:dyDescent="0.25">
      <c r="A4733" s="81" t="str">
        <f t="shared" si="147"/>
        <v>2019</v>
      </c>
      <c r="B4733" s="259" t="s">
        <v>1021</v>
      </c>
      <c r="C4733" s="260" t="s">
        <v>1022</v>
      </c>
      <c r="D4733" s="73" t="str">
        <f t="shared" si="146"/>
        <v>ago/2019</v>
      </c>
      <c r="E4733" s="263">
        <v>43683</v>
      </c>
      <c r="F4733" s="259">
        <v>105</v>
      </c>
      <c r="G4733" s="259" t="s">
        <v>309</v>
      </c>
      <c r="H4733" s="264" t="s">
        <v>1689</v>
      </c>
      <c r="I4733" s="264" t="s">
        <v>258</v>
      </c>
      <c r="J4733" s="265">
        <v>-11000</v>
      </c>
      <c r="K4733" s="82" t="str">
        <f>IFERROR(IFERROR(VLOOKUP(I4733,'DE-PARA'!B:D,3,0),VLOOKUP(I4733,'DE-PARA'!C:D,2,0)),"NÃO ENCONTRADO")</f>
        <v>Materiais</v>
      </c>
      <c r="L4733" s="50" t="str">
        <f>VLOOKUP(K4733,'Base -Receita-Despesa'!$B:$AS,1,FALSE)</f>
        <v>Materiais</v>
      </c>
    </row>
    <row r="4734" spans="1:12" ht="15" customHeight="1" x14ac:dyDescent="0.25">
      <c r="A4734" s="81" t="str">
        <f t="shared" si="147"/>
        <v>2019</v>
      </c>
      <c r="B4734" s="259" t="s">
        <v>1021</v>
      </c>
      <c r="C4734" s="260" t="s">
        <v>1022</v>
      </c>
      <c r="D4734" s="73" t="str">
        <f t="shared" si="146"/>
        <v>jul/2019</v>
      </c>
      <c r="E4734" s="263">
        <v>43668</v>
      </c>
      <c r="F4734" s="259" t="s">
        <v>781</v>
      </c>
      <c r="G4734" s="259" t="s">
        <v>295</v>
      </c>
      <c r="H4734" s="264" t="s">
        <v>797</v>
      </c>
      <c r="I4734" s="264" t="s">
        <v>276</v>
      </c>
      <c r="J4734" s="265">
        <v>-1132.96</v>
      </c>
      <c r="K4734" s="82" t="str">
        <f>IFERROR(IFERROR(VLOOKUP(I4734,'DE-PARA'!B:D,3,0),VLOOKUP(I4734,'DE-PARA'!C:D,2,0)),"NÃO ENCONTRADO")</f>
        <v>Despesas com Viagens</v>
      </c>
      <c r="L4734" s="50" t="str">
        <f>VLOOKUP(K4734,'Base -Receita-Despesa'!$B:$AS,1,FALSE)</f>
        <v>Despesas com Viagens</v>
      </c>
    </row>
    <row r="4735" spans="1:12" ht="15" customHeight="1" x14ac:dyDescent="0.25">
      <c r="A4735" s="81" t="str">
        <f t="shared" si="147"/>
        <v>2019</v>
      </c>
      <c r="B4735" s="259" t="s">
        <v>1021</v>
      </c>
      <c r="C4735" s="260" t="s">
        <v>1022</v>
      </c>
      <c r="D4735" s="73" t="str">
        <f t="shared" si="146"/>
        <v>ago/2019</v>
      </c>
      <c r="E4735" s="263">
        <v>43683</v>
      </c>
      <c r="F4735" s="259">
        <v>5193</v>
      </c>
      <c r="G4735" s="259" t="s">
        <v>295</v>
      </c>
      <c r="H4735" s="269" t="s">
        <v>1445</v>
      </c>
      <c r="I4735" s="264" t="s">
        <v>248</v>
      </c>
      <c r="J4735" s="264">
        <v>-634.9</v>
      </c>
      <c r="K4735" s="82" t="str">
        <f>IFERROR(IFERROR(VLOOKUP(I4735,'DE-PARA'!B:D,3,0),VLOOKUP(I4735,'DE-PARA'!C:D,2,0)),"NÃO ENCONTRADO")</f>
        <v>Materiais</v>
      </c>
      <c r="L4735" s="50" t="str">
        <f>VLOOKUP(K4735,'Base -Receita-Despesa'!$B:$AS,1,FALSE)</f>
        <v>Materiais</v>
      </c>
    </row>
    <row r="4736" spans="1:12" ht="15" customHeight="1" x14ac:dyDescent="0.25">
      <c r="A4736" s="81" t="str">
        <f t="shared" si="147"/>
        <v>2019</v>
      </c>
      <c r="B4736" s="259" t="s">
        <v>1021</v>
      </c>
      <c r="C4736" s="260" t="s">
        <v>1022</v>
      </c>
      <c r="D4736" s="73" t="str">
        <f t="shared" si="146"/>
        <v>ago/2019</v>
      </c>
      <c r="E4736" s="263">
        <v>43683</v>
      </c>
      <c r="F4736" s="259" t="s">
        <v>1690</v>
      </c>
      <c r="G4736" s="262" t="s">
        <v>295</v>
      </c>
      <c r="H4736" s="264" t="s">
        <v>1691</v>
      </c>
      <c r="I4736" s="264" t="s">
        <v>148</v>
      </c>
      <c r="J4736" s="265">
        <v>-5963.67</v>
      </c>
      <c r="K4736" s="82" t="str">
        <f>IFERROR(IFERROR(VLOOKUP(I4736,'DE-PARA'!B:D,3,0),VLOOKUP(I4736,'DE-PARA'!C:D,2,0)),"NÃO ENCONTRADO")</f>
        <v>Pessoal</v>
      </c>
      <c r="L4736" s="50" t="str">
        <f>VLOOKUP(K4736,'Base -Receita-Despesa'!$B:$AS,1,FALSE)</f>
        <v>Pessoal</v>
      </c>
    </row>
    <row r="4737" spans="1:12" ht="15" customHeight="1" x14ac:dyDescent="0.25">
      <c r="A4737" s="81" t="str">
        <f t="shared" si="147"/>
        <v>2019</v>
      </c>
      <c r="B4737" s="259" t="s">
        <v>1021</v>
      </c>
      <c r="C4737" s="260" t="s">
        <v>1022</v>
      </c>
      <c r="D4737" s="73" t="str">
        <f t="shared" si="146"/>
        <v>ago/2019</v>
      </c>
      <c r="E4737" s="263">
        <v>43683</v>
      </c>
      <c r="F4737" s="259" t="s">
        <v>141</v>
      </c>
      <c r="G4737" s="259" t="s">
        <v>295</v>
      </c>
      <c r="H4737" s="264" t="s">
        <v>816</v>
      </c>
      <c r="I4737" s="264" t="s">
        <v>142</v>
      </c>
      <c r="J4737" s="265">
        <v>-1000</v>
      </c>
      <c r="K4737" s="82" t="str">
        <f>IFERROR(IFERROR(VLOOKUP(I4737,'DE-PARA'!B:D,3,0),VLOOKUP(I4737,'DE-PARA'!C:D,2,0)),"NÃO ENCONTRADO")</f>
        <v>Outras Saídas</v>
      </c>
      <c r="L4737" s="50" t="str">
        <f>VLOOKUP(K4737,'Base -Receita-Despesa'!$B:$AS,1,FALSE)</f>
        <v>Outras Saídas</v>
      </c>
    </row>
    <row r="4738" spans="1:12" ht="15" customHeight="1" x14ac:dyDescent="0.25">
      <c r="A4738" s="81" t="str">
        <f t="shared" si="147"/>
        <v>2019</v>
      </c>
      <c r="B4738" s="259" t="s">
        <v>1021</v>
      </c>
      <c r="C4738" s="260" t="s">
        <v>1022</v>
      </c>
      <c r="D4738" s="73" t="str">
        <f t="shared" si="146"/>
        <v>ago/2019</v>
      </c>
      <c r="E4738" s="263">
        <v>43683</v>
      </c>
      <c r="F4738" s="259" t="s">
        <v>806</v>
      </c>
      <c r="G4738" s="259" t="s">
        <v>295</v>
      </c>
      <c r="H4738" s="264" t="s">
        <v>806</v>
      </c>
      <c r="I4738" s="264" t="s">
        <v>237</v>
      </c>
      <c r="J4738" s="265">
        <v>-41906.75</v>
      </c>
      <c r="K4738" s="82" t="str">
        <f>IFERROR(IFERROR(VLOOKUP(I4738,'DE-PARA'!B:D,3,0),VLOOKUP(I4738,'DE-PARA'!C:D,2,0)),"NÃO ENCONTRADO")</f>
        <v>Reembolso de Rateios(-)</v>
      </c>
      <c r="L4738" s="50" t="str">
        <f>VLOOKUP(K4738,'Base -Receita-Despesa'!$B:$AS,1,FALSE)</f>
        <v>Reembolso de Rateios(-)</v>
      </c>
    </row>
    <row r="4739" spans="1:12" ht="15" customHeight="1" x14ac:dyDescent="0.25">
      <c r="A4739" s="81" t="str">
        <f t="shared" si="147"/>
        <v>2019</v>
      </c>
      <c r="B4739" s="259" t="s">
        <v>1021</v>
      </c>
      <c r="C4739" s="260" t="s">
        <v>1022</v>
      </c>
      <c r="D4739" s="73" t="str">
        <f t="shared" ref="D4739:D4802" si="148">TEXT(E4739,"mmm/aaaa")</f>
        <v>ago/2019</v>
      </c>
      <c r="E4739" s="263">
        <v>43683</v>
      </c>
      <c r="F4739" s="259" t="s">
        <v>781</v>
      </c>
      <c r="G4739" s="259" t="s">
        <v>295</v>
      </c>
      <c r="H4739" s="264" t="s">
        <v>797</v>
      </c>
      <c r="I4739" s="264" t="s">
        <v>276</v>
      </c>
      <c r="J4739" s="264">
        <v>3.03</v>
      </c>
      <c r="K4739" s="82" t="str">
        <f>IFERROR(IFERROR(VLOOKUP(I4739,'DE-PARA'!B:D,3,0),VLOOKUP(I4739,'DE-PARA'!C:D,2,0)),"NÃO ENCONTRADO")</f>
        <v>Despesas com Viagens</v>
      </c>
      <c r="L4739" s="50" t="str">
        <f>VLOOKUP(K4739,'Base -Receita-Despesa'!$B:$AS,1,FALSE)</f>
        <v>Despesas com Viagens</v>
      </c>
    </row>
    <row r="4740" spans="1:12" ht="15" customHeight="1" x14ac:dyDescent="0.25">
      <c r="A4740" s="81" t="str">
        <f t="shared" ref="A4740:A4803" si="149">IF(K4740="NÃO ENCONTRADO",0,RIGHT(D4740,4))</f>
        <v>2019</v>
      </c>
      <c r="B4740" s="259" t="s">
        <v>1021</v>
      </c>
      <c r="C4740" s="260" t="s">
        <v>1022</v>
      </c>
      <c r="D4740" s="73" t="str">
        <f t="shared" si="148"/>
        <v>ago/2019</v>
      </c>
      <c r="E4740" s="263">
        <v>43683</v>
      </c>
      <c r="F4740" s="259" t="s">
        <v>214</v>
      </c>
      <c r="G4740" s="259" t="s">
        <v>295</v>
      </c>
      <c r="H4740" s="264" t="s">
        <v>304</v>
      </c>
      <c r="I4740" s="264" t="s">
        <v>133</v>
      </c>
      <c r="J4740" s="264">
        <v>-9.5</v>
      </c>
      <c r="K4740" s="82" t="str">
        <f>IFERROR(IFERROR(VLOOKUP(I4740,'DE-PARA'!B:D,3,0),VLOOKUP(I4740,'DE-PARA'!C:D,2,0)),"NÃO ENCONTRADO")</f>
        <v>Outras Saídas</v>
      </c>
      <c r="L4740" s="50" t="str">
        <f>VLOOKUP(K4740,'Base -Receita-Despesa'!$B:$AS,1,FALSE)</f>
        <v>Outras Saídas</v>
      </c>
    </row>
    <row r="4741" spans="1:12" ht="15" customHeight="1" x14ac:dyDescent="0.25">
      <c r="A4741" s="81" t="str">
        <f t="shared" si="149"/>
        <v>2019</v>
      </c>
      <c r="B4741" s="259" t="s">
        <v>1021</v>
      </c>
      <c r="C4741" s="260" t="s">
        <v>1022</v>
      </c>
      <c r="D4741" s="73" t="str">
        <f t="shared" si="148"/>
        <v>ago/2019</v>
      </c>
      <c r="E4741" s="263">
        <v>43683</v>
      </c>
      <c r="F4741" s="259" t="s">
        <v>214</v>
      </c>
      <c r="G4741" s="259" t="s">
        <v>295</v>
      </c>
      <c r="H4741" s="264" t="s">
        <v>304</v>
      </c>
      <c r="I4741" s="264" t="s">
        <v>133</v>
      </c>
      <c r="J4741" s="264">
        <v>-9.5</v>
      </c>
      <c r="K4741" s="82" t="str">
        <f>IFERROR(IFERROR(VLOOKUP(I4741,'DE-PARA'!B:D,3,0),VLOOKUP(I4741,'DE-PARA'!C:D,2,0)),"NÃO ENCONTRADO")</f>
        <v>Outras Saídas</v>
      </c>
      <c r="L4741" s="50" t="str">
        <f>VLOOKUP(K4741,'Base -Receita-Despesa'!$B:$AS,1,FALSE)</f>
        <v>Outras Saídas</v>
      </c>
    </row>
    <row r="4742" spans="1:12" ht="15" customHeight="1" x14ac:dyDescent="0.25">
      <c r="A4742" s="81" t="str">
        <f t="shared" si="149"/>
        <v>2019</v>
      </c>
      <c r="B4742" s="259" t="s">
        <v>1021</v>
      </c>
      <c r="C4742" s="260" t="s">
        <v>1022</v>
      </c>
      <c r="D4742" s="73" t="str">
        <f t="shared" si="148"/>
        <v>ago/2019</v>
      </c>
      <c r="E4742" s="263">
        <v>43683</v>
      </c>
      <c r="F4742" s="259" t="s">
        <v>214</v>
      </c>
      <c r="G4742" s="259" t="s">
        <v>295</v>
      </c>
      <c r="H4742" s="264" t="s">
        <v>304</v>
      </c>
      <c r="I4742" s="264" t="s">
        <v>133</v>
      </c>
      <c r="J4742" s="264">
        <v>-9.5</v>
      </c>
      <c r="K4742" s="82" t="str">
        <f>IFERROR(IFERROR(VLOOKUP(I4742,'DE-PARA'!B:D,3,0),VLOOKUP(I4742,'DE-PARA'!C:D,2,0)),"NÃO ENCONTRADO")</f>
        <v>Outras Saídas</v>
      </c>
      <c r="L4742" s="50" t="str">
        <f>VLOOKUP(K4742,'Base -Receita-Despesa'!$B:$AS,1,FALSE)</f>
        <v>Outras Saídas</v>
      </c>
    </row>
    <row r="4743" spans="1:12" ht="15" customHeight="1" x14ac:dyDescent="0.25">
      <c r="A4743" s="81" t="str">
        <f t="shared" si="149"/>
        <v>2019</v>
      </c>
      <c r="B4743" s="259" t="s">
        <v>1021</v>
      </c>
      <c r="C4743" s="260" t="s">
        <v>1022</v>
      </c>
      <c r="D4743" s="73" t="str">
        <f t="shared" si="148"/>
        <v>ago/2019</v>
      </c>
      <c r="E4743" s="263">
        <v>43683</v>
      </c>
      <c r="F4743" s="259" t="s">
        <v>214</v>
      </c>
      <c r="G4743" s="259" t="s">
        <v>295</v>
      </c>
      <c r="H4743" s="264" t="s">
        <v>304</v>
      </c>
      <c r="I4743" s="264" t="s">
        <v>133</v>
      </c>
      <c r="J4743" s="264">
        <v>-9.5</v>
      </c>
      <c r="K4743" s="82" t="str">
        <f>IFERROR(IFERROR(VLOOKUP(I4743,'DE-PARA'!B:D,3,0),VLOOKUP(I4743,'DE-PARA'!C:D,2,0)),"NÃO ENCONTRADO")</f>
        <v>Outras Saídas</v>
      </c>
      <c r="L4743" s="50" t="str">
        <f>VLOOKUP(K4743,'Base -Receita-Despesa'!$B:$AS,1,FALSE)</f>
        <v>Outras Saídas</v>
      </c>
    </row>
    <row r="4744" spans="1:12" ht="15" customHeight="1" x14ac:dyDescent="0.25">
      <c r="A4744" s="81" t="str">
        <f t="shared" si="149"/>
        <v>2019</v>
      </c>
      <c r="B4744" s="259" t="s">
        <v>1021</v>
      </c>
      <c r="C4744" s="260" t="s">
        <v>1022</v>
      </c>
      <c r="D4744" s="73" t="str">
        <f t="shared" si="148"/>
        <v>ago/2019</v>
      </c>
      <c r="E4744" s="263">
        <v>43683</v>
      </c>
      <c r="F4744" s="259" t="s">
        <v>207</v>
      </c>
      <c r="G4744" s="259" t="s">
        <v>295</v>
      </c>
      <c r="H4744" s="264" t="s">
        <v>208</v>
      </c>
      <c r="I4744" s="264" t="s">
        <v>298</v>
      </c>
      <c r="J4744" s="265">
        <v>84243.9</v>
      </c>
      <c r="K4744" s="82" t="str">
        <f>IFERROR(IFERROR(VLOOKUP(I4744,'DE-PARA'!B:D,3,0),VLOOKUP(I4744,'DE-PARA'!C:D,2,0)),"NÃO ENCONTRADO")</f>
        <v>Entrada Conta Aplicação (+)</v>
      </c>
      <c r="L4744" s="50" t="str">
        <f>VLOOKUP(K4744,'Base -Receita-Despesa'!$B:$AS,1,FALSE)</f>
        <v>ENTRADA CONTA APLICAÇÃO (+)</v>
      </c>
    </row>
    <row r="4745" spans="1:12" ht="15" customHeight="1" x14ac:dyDescent="0.25">
      <c r="A4745" s="81" t="str">
        <f t="shared" si="149"/>
        <v>2019</v>
      </c>
      <c r="B4745" s="259" t="s">
        <v>1021</v>
      </c>
      <c r="C4745" s="260" t="s">
        <v>1022</v>
      </c>
      <c r="D4745" s="73" t="str">
        <f t="shared" si="148"/>
        <v>ago/2019</v>
      </c>
      <c r="E4745" s="263">
        <v>43684</v>
      </c>
      <c r="F4745" s="259">
        <v>249880</v>
      </c>
      <c r="G4745" s="259" t="s">
        <v>295</v>
      </c>
      <c r="H4745" s="260" t="s">
        <v>1486</v>
      </c>
      <c r="I4745" s="264" t="s">
        <v>248</v>
      </c>
      <c r="J4745" s="264">
        <v>-251.4</v>
      </c>
      <c r="K4745" s="82" t="str">
        <f>IFERROR(IFERROR(VLOOKUP(I4745,'DE-PARA'!B:D,3,0),VLOOKUP(I4745,'DE-PARA'!C:D,2,0)),"NÃO ENCONTRADO")</f>
        <v>Materiais</v>
      </c>
      <c r="L4745" s="50" t="str">
        <f>VLOOKUP(K4745,'Base -Receita-Despesa'!$B:$AS,1,FALSE)</f>
        <v>Materiais</v>
      </c>
    </row>
    <row r="4746" spans="1:12" ht="15" customHeight="1" x14ac:dyDescent="0.25">
      <c r="A4746" s="81" t="str">
        <f t="shared" si="149"/>
        <v>2019</v>
      </c>
      <c r="B4746" s="259" t="s">
        <v>1021</v>
      </c>
      <c r="C4746" s="260" t="s">
        <v>1022</v>
      </c>
      <c r="D4746" s="73" t="str">
        <f t="shared" si="148"/>
        <v>ago/2019</v>
      </c>
      <c r="E4746" s="263">
        <v>43684</v>
      </c>
      <c r="F4746" s="259">
        <v>5509</v>
      </c>
      <c r="G4746" s="259" t="s">
        <v>295</v>
      </c>
      <c r="H4746" s="264" t="s">
        <v>1084</v>
      </c>
      <c r="I4746" s="264" t="s">
        <v>252</v>
      </c>
      <c r="J4746" s="265">
        <v>-3164</v>
      </c>
      <c r="K4746" s="82" t="str">
        <f>IFERROR(IFERROR(VLOOKUP(I4746,'DE-PARA'!B:D,3,0),VLOOKUP(I4746,'DE-PARA'!C:D,2,0)),"NÃO ENCONTRADO")</f>
        <v>Materiais</v>
      </c>
      <c r="L4746" s="50" t="str">
        <f>VLOOKUP(K4746,'Base -Receita-Despesa'!$B:$AS,1,FALSE)</f>
        <v>Materiais</v>
      </c>
    </row>
    <row r="4747" spans="1:12" ht="15" customHeight="1" x14ac:dyDescent="0.25">
      <c r="A4747" s="81" t="str">
        <f t="shared" si="149"/>
        <v>2019</v>
      </c>
      <c r="B4747" s="259" t="s">
        <v>1021</v>
      </c>
      <c r="C4747" s="260" t="s">
        <v>1022</v>
      </c>
      <c r="D4747" s="73" t="str">
        <f t="shared" si="148"/>
        <v>ago/2019</v>
      </c>
      <c r="E4747" s="263">
        <v>43684</v>
      </c>
      <c r="F4747" s="259">
        <v>39972</v>
      </c>
      <c r="G4747" s="259" t="s">
        <v>295</v>
      </c>
      <c r="H4747" s="264" t="s">
        <v>817</v>
      </c>
      <c r="I4747" s="264" t="s">
        <v>158</v>
      </c>
      <c r="J4747" s="264">
        <v>-623.12</v>
      </c>
      <c r="K4747" s="82" t="str">
        <f>IFERROR(IFERROR(VLOOKUP(I4747,'DE-PARA'!B:D,3,0),VLOOKUP(I4747,'DE-PARA'!C:D,2,0)),"NÃO ENCONTRADO")</f>
        <v>Materiais</v>
      </c>
      <c r="L4747" s="50" t="str">
        <f>VLOOKUP(K4747,'Base -Receita-Despesa'!$B:$AS,1,FALSE)</f>
        <v>Materiais</v>
      </c>
    </row>
    <row r="4748" spans="1:12" ht="15" customHeight="1" x14ac:dyDescent="0.25">
      <c r="A4748" s="81" t="str">
        <f t="shared" si="149"/>
        <v>2019</v>
      </c>
      <c r="B4748" s="259" t="s">
        <v>1021</v>
      </c>
      <c r="C4748" s="260" t="s">
        <v>1022</v>
      </c>
      <c r="D4748" s="73" t="str">
        <f t="shared" si="148"/>
        <v>ago/2019</v>
      </c>
      <c r="E4748" s="263">
        <v>43684</v>
      </c>
      <c r="F4748" s="259">
        <v>7756</v>
      </c>
      <c r="G4748" s="259" t="s">
        <v>295</v>
      </c>
      <c r="H4748" s="264" t="s">
        <v>849</v>
      </c>
      <c r="I4748" s="264" t="s">
        <v>249</v>
      </c>
      <c r="J4748" s="264">
        <v>-693.34</v>
      </c>
      <c r="K4748" s="82" t="str">
        <f>IFERROR(IFERROR(VLOOKUP(I4748,'DE-PARA'!B:D,3,0),VLOOKUP(I4748,'DE-PARA'!C:D,2,0)),"NÃO ENCONTRADO")</f>
        <v>Materiais</v>
      </c>
      <c r="L4748" s="50" t="str">
        <f>VLOOKUP(K4748,'Base -Receita-Despesa'!$B:$AS,1,FALSE)</f>
        <v>Materiais</v>
      </c>
    </row>
    <row r="4749" spans="1:12" ht="15" customHeight="1" x14ac:dyDescent="0.25">
      <c r="A4749" s="81" t="str">
        <f t="shared" si="149"/>
        <v>2019</v>
      </c>
      <c r="B4749" s="259" t="s">
        <v>1021</v>
      </c>
      <c r="C4749" s="260" t="s">
        <v>1022</v>
      </c>
      <c r="D4749" s="73" t="str">
        <f t="shared" si="148"/>
        <v>ago/2019</v>
      </c>
      <c r="E4749" s="263">
        <v>43684</v>
      </c>
      <c r="F4749" s="259">
        <v>67278</v>
      </c>
      <c r="G4749" s="259" t="s">
        <v>295</v>
      </c>
      <c r="H4749" s="264" t="s">
        <v>1692</v>
      </c>
      <c r="I4749" s="264" t="s">
        <v>248</v>
      </c>
      <c r="J4749" s="264">
        <v>-243</v>
      </c>
      <c r="K4749" s="82" t="str">
        <f>IFERROR(IFERROR(VLOOKUP(I4749,'DE-PARA'!B:D,3,0),VLOOKUP(I4749,'DE-PARA'!C:D,2,0)),"NÃO ENCONTRADO")</f>
        <v>Materiais</v>
      </c>
      <c r="L4749" s="50" t="str">
        <f>VLOOKUP(K4749,'Base -Receita-Despesa'!$B:$AS,1,FALSE)</f>
        <v>Materiais</v>
      </c>
    </row>
    <row r="4750" spans="1:12" ht="15" customHeight="1" x14ac:dyDescent="0.25">
      <c r="A4750" s="81" t="str">
        <f t="shared" si="149"/>
        <v>2019</v>
      </c>
      <c r="B4750" s="259" t="s">
        <v>1021</v>
      </c>
      <c r="C4750" s="260" t="s">
        <v>1022</v>
      </c>
      <c r="D4750" s="73" t="str">
        <f t="shared" si="148"/>
        <v>ago/2019</v>
      </c>
      <c r="E4750" s="263">
        <v>43684</v>
      </c>
      <c r="F4750" s="259" t="s">
        <v>214</v>
      </c>
      <c r="G4750" s="259" t="s">
        <v>295</v>
      </c>
      <c r="H4750" s="264" t="s">
        <v>304</v>
      </c>
      <c r="I4750" s="264" t="s">
        <v>133</v>
      </c>
      <c r="J4750" s="264">
        <v>-9.5</v>
      </c>
      <c r="K4750" s="82" t="str">
        <f>IFERROR(IFERROR(VLOOKUP(I4750,'DE-PARA'!B:D,3,0),VLOOKUP(I4750,'DE-PARA'!C:D,2,0)),"NÃO ENCONTRADO")</f>
        <v>Outras Saídas</v>
      </c>
      <c r="L4750" s="50" t="str">
        <f>VLOOKUP(K4750,'Base -Receita-Despesa'!$B:$AS,1,FALSE)</f>
        <v>Outras Saídas</v>
      </c>
    </row>
    <row r="4751" spans="1:12" ht="15" customHeight="1" x14ac:dyDescent="0.25">
      <c r="A4751" s="81" t="str">
        <f t="shared" si="149"/>
        <v>2019</v>
      </c>
      <c r="B4751" s="259" t="s">
        <v>1021</v>
      </c>
      <c r="C4751" s="260" t="s">
        <v>1022</v>
      </c>
      <c r="D4751" s="73" t="str">
        <f t="shared" si="148"/>
        <v>ago/2019</v>
      </c>
      <c r="E4751" s="263">
        <v>43684</v>
      </c>
      <c r="F4751" s="259" t="s">
        <v>214</v>
      </c>
      <c r="G4751" s="259" t="s">
        <v>295</v>
      </c>
      <c r="H4751" s="264" t="s">
        <v>304</v>
      </c>
      <c r="I4751" s="264" t="s">
        <v>133</v>
      </c>
      <c r="J4751" s="264">
        <v>-9.5</v>
      </c>
      <c r="K4751" s="82" t="str">
        <f>IFERROR(IFERROR(VLOOKUP(I4751,'DE-PARA'!B:D,3,0),VLOOKUP(I4751,'DE-PARA'!C:D,2,0)),"NÃO ENCONTRADO")</f>
        <v>Outras Saídas</v>
      </c>
      <c r="L4751" s="50" t="str">
        <f>VLOOKUP(K4751,'Base -Receita-Despesa'!$B:$AS,1,FALSE)</f>
        <v>Outras Saídas</v>
      </c>
    </row>
    <row r="4752" spans="1:12" ht="15" customHeight="1" x14ac:dyDescent="0.25">
      <c r="A4752" s="81" t="str">
        <f t="shared" si="149"/>
        <v>2019</v>
      </c>
      <c r="B4752" s="259" t="s">
        <v>1021</v>
      </c>
      <c r="C4752" s="260" t="s">
        <v>1022</v>
      </c>
      <c r="D4752" s="73" t="str">
        <f t="shared" si="148"/>
        <v>ago/2019</v>
      </c>
      <c r="E4752" s="263">
        <v>43684</v>
      </c>
      <c r="F4752" s="259" t="s">
        <v>207</v>
      </c>
      <c r="G4752" s="259" t="s">
        <v>295</v>
      </c>
      <c r="H4752" s="264" t="s">
        <v>208</v>
      </c>
      <c r="I4752" s="264" t="s">
        <v>298</v>
      </c>
      <c r="J4752" s="265">
        <v>4993.8599999999997</v>
      </c>
      <c r="K4752" s="82" t="str">
        <f>IFERROR(IFERROR(VLOOKUP(I4752,'DE-PARA'!B:D,3,0),VLOOKUP(I4752,'DE-PARA'!C:D,2,0)),"NÃO ENCONTRADO")</f>
        <v>Entrada Conta Aplicação (+)</v>
      </c>
      <c r="L4752" s="50" t="str">
        <f>VLOOKUP(K4752,'Base -Receita-Despesa'!$B:$AS,1,FALSE)</f>
        <v>ENTRADA CONTA APLICAÇÃO (+)</v>
      </c>
    </row>
    <row r="4753" spans="1:12" ht="15" customHeight="1" x14ac:dyDescent="0.25">
      <c r="A4753" s="81" t="str">
        <f t="shared" si="149"/>
        <v>2019</v>
      </c>
      <c r="B4753" s="259" t="s">
        <v>1021</v>
      </c>
      <c r="C4753" s="260" t="s">
        <v>1022</v>
      </c>
      <c r="D4753" s="73" t="str">
        <f t="shared" si="148"/>
        <v>ago/2019</v>
      </c>
      <c r="E4753" s="263">
        <v>43685</v>
      </c>
      <c r="F4753" s="259">
        <v>249897</v>
      </c>
      <c r="G4753" s="259" t="s">
        <v>295</v>
      </c>
      <c r="H4753" s="264" t="s">
        <v>1486</v>
      </c>
      <c r="I4753" s="264" t="s">
        <v>249</v>
      </c>
      <c r="J4753" s="264">
        <v>-247.8</v>
      </c>
      <c r="K4753" s="82" t="str">
        <f>IFERROR(IFERROR(VLOOKUP(I4753,'DE-PARA'!B:D,3,0),VLOOKUP(I4753,'DE-PARA'!C:D,2,0)),"NÃO ENCONTRADO")</f>
        <v>Materiais</v>
      </c>
      <c r="L4753" s="50" t="str">
        <f>VLOOKUP(K4753,'Base -Receita-Despesa'!$B:$AS,1,FALSE)</f>
        <v>Materiais</v>
      </c>
    </row>
    <row r="4754" spans="1:12" ht="15" customHeight="1" x14ac:dyDescent="0.25">
      <c r="A4754" s="81" t="str">
        <f t="shared" si="149"/>
        <v>2019</v>
      </c>
      <c r="B4754" s="259" t="s">
        <v>1021</v>
      </c>
      <c r="C4754" s="260" t="s">
        <v>1022</v>
      </c>
      <c r="D4754" s="73" t="str">
        <f t="shared" si="148"/>
        <v>ago/2019</v>
      </c>
      <c r="E4754" s="263">
        <v>43685</v>
      </c>
      <c r="F4754" s="259">
        <v>1309146</v>
      </c>
      <c r="G4754" s="259" t="s">
        <v>295</v>
      </c>
      <c r="H4754" s="264" t="s">
        <v>1693</v>
      </c>
      <c r="I4754" s="264" t="s">
        <v>188</v>
      </c>
      <c r="J4754" s="264">
        <v>-220</v>
      </c>
      <c r="K4754" s="82" t="str">
        <f>IFERROR(IFERROR(VLOOKUP(I4754,'DE-PARA'!B:D,3,0),VLOOKUP(I4754,'DE-PARA'!C:D,2,0)),"NÃO ENCONTRADO")</f>
        <v>Tributos, Taxas e Contribuições</v>
      </c>
      <c r="L4754" s="50" t="str">
        <f>VLOOKUP(K4754,'Base -Receita-Despesa'!$B:$AS,1,FALSE)</f>
        <v>Tributos, Taxas e Contribuições</v>
      </c>
    </row>
    <row r="4755" spans="1:12" ht="15" customHeight="1" x14ac:dyDescent="0.25">
      <c r="A4755" s="81" t="str">
        <f t="shared" si="149"/>
        <v>2019</v>
      </c>
      <c r="B4755" s="259" t="s">
        <v>1021</v>
      </c>
      <c r="C4755" s="260" t="s">
        <v>1022</v>
      </c>
      <c r="D4755" s="73" t="str">
        <f t="shared" si="148"/>
        <v>ago/2019</v>
      </c>
      <c r="E4755" s="263">
        <v>43685</v>
      </c>
      <c r="F4755" s="262" t="s">
        <v>1694</v>
      </c>
      <c r="G4755" s="259" t="s">
        <v>295</v>
      </c>
      <c r="H4755" s="266" t="s">
        <v>1695</v>
      </c>
      <c r="I4755" s="266" t="s">
        <v>148</v>
      </c>
      <c r="J4755" s="264">
        <v>-348.3</v>
      </c>
      <c r="K4755" s="82" t="str">
        <f>IFERROR(IFERROR(VLOOKUP(I4755,'DE-PARA'!B:D,3,0),VLOOKUP(I4755,'DE-PARA'!C:D,2,0)),"NÃO ENCONTRADO")</f>
        <v>Pessoal</v>
      </c>
      <c r="L4755" s="50" t="str">
        <f>VLOOKUP(K4755,'Base -Receita-Despesa'!$B:$AS,1,FALSE)</f>
        <v>Pessoal</v>
      </c>
    </row>
    <row r="4756" spans="1:12" ht="15" customHeight="1" x14ac:dyDescent="0.25">
      <c r="A4756" s="81" t="str">
        <f t="shared" si="149"/>
        <v>2019</v>
      </c>
      <c r="B4756" s="259" t="s">
        <v>1021</v>
      </c>
      <c r="C4756" s="260" t="s">
        <v>1022</v>
      </c>
      <c r="D4756" s="73" t="str">
        <f t="shared" si="148"/>
        <v>ago/2019</v>
      </c>
      <c r="E4756" s="263">
        <v>43685</v>
      </c>
      <c r="F4756" s="259" t="s">
        <v>214</v>
      </c>
      <c r="G4756" s="259" t="s">
        <v>295</v>
      </c>
      <c r="H4756" s="264" t="s">
        <v>304</v>
      </c>
      <c r="I4756" s="264" t="s">
        <v>133</v>
      </c>
      <c r="J4756" s="264">
        <v>-9.5</v>
      </c>
      <c r="K4756" s="82" t="str">
        <f>IFERROR(IFERROR(VLOOKUP(I4756,'DE-PARA'!B:D,3,0),VLOOKUP(I4756,'DE-PARA'!C:D,2,0)),"NÃO ENCONTRADO")</f>
        <v>Outras Saídas</v>
      </c>
      <c r="L4756" s="50" t="str">
        <f>VLOOKUP(K4756,'Base -Receita-Despesa'!$B:$AS,1,FALSE)</f>
        <v>Outras Saídas</v>
      </c>
    </row>
    <row r="4757" spans="1:12" ht="15" customHeight="1" x14ac:dyDescent="0.25">
      <c r="A4757" s="81" t="str">
        <f t="shared" si="149"/>
        <v>2019</v>
      </c>
      <c r="B4757" s="259" t="s">
        <v>1021</v>
      </c>
      <c r="C4757" s="260" t="s">
        <v>1022</v>
      </c>
      <c r="D4757" s="73" t="str">
        <f t="shared" si="148"/>
        <v>ago/2019</v>
      </c>
      <c r="E4757" s="263">
        <v>43685</v>
      </c>
      <c r="F4757" s="259" t="s">
        <v>207</v>
      </c>
      <c r="G4757" s="259" t="s">
        <v>295</v>
      </c>
      <c r="H4757" s="264" t="s">
        <v>208</v>
      </c>
      <c r="I4757" s="264" t="s">
        <v>298</v>
      </c>
      <c r="J4757" s="264">
        <v>825.6</v>
      </c>
      <c r="K4757" s="82" t="str">
        <f>IFERROR(IFERROR(VLOOKUP(I4757,'DE-PARA'!B:D,3,0),VLOOKUP(I4757,'DE-PARA'!C:D,2,0)),"NÃO ENCONTRADO")</f>
        <v>Entrada Conta Aplicação (+)</v>
      </c>
      <c r="L4757" s="50" t="str">
        <f>VLOOKUP(K4757,'Base -Receita-Despesa'!$B:$AS,1,FALSE)</f>
        <v>ENTRADA CONTA APLICAÇÃO (+)</v>
      </c>
    </row>
    <row r="4758" spans="1:12" ht="15" customHeight="1" x14ac:dyDescent="0.25">
      <c r="A4758" s="81" t="str">
        <f t="shared" si="149"/>
        <v>2019</v>
      </c>
      <c r="B4758" s="259" t="s">
        <v>1021</v>
      </c>
      <c r="C4758" s="260" t="s">
        <v>1022</v>
      </c>
      <c r="D4758" s="73" t="str">
        <f t="shared" si="148"/>
        <v>ago/2019</v>
      </c>
      <c r="E4758" s="263">
        <v>43686</v>
      </c>
      <c r="F4758" s="259">
        <v>1104906</v>
      </c>
      <c r="G4758" s="259" t="s">
        <v>295</v>
      </c>
      <c r="H4758" s="264" t="s">
        <v>390</v>
      </c>
      <c r="I4758" s="264" t="s">
        <v>249</v>
      </c>
      <c r="J4758" s="265">
        <v>-3023.21</v>
      </c>
      <c r="K4758" s="82" t="str">
        <f>IFERROR(IFERROR(VLOOKUP(I4758,'DE-PARA'!B:D,3,0),VLOOKUP(I4758,'DE-PARA'!C:D,2,0)),"NÃO ENCONTRADO")</f>
        <v>Materiais</v>
      </c>
      <c r="L4758" s="50" t="str">
        <f>VLOOKUP(K4758,'Base -Receita-Despesa'!$B:$AS,1,FALSE)</f>
        <v>Materiais</v>
      </c>
    </row>
    <row r="4759" spans="1:12" ht="15" customHeight="1" x14ac:dyDescent="0.25">
      <c r="A4759" s="81" t="str">
        <f t="shared" si="149"/>
        <v>2019</v>
      </c>
      <c r="B4759" s="259" t="s">
        <v>1021</v>
      </c>
      <c r="C4759" s="260" t="s">
        <v>1022</v>
      </c>
      <c r="D4759" s="73" t="str">
        <f t="shared" si="148"/>
        <v>ago/2019</v>
      </c>
      <c r="E4759" s="263">
        <v>43686</v>
      </c>
      <c r="F4759" s="259">
        <v>1104890</v>
      </c>
      <c r="G4759" s="259" t="s">
        <v>295</v>
      </c>
      <c r="H4759" s="264" t="s">
        <v>390</v>
      </c>
      <c r="I4759" s="264" t="s">
        <v>249</v>
      </c>
      <c r="J4759" s="264">
        <v>-350.6</v>
      </c>
      <c r="K4759" s="82" t="str">
        <f>IFERROR(IFERROR(VLOOKUP(I4759,'DE-PARA'!B:D,3,0),VLOOKUP(I4759,'DE-PARA'!C:D,2,0)),"NÃO ENCONTRADO")</f>
        <v>Materiais</v>
      </c>
      <c r="L4759" s="50" t="str">
        <f>VLOOKUP(K4759,'Base -Receita-Despesa'!$B:$AS,1,FALSE)</f>
        <v>Materiais</v>
      </c>
    </row>
    <row r="4760" spans="1:12" ht="15" customHeight="1" x14ac:dyDescent="0.25">
      <c r="A4760" s="81" t="str">
        <f t="shared" si="149"/>
        <v>2019</v>
      </c>
      <c r="B4760" s="259" t="s">
        <v>1021</v>
      </c>
      <c r="C4760" s="260" t="s">
        <v>1022</v>
      </c>
      <c r="D4760" s="73" t="str">
        <f t="shared" si="148"/>
        <v>ago/2019</v>
      </c>
      <c r="E4760" s="263">
        <v>43686</v>
      </c>
      <c r="F4760" s="259">
        <v>16323</v>
      </c>
      <c r="G4760" s="259" t="s">
        <v>295</v>
      </c>
      <c r="H4760" s="264" t="s">
        <v>345</v>
      </c>
      <c r="I4760" s="264" t="s">
        <v>249</v>
      </c>
      <c r="J4760" s="264">
        <v>-548.4</v>
      </c>
      <c r="K4760" s="82" t="str">
        <f>IFERROR(IFERROR(VLOOKUP(I4760,'DE-PARA'!B:D,3,0),VLOOKUP(I4760,'DE-PARA'!C:D,2,0)),"NÃO ENCONTRADO")</f>
        <v>Materiais</v>
      </c>
      <c r="L4760" s="50" t="str">
        <f>VLOOKUP(K4760,'Base -Receita-Despesa'!$B:$AS,1,FALSE)</f>
        <v>Materiais</v>
      </c>
    </row>
    <row r="4761" spans="1:12" ht="15" customHeight="1" x14ac:dyDescent="0.25">
      <c r="A4761" s="81" t="str">
        <f t="shared" si="149"/>
        <v>2019</v>
      </c>
      <c r="B4761" s="259" t="s">
        <v>1021</v>
      </c>
      <c r="C4761" s="260" t="s">
        <v>1022</v>
      </c>
      <c r="D4761" s="73" t="str">
        <f t="shared" si="148"/>
        <v>ago/2019</v>
      </c>
      <c r="E4761" s="263">
        <v>43686</v>
      </c>
      <c r="F4761" s="259">
        <v>16322</v>
      </c>
      <c r="G4761" s="259" t="s">
        <v>295</v>
      </c>
      <c r="H4761" s="264" t="s">
        <v>345</v>
      </c>
      <c r="I4761" s="264" t="s">
        <v>248</v>
      </c>
      <c r="J4761" s="265">
        <v>-1274.8</v>
      </c>
      <c r="K4761" s="82" t="str">
        <f>IFERROR(IFERROR(VLOOKUP(I4761,'DE-PARA'!B:D,3,0),VLOOKUP(I4761,'DE-PARA'!C:D,2,0)),"NÃO ENCONTRADO")</f>
        <v>Materiais</v>
      </c>
      <c r="L4761" s="50" t="str">
        <f>VLOOKUP(K4761,'Base -Receita-Despesa'!$B:$AS,1,FALSE)</f>
        <v>Materiais</v>
      </c>
    </row>
    <row r="4762" spans="1:12" ht="15" customHeight="1" x14ac:dyDescent="0.25">
      <c r="A4762" s="81" t="str">
        <f t="shared" si="149"/>
        <v>2019</v>
      </c>
      <c r="B4762" s="259" t="s">
        <v>1021</v>
      </c>
      <c r="C4762" s="260" t="s">
        <v>1022</v>
      </c>
      <c r="D4762" s="73" t="str">
        <f t="shared" si="148"/>
        <v>ago/2019</v>
      </c>
      <c r="E4762" s="263">
        <v>43686</v>
      </c>
      <c r="F4762" s="259">
        <v>16327</v>
      </c>
      <c r="G4762" s="259" t="s">
        <v>295</v>
      </c>
      <c r="H4762" s="264" t="s">
        <v>345</v>
      </c>
      <c r="I4762" s="264" t="s">
        <v>249</v>
      </c>
      <c r="J4762" s="265">
        <v>-3737.75</v>
      </c>
      <c r="K4762" s="82" t="str">
        <f>IFERROR(IFERROR(VLOOKUP(I4762,'DE-PARA'!B:D,3,0),VLOOKUP(I4762,'DE-PARA'!C:D,2,0)),"NÃO ENCONTRADO")</f>
        <v>Materiais</v>
      </c>
      <c r="L4762" s="50" t="str">
        <f>VLOOKUP(K4762,'Base -Receita-Despesa'!$B:$AS,1,FALSE)</f>
        <v>Materiais</v>
      </c>
    </row>
    <row r="4763" spans="1:12" ht="15" customHeight="1" x14ac:dyDescent="0.25">
      <c r="A4763" s="81" t="str">
        <f t="shared" si="149"/>
        <v>2019</v>
      </c>
      <c r="B4763" s="259" t="s">
        <v>1021</v>
      </c>
      <c r="C4763" s="260" t="s">
        <v>1022</v>
      </c>
      <c r="D4763" s="73" t="str">
        <f t="shared" si="148"/>
        <v>ago/2019</v>
      </c>
      <c r="E4763" s="263">
        <v>43686</v>
      </c>
      <c r="F4763" s="259">
        <v>26969</v>
      </c>
      <c r="G4763" s="259" t="s">
        <v>295</v>
      </c>
      <c r="H4763" s="264" t="s">
        <v>746</v>
      </c>
      <c r="I4763" s="264" t="s">
        <v>249</v>
      </c>
      <c r="J4763" s="265">
        <v>-1624.43</v>
      </c>
      <c r="K4763" s="82" t="str">
        <f>IFERROR(IFERROR(VLOOKUP(I4763,'DE-PARA'!B:D,3,0),VLOOKUP(I4763,'DE-PARA'!C:D,2,0)),"NÃO ENCONTRADO")</f>
        <v>Materiais</v>
      </c>
      <c r="L4763" s="50" t="str">
        <f>VLOOKUP(K4763,'Base -Receita-Despesa'!$B:$AS,1,FALSE)</f>
        <v>Materiais</v>
      </c>
    </row>
    <row r="4764" spans="1:12" ht="15" customHeight="1" x14ac:dyDescent="0.25">
      <c r="A4764" s="81" t="str">
        <f t="shared" si="149"/>
        <v>2019</v>
      </c>
      <c r="B4764" s="259" t="s">
        <v>1021</v>
      </c>
      <c r="C4764" s="260" t="s">
        <v>1022</v>
      </c>
      <c r="D4764" s="73" t="str">
        <f t="shared" si="148"/>
        <v>ago/2019</v>
      </c>
      <c r="E4764" s="263">
        <v>43686</v>
      </c>
      <c r="F4764" s="259">
        <v>18866</v>
      </c>
      <c r="G4764" s="259" t="s">
        <v>295</v>
      </c>
      <c r="H4764" s="264" t="s">
        <v>391</v>
      </c>
      <c r="I4764" s="264" t="s">
        <v>248</v>
      </c>
      <c r="J4764" s="265">
        <v>-3530.1</v>
      </c>
      <c r="K4764" s="82" t="str">
        <f>IFERROR(IFERROR(VLOOKUP(I4764,'DE-PARA'!B:D,3,0),VLOOKUP(I4764,'DE-PARA'!C:D,2,0)),"NÃO ENCONTRADO")</f>
        <v>Materiais</v>
      </c>
      <c r="L4764" s="50" t="str">
        <f>VLOOKUP(K4764,'Base -Receita-Despesa'!$B:$AS,1,FALSE)</f>
        <v>Materiais</v>
      </c>
    </row>
    <row r="4765" spans="1:12" ht="15" customHeight="1" x14ac:dyDescent="0.25">
      <c r="A4765" s="81" t="str">
        <f t="shared" si="149"/>
        <v>2019</v>
      </c>
      <c r="B4765" s="259" t="s">
        <v>1021</v>
      </c>
      <c r="C4765" s="260" t="s">
        <v>1022</v>
      </c>
      <c r="D4765" s="73" t="str">
        <f t="shared" si="148"/>
        <v>ago/2019</v>
      </c>
      <c r="E4765" s="263">
        <v>43686</v>
      </c>
      <c r="F4765" s="259">
        <v>40366</v>
      </c>
      <c r="G4765" s="259" t="s">
        <v>295</v>
      </c>
      <c r="H4765" s="264" t="s">
        <v>1461</v>
      </c>
      <c r="I4765" s="264" t="s">
        <v>249</v>
      </c>
      <c r="J4765" s="264">
        <v>-821.12</v>
      </c>
      <c r="K4765" s="82" t="str">
        <f>IFERROR(IFERROR(VLOOKUP(I4765,'DE-PARA'!B:D,3,0),VLOOKUP(I4765,'DE-PARA'!C:D,2,0)),"NÃO ENCONTRADO")</f>
        <v>Materiais</v>
      </c>
      <c r="L4765" s="50" t="str">
        <f>VLOOKUP(K4765,'Base -Receita-Despesa'!$B:$AS,1,FALSE)</f>
        <v>Materiais</v>
      </c>
    </row>
    <row r="4766" spans="1:12" ht="15" customHeight="1" x14ac:dyDescent="0.25">
      <c r="A4766" s="81" t="str">
        <f t="shared" si="149"/>
        <v>2019</v>
      </c>
      <c r="B4766" s="259" t="s">
        <v>1021</v>
      </c>
      <c r="C4766" s="260" t="s">
        <v>1022</v>
      </c>
      <c r="D4766" s="73" t="str">
        <f t="shared" si="148"/>
        <v>ago/2019</v>
      </c>
      <c r="E4766" s="263">
        <v>43686</v>
      </c>
      <c r="F4766" s="259">
        <v>11637</v>
      </c>
      <c r="G4766" s="259" t="s">
        <v>295</v>
      </c>
      <c r="H4766" s="260" t="s">
        <v>1663</v>
      </c>
      <c r="I4766" s="264" t="s">
        <v>249</v>
      </c>
      <c r="J4766" s="264">
        <v>-372.7</v>
      </c>
      <c r="K4766" s="82" t="str">
        <f>IFERROR(IFERROR(VLOOKUP(I4766,'DE-PARA'!B:D,3,0),VLOOKUP(I4766,'DE-PARA'!C:D,2,0)),"NÃO ENCONTRADO")</f>
        <v>Materiais</v>
      </c>
      <c r="L4766" s="50" t="str">
        <f>VLOOKUP(K4766,'Base -Receita-Despesa'!$B:$AS,1,FALSE)</f>
        <v>Materiais</v>
      </c>
    </row>
    <row r="4767" spans="1:12" ht="15" customHeight="1" x14ac:dyDescent="0.25">
      <c r="A4767" s="81" t="str">
        <f t="shared" si="149"/>
        <v>2019</v>
      </c>
      <c r="B4767" s="259" t="s">
        <v>1021</v>
      </c>
      <c r="C4767" s="260" t="s">
        <v>1022</v>
      </c>
      <c r="D4767" s="73" t="str">
        <f t="shared" si="148"/>
        <v>ago/2019</v>
      </c>
      <c r="E4767" s="263">
        <v>43686</v>
      </c>
      <c r="F4767" s="259">
        <v>105</v>
      </c>
      <c r="G4767" s="259" t="s">
        <v>296</v>
      </c>
      <c r="H4767" s="264" t="s">
        <v>1689</v>
      </c>
      <c r="I4767" s="264" t="s">
        <v>258</v>
      </c>
      <c r="J4767" s="265">
        <v>-11000</v>
      </c>
      <c r="K4767" s="82" t="str">
        <f>IFERROR(IFERROR(VLOOKUP(I4767,'DE-PARA'!B:D,3,0),VLOOKUP(I4767,'DE-PARA'!C:D,2,0)),"NÃO ENCONTRADO")</f>
        <v>Materiais</v>
      </c>
      <c r="L4767" s="50" t="str">
        <f>VLOOKUP(K4767,'Base -Receita-Despesa'!$B:$AS,1,FALSE)</f>
        <v>Materiais</v>
      </c>
    </row>
    <row r="4768" spans="1:12" ht="15" customHeight="1" x14ac:dyDescent="0.25">
      <c r="A4768" s="81" t="str">
        <f t="shared" si="149"/>
        <v>2019</v>
      </c>
      <c r="B4768" s="259" t="s">
        <v>1021</v>
      </c>
      <c r="C4768" s="260" t="s">
        <v>1022</v>
      </c>
      <c r="D4768" s="73" t="str">
        <f t="shared" si="148"/>
        <v>ago/2019</v>
      </c>
      <c r="E4768" s="263">
        <v>43686</v>
      </c>
      <c r="F4768" s="259">
        <v>355</v>
      </c>
      <c r="G4768" s="259" t="s">
        <v>295</v>
      </c>
      <c r="H4768" s="264" t="s">
        <v>1696</v>
      </c>
      <c r="I4768" s="264" t="s">
        <v>249</v>
      </c>
      <c r="J4768" s="264">
        <v>-615.02</v>
      </c>
      <c r="K4768" s="82" t="str">
        <f>IFERROR(IFERROR(VLOOKUP(I4768,'DE-PARA'!B:D,3,0),VLOOKUP(I4768,'DE-PARA'!C:D,2,0)),"NÃO ENCONTRADO")</f>
        <v>Materiais</v>
      </c>
      <c r="L4768" s="50" t="str">
        <f>VLOOKUP(K4768,'Base -Receita-Despesa'!$B:$AS,1,FALSE)</f>
        <v>Materiais</v>
      </c>
    </row>
    <row r="4769" spans="1:12" ht="15" customHeight="1" x14ac:dyDescent="0.25">
      <c r="A4769" s="81" t="str">
        <f t="shared" si="149"/>
        <v>2019</v>
      </c>
      <c r="B4769" s="259" t="s">
        <v>1021</v>
      </c>
      <c r="C4769" s="260" t="s">
        <v>1022</v>
      </c>
      <c r="D4769" s="73" t="str">
        <f t="shared" si="148"/>
        <v>ago/2019</v>
      </c>
      <c r="E4769" s="263">
        <v>43686</v>
      </c>
      <c r="F4769" s="259">
        <v>353</v>
      </c>
      <c r="G4769" s="259" t="s">
        <v>295</v>
      </c>
      <c r="H4769" s="264" t="s">
        <v>1696</v>
      </c>
      <c r="I4769" s="264" t="s">
        <v>249</v>
      </c>
      <c r="J4769" s="264">
        <v>-70.2</v>
      </c>
      <c r="K4769" s="82" t="str">
        <f>IFERROR(IFERROR(VLOOKUP(I4769,'DE-PARA'!B:D,3,0),VLOOKUP(I4769,'DE-PARA'!C:D,2,0)),"NÃO ENCONTRADO")</f>
        <v>Materiais</v>
      </c>
      <c r="L4769" s="50" t="str">
        <f>VLOOKUP(K4769,'Base -Receita-Despesa'!$B:$AS,1,FALSE)</f>
        <v>Materiais</v>
      </c>
    </row>
    <row r="4770" spans="1:12" ht="15" customHeight="1" x14ac:dyDescent="0.25">
      <c r="A4770" s="81" t="str">
        <f t="shared" si="149"/>
        <v>2019</v>
      </c>
      <c r="B4770" s="259" t="s">
        <v>1021</v>
      </c>
      <c r="C4770" s="260" t="s">
        <v>1022</v>
      </c>
      <c r="D4770" s="73" t="str">
        <f t="shared" si="148"/>
        <v>ago/2019</v>
      </c>
      <c r="E4770" s="263">
        <v>43686</v>
      </c>
      <c r="F4770" s="259">
        <v>351</v>
      </c>
      <c r="G4770" s="259" t="s">
        <v>295</v>
      </c>
      <c r="H4770" s="264" t="s">
        <v>1696</v>
      </c>
      <c r="I4770" s="264" t="s">
        <v>249</v>
      </c>
      <c r="J4770" s="264">
        <v>-250</v>
      </c>
      <c r="K4770" s="82" t="str">
        <f>IFERROR(IFERROR(VLOOKUP(I4770,'DE-PARA'!B:D,3,0),VLOOKUP(I4770,'DE-PARA'!C:D,2,0)),"NÃO ENCONTRADO")</f>
        <v>Materiais</v>
      </c>
      <c r="L4770" s="50" t="str">
        <f>VLOOKUP(K4770,'Base -Receita-Despesa'!$B:$AS,1,FALSE)</f>
        <v>Materiais</v>
      </c>
    </row>
    <row r="4771" spans="1:12" ht="15" customHeight="1" x14ac:dyDescent="0.25">
      <c r="A4771" s="81" t="str">
        <f t="shared" si="149"/>
        <v>2019</v>
      </c>
      <c r="B4771" s="259" t="s">
        <v>1021</v>
      </c>
      <c r="C4771" s="260" t="s">
        <v>1022</v>
      </c>
      <c r="D4771" s="73" t="str">
        <f t="shared" si="148"/>
        <v>ago/2019</v>
      </c>
      <c r="E4771" s="263">
        <v>43686</v>
      </c>
      <c r="F4771" s="259">
        <v>352</v>
      </c>
      <c r="G4771" s="259" t="s">
        <v>295</v>
      </c>
      <c r="H4771" s="264" t="s">
        <v>1696</v>
      </c>
      <c r="I4771" s="264" t="s">
        <v>249</v>
      </c>
      <c r="J4771" s="265">
        <v>-2152.64</v>
      </c>
      <c r="K4771" s="82" t="str">
        <f>IFERROR(IFERROR(VLOOKUP(I4771,'DE-PARA'!B:D,3,0),VLOOKUP(I4771,'DE-PARA'!C:D,2,0)),"NÃO ENCONTRADO")</f>
        <v>Materiais</v>
      </c>
      <c r="L4771" s="50" t="str">
        <f>VLOOKUP(K4771,'Base -Receita-Despesa'!$B:$AS,1,FALSE)</f>
        <v>Materiais</v>
      </c>
    </row>
    <row r="4772" spans="1:12" ht="15" customHeight="1" x14ac:dyDescent="0.25">
      <c r="A4772" s="81" t="str">
        <f t="shared" si="149"/>
        <v>2019</v>
      </c>
      <c r="B4772" s="259" t="s">
        <v>1021</v>
      </c>
      <c r="C4772" s="260" t="s">
        <v>1022</v>
      </c>
      <c r="D4772" s="73" t="str">
        <f t="shared" si="148"/>
        <v>ago/2019</v>
      </c>
      <c r="E4772" s="263">
        <v>43686</v>
      </c>
      <c r="F4772" s="259">
        <v>354</v>
      </c>
      <c r="G4772" s="259" t="s">
        <v>295</v>
      </c>
      <c r="H4772" s="264" t="s">
        <v>1696</v>
      </c>
      <c r="I4772" s="264" t="s">
        <v>249</v>
      </c>
      <c r="J4772" s="264">
        <v>-95.48</v>
      </c>
      <c r="K4772" s="82" t="str">
        <f>IFERROR(IFERROR(VLOOKUP(I4772,'DE-PARA'!B:D,3,0),VLOOKUP(I4772,'DE-PARA'!C:D,2,0)),"NÃO ENCONTRADO")</f>
        <v>Materiais</v>
      </c>
      <c r="L4772" s="50" t="str">
        <f>VLOOKUP(K4772,'Base -Receita-Despesa'!$B:$AS,1,FALSE)</f>
        <v>Materiais</v>
      </c>
    </row>
    <row r="4773" spans="1:12" ht="15" customHeight="1" x14ac:dyDescent="0.25">
      <c r="A4773" s="81" t="str">
        <f t="shared" si="149"/>
        <v>2019</v>
      </c>
      <c r="B4773" s="259" t="s">
        <v>1021</v>
      </c>
      <c r="C4773" s="260" t="s">
        <v>1022</v>
      </c>
      <c r="D4773" s="73" t="str">
        <f t="shared" si="148"/>
        <v>ago/2019</v>
      </c>
      <c r="E4773" s="263">
        <v>43686</v>
      </c>
      <c r="F4773" s="259">
        <v>1180932</v>
      </c>
      <c r="G4773" s="259" t="s">
        <v>295</v>
      </c>
      <c r="H4773" s="264" t="s">
        <v>1450</v>
      </c>
      <c r="I4773" s="264" t="s">
        <v>249</v>
      </c>
      <c r="J4773" s="264">
        <v>-308</v>
      </c>
      <c r="K4773" s="82" t="str">
        <f>IFERROR(IFERROR(VLOOKUP(I4773,'DE-PARA'!B:D,3,0),VLOOKUP(I4773,'DE-PARA'!C:D,2,0)),"NÃO ENCONTRADO")</f>
        <v>Materiais</v>
      </c>
      <c r="L4773" s="50" t="str">
        <f>VLOOKUP(K4773,'Base -Receita-Despesa'!$B:$AS,1,FALSE)</f>
        <v>Materiais</v>
      </c>
    </row>
    <row r="4774" spans="1:12" ht="15" customHeight="1" x14ac:dyDescent="0.25">
      <c r="A4774" s="81" t="str">
        <f t="shared" si="149"/>
        <v>2019</v>
      </c>
      <c r="B4774" s="259" t="s">
        <v>1021</v>
      </c>
      <c r="C4774" s="260" t="s">
        <v>1022</v>
      </c>
      <c r="D4774" s="73" t="str">
        <f t="shared" si="148"/>
        <v>ago/2019</v>
      </c>
      <c r="E4774" s="263">
        <v>43686</v>
      </c>
      <c r="F4774" s="259">
        <v>1180998</v>
      </c>
      <c r="G4774" s="259" t="s">
        <v>323</v>
      </c>
      <c r="H4774" s="264" t="s">
        <v>1450</v>
      </c>
      <c r="I4774" s="264" t="s">
        <v>248</v>
      </c>
      <c r="J4774" s="265">
        <v>-3412.09</v>
      </c>
      <c r="K4774" s="82" t="str">
        <f>IFERROR(IFERROR(VLOOKUP(I4774,'DE-PARA'!B:D,3,0),VLOOKUP(I4774,'DE-PARA'!C:D,2,0)),"NÃO ENCONTRADO")</f>
        <v>Materiais</v>
      </c>
      <c r="L4774" s="50" t="str">
        <f>VLOOKUP(K4774,'Base -Receita-Despesa'!$B:$AS,1,FALSE)</f>
        <v>Materiais</v>
      </c>
    </row>
    <row r="4775" spans="1:12" ht="15" customHeight="1" x14ac:dyDescent="0.25">
      <c r="A4775" s="81" t="str">
        <f t="shared" si="149"/>
        <v>2019</v>
      </c>
      <c r="B4775" s="259" t="s">
        <v>1021</v>
      </c>
      <c r="C4775" s="260" t="s">
        <v>1022</v>
      </c>
      <c r="D4775" s="73" t="str">
        <f t="shared" si="148"/>
        <v>ago/2019</v>
      </c>
      <c r="E4775" s="263">
        <v>43686</v>
      </c>
      <c r="F4775" s="259">
        <v>1181057</v>
      </c>
      <c r="G4775" s="259" t="s">
        <v>309</v>
      </c>
      <c r="H4775" s="264" t="s">
        <v>1450</v>
      </c>
      <c r="I4775" s="264" t="s">
        <v>249</v>
      </c>
      <c r="J4775" s="264">
        <v>-403.6</v>
      </c>
      <c r="K4775" s="82" t="str">
        <f>IFERROR(IFERROR(VLOOKUP(I4775,'DE-PARA'!B:D,3,0),VLOOKUP(I4775,'DE-PARA'!C:D,2,0)),"NÃO ENCONTRADO")</f>
        <v>Materiais</v>
      </c>
      <c r="L4775" s="50" t="str">
        <f>VLOOKUP(K4775,'Base -Receita-Despesa'!$B:$AS,1,FALSE)</f>
        <v>Materiais</v>
      </c>
    </row>
    <row r="4776" spans="1:12" ht="15" customHeight="1" x14ac:dyDescent="0.25">
      <c r="A4776" s="81" t="str">
        <f t="shared" si="149"/>
        <v>2019</v>
      </c>
      <c r="B4776" s="259" t="s">
        <v>1021</v>
      </c>
      <c r="C4776" s="260" t="s">
        <v>1022</v>
      </c>
      <c r="D4776" s="73" t="str">
        <f t="shared" si="148"/>
        <v>ago/2019</v>
      </c>
      <c r="E4776" s="263">
        <v>43686</v>
      </c>
      <c r="F4776" s="259" t="s">
        <v>214</v>
      </c>
      <c r="G4776" s="259" t="s">
        <v>295</v>
      </c>
      <c r="H4776" s="264" t="s">
        <v>304</v>
      </c>
      <c r="I4776" s="264" t="s">
        <v>133</v>
      </c>
      <c r="J4776" s="264">
        <v>-9.5</v>
      </c>
      <c r="K4776" s="82" t="str">
        <f>IFERROR(IFERROR(VLOOKUP(I4776,'DE-PARA'!B:D,3,0),VLOOKUP(I4776,'DE-PARA'!C:D,2,0)),"NÃO ENCONTRADO")</f>
        <v>Outras Saídas</v>
      </c>
      <c r="L4776" s="50" t="str">
        <f>VLOOKUP(K4776,'Base -Receita-Despesa'!$B:$AS,1,FALSE)</f>
        <v>Outras Saídas</v>
      </c>
    </row>
    <row r="4777" spans="1:12" ht="15" customHeight="1" x14ac:dyDescent="0.25">
      <c r="A4777" s="81" t="str">
        <f t="shared" si="149"/>
        <v>2019</v>
      </c>
      <c r="B4777" s="259" t="s">
        <v>1021</v>
      </c>
      <c r="C4777" s="260" t="s">
        <v>1022</v>
      </c>
      <c r="D4777" s="73" t="str">
        <f t="shared" si="148"/>
        <v>ago/2019</v>
      </c>
      <c r="E4777" s="263">
        <v>43686</v>
      </c>
      <c r="F4777" s="259" t="s">
        <v>214</v>
      </c>
      <c r="G4777" s="259" t="s">
        <v>295</v>
      </c>
      <c r="H4777" s="264" t="s">
        <v>304</v>
      </c>
      <c r="I4777" s="264" t="s">
        <v>133</v>
      </c>
      <c r="J4777" s="264">
        <v>-9.5</v>
      </c>
      <c r="K4777" s="82" t="str">
        <f>IFERROR(IFERROR(VLOOKUP(I4777,'DE-PARA'!B:D,3,0),VLOOKUP(I4777,'DE-PARA'!C:D,2,0)),"NÃO ENCONTRADO")</f>
        <v>Outras Saídas</v>
      </c>
      <c r="L4777" s="50" t="str">
        <f>VLOOKUP(K4777,'Base -Receita-Despesa'!$B:$AS,1,FALSE)</f>
        <v>Outras Saídas</v>
      </c>
    </row>
    <row r="4778" spans="1:12" ht="15" customHeight="1" x14ac:dyDescent="0.25">
      <c r="A4778" s="81" t="str">
        <f t="shared" si="149"/>
        <v>2019</v>
      </c>
      <c r="B4778" s="259" t="s">
        <v>1021</v>
      </c>
      <c r="C4778" s="260" t="s">
        <v>1022</v>
      </c>
      <c r="D4778" s="73" t="str">
        <f t="shared" si="148"/>
        <v>ago/2019</v>
      </c>
      <c r="E4778" s="263">
        <v>43686</v>
      </c>
      <c r="F4778" s="259" t="s">
        <v>214</v>
      </c>
      <c r="G4778" s="259" t="s">
        <v>295</v>
      </c>
      <c r="H4778" s="264" t="s">
        <v>304</v>
      </c>
      <c r="I4778" s="264" t="s">
        <v>133</v>
      </c>
      <c r="J4778" s="264">
        <v>-9.5</v>
      </c>
      <c r="K4778" s="82" t="str">
        <f>IFERROR(IFERROR(VLOOKUP(I4778,'DE-PARA'!B:D,3,0),VLOOKUP(I4778,'DE-PARA'!C:D,2,0)),"NÃO ENCONTRADO")</f>
        <v>Outras Saídas</v>
      </c>
      <c r="L4778" s="50" t="str">
        <f>VLOOKUP(K4778,'Base -Receita-Despesa'!$B:$AS,1,FALSE)</f>
        <v>Outras Saídas</v>
      </c>
    </row>
    <row r="4779" spans="1:12" ht="15" customHeight="1" x14ac:dyDescent="0.25">
      <c r="A4779" s="81" t="str">
        <f t="shared" si="149"/>
        <v>2019</v>
      </c>
      <c r="B4779" s="259" t="s">
        <v>1021</v>
      </c>
      <c r="C4779" s="260" t="s">
        <v>1022</v>
      </c>
      <c r="D4779" s="73" t="str">
        <f t="shared" si="148"/>
        <v>ago/2019</v>
      </c>
      <c r="E4779" s="263">
        <v>43686</v>
      </c>
      <c r="F4779" s="259" t="s">
        <v>207</v>
      </c>
      <c r="G4779" s="259" t="s">
        <v>295</v>
      </c>
      <c r="H4779" s="264" t="s">
        <v>208</v>
      </c>
      <c r="I4779" s="264" t="s">
        <v>298</v>
      </c>
      <c r="J4779" s="265">
        <v>33618.639999999999</v>
      </c>
      <c r="K4779" s="82" t="str">
        <f>IFERROR(IFERROR(VLOOKUP(I4779,'DE-PARA'!B:D,3,0),VLOOKUP(I4779,'DE-PARA'!C:D,2,0)),"NÃO ENCONTRADO")</f>
        <v>Entrada Conta Aplicação (+)</v>
      </c>
      <c r="L4779" s="50" t="str">
        <f>VLOOKUP(K4779,'Base -Receita-Despesa'!$B:$AS,1,FALSE)</f>
        <v>ENTRADA CONTA APLICAÇÃO (+)</v>
      </c>
    </row>
    <row r="4780" spans="1:12" ht="15" customHeight="1" x14ac:dyDescent="0.25">
      <c r="A4780" s="81" t="str">
        <f t="shared" si="149"/>
        <v>2019</v>
      </c>
      <c r="B4780" s="259" t="s">
        <v>1021</v>
      </c>
      <c r="C4780" s="260" t="s">
        <v>1022</v>
      </c>
      <c r="D4780" s="73" t="str">
        <f t="shared" si="148"/>
        <v>ago/2019</v>
      </c>
      <c r="E4780" s="263">
        <v>43689</v>
      </c>
      <c r="F4780" s="259">
        <v>3219</v>
      </c>
      <c r="G4780" s="259" t="s">
        <v>708</v>
      </c>
      <c r="H4780" s="264" t="s">
        <v>1697</v>
      </c>
      <c r="I4780" s="264" t="s">
        <v>249</v>
      </c>
      <c r="J4780" s="264">
        <v>-512.5</v>
      </c>
      <c r="K4780" s="82" t="str">
        <f>IFERROR(IFERROR(VLOOKUP(I4780,'DE-PARA'!B:D,3,0),VLOOKUP(I4780,'DE-PARA'!C:D,2,0)),"NÃO ENCONTRADO")</f>
        <v>Materiais</v>
      </c>
      <c r="L4780" s="50" t="str">
        <f>VLOOKUP(K4780,'Base -Receita-Despesa'!$B:$AS,1,FALSE)</f>
        <v>Materiais</v>
      </c>
    </row>
    <row r="4781" spans="1:12" ht="15" customHeight="1" x14ac:dyDescent="0.25">
      <c r="A4781" s="81" t="str">
        <f t="shared" si="149"/>
        <v>2019</v>
      </c>
      <c r="B4781" s="259" t="s">
        <v>1021</v>
      </c>
      <c r="C4781" s="260" t="s">
        <v>1022</v>
      </c>
      <c r="D4781" s="73" t="str">
        <f t="shared" si="148"/>
        <v>ago/2019</v>
      </c>
      <c r="E4781" s="263">
        <v>43689</v>
      </c>
      <c r="F4781" s="259">
        <v>80</v>
      </c>
      <c r="G4781" s="259" t="s">
        <v>878</v>
      </c>
      <c r="H4781" s="264" t="s">
        <v>332</v>
      </c>
      <c r="I4781" s="264" t="s">
        <v>137</v>
      </c>
      <c r="J4781" s="265">
        <v>-16367.5</v>
      </c>
      <c r="K4781" s="82" t="str">
        <f>IFERROR(IFERROR(VLOOKUP(I4781,'DE-PARA'!B:D,3,0),VLOOKUP(I4781,'DE-PARA'!C:D,2,0)),"NÃO ENCONTRADO")</f>
        <v>Serviços</v>
      </c>
      <c r="L4781" s="50" t="str">
        <f>VLOOKUP(K4781,'Base -Receita-Despesa'!$B:$AS,1,FALSE)</f>
        <v>Serviços</v>
      </c>
    </row>
    <row r="4782" spans="1:12" ht="15" customHeight="1" x14ac:dyDescent="0.25">
      <c r="A4782" s="81" t="str">
        <f t="shared" si="149"/>
        <v>2019</v>
      </c>
      <c r="B4782" s="259" t="s">
        <v>1021</v>
      </c>
      <c r="C4782" s="260" t="s">
        <v>1022</v>
      </c>
      <c r="D4782" s="73" t="str">
        <f t="shared" si="148"/>
        <v>ago/2019</v>
      </c>
      <c r="E4782" s="263">
        <v>43689</v>
      </c>
      <c r="F4782" s="259">
        <v>1767</v>
      </c>
      <c r="G4782" s="259" t="s">
        <v>295</v>
      </c>
      <c r="H4782" s="264" t="s">
        <v>1442</v>
      </c>
      <c r="I4782" s="264" t="s">
        <v>137</v>
      </c>
      <c r="J4782" s="265">
        <v>-3500</v>
      </c>
      <c r="K4782" s="82" t="str">
        <f>IFERROR(IFERROR(VLOOKUP(I4782,'DE-PARA'!B:D,3,0),VLOOKUP(I4782,'DE-PARA'!C:D,2,0)),"NÃO ENCONTRADO")</f>
        <v>Serviços</v>
      </c>
      <c r="L4782" s="50" t="str">
        <f>VLOOKUP(K4782,'Base -Receita-Despesa'!$B:$AS,1,FALSE)</f>
        <v>Serviços</v>
      </c>
    </row>
    <row r="4783" spans="1:12" ht="15" customHeight="1" x14ac:dyDescent="0.25">
      <c r="A4783" s="81" t="str">
        <f t="shared" si="149"/>
        <v>2019</v>
      </c>
      <c r="B4783" s="259" t="s">
        <v>1021</v>
      </c>
      <c r="C4783" s="260" t="s">
        <v>1022</v>
      </c>
      <c r="D4783" s="73" t="str">
        <f t="shared" si="148"/>
        <v>ago/2019</v>
      </c>
      <c r="E4783" s="263">
        <v>43689</v>
      </c>
      <c r="F4783" s="259">
        <v>136</v>
      </c>
      <c r="G4783" s="259" t="s">
        <v>295</v>
      </c>
      <c r="H4783" s="264" t="s">
        <v>1024</v>
      </c>
      <c r="I4783" s="264" t="s">
        <v>119</v>
      </c>
      <c r="J4783" s="265">
        <v>-37454.94</v>
      </c>
      <c r="K4783" s="82" t="str">
        <f>IFERROR(IFERROR(VLOOKUP(I4783,'DE-PARA'!B:D,3,0),VLOOKUP(I4783,'DE-PARA'!C:D,2,0)),"NÃO ENCONTRADO")</f>
        <v>Serviços</v>
      </c>
      <c r="L4783" s="50" t="str">
        <f>VLOOKUP(K4783,'Base -Receita-Despesa'!$B:$AS,1,FALSE)</f>
        <v>Serviços</v>
      </c>
    </row>
    <row r="4784" spans="1:12" ht="15" customHeight="1" x14ac:dyDescent="0.25">
      <c r="A4784" s="81" t="str">
        <f t="shared" si="149"/>
        <v>2019</v>
      </c>
      <c r="B4784" s="259" t="s">
        <v>1021</v>
      </c>
      <c r="C4784" s="260" t="s">
        <v>1022</v>
      </c>
      <c r="D4784" s="73" t="str">
        <f t="shared" si="148"/>
        <v>ago/2019</v>
      </c>
      <c r="E4784" s="263">
        <v>43689</v>
      </c>
      <c r="F4784" s="259">
        <v>1415</v>
      </c>
      <c r="G4784" s="259" t="s">
        <v>295</v>
      </c>
      <c r="H4784" s="264" t="s">
        <v>1070</v>
      </c>
      <c r="I4784" s="264" t="s">
        <v>119</v>
      </c>
      <c r="J4784" s="265">
        <v>-2913.87</v>
      </c>
      <c r="K4784" s="82" t="str">
        <f>IFERROR(IFERROR(VLOOKUP(I4784,'DE-PARA'!B:D,3,0),VLOOKUP(I4784,'DE-PARA'!C:D,2,0)),"NÃO ENCONTRADO")</f>
        <v>Serviços</v>
      </c>
      <c r="L4784" s="50" t="str">
        <f>VLOOKUP(K4784,'Base -Receita-Despesa'!$B:$AS,1,FALSE)</f>
        <v>Serviços</v>
      </c>
    </row>
    <row r="4785" spans="1:12" ht="15" customHeight="1" x14ac:dyDescent="0.25">
      <c r="A4785" s="81" t="str">
        <f t="shared" si="149"/>
        <v>2019</v>
      </c>
      <c r="B4785" s="259" t="s">
        <v>1021</v>
      </c>
      <c r="C4785" s="260" t="s">
        <v>1022</v>
      </c>
      <c r="D4785" s="73" t="str">
        <f t="shared" si="148"/>
        <v>ago/2019</v>
      </c>
      <c r="E4785" s="263">
        <v>43689</v>
      </c>
      <c r="F4785" s="259">
        <v>70</v>
      </c>
      <c r="G4785" s="259" t="s">
        <v>295</v>
      </c>
      <c r="H4785" s="264" t="s">
        <v>1578</v>
      </c>
      <c r="I4785" s="264" t="s">
        <v>244</v>
      </c>
      <c r="J4785" s="265">
        <v>-13627.5</v>
      </c>
      <c r="K4785" s="82" t="str">
        <f>IFERROR(IFERROR(VLOOKUP(I4785,'DE-PARA'!B:D,3,0),VLOOKUP(I4785,'DE-PARA'!C:D,2,0)),"NÃO ENCONTRADO")</f>
        <v>Pessoal</v>
      </c>
      <c r="L4785" s="50" t="str">
        <f>VLOOKUP(K4785,'Base -Receita-Despesa'!$B:$AS,1,FALSE)</f>
        <v>Pessoal</v>
      </c>
    </row>
    <row r="4786" spans="1:12" ht="15" customHeight="1" x14ac:dyDescent="0.25">
      <c r="A4786" s="81" t="str">
        <f t="shared" si="149"/>
        <v>2019</v>
      </c>
      <c r="B4786" s="259" t="s">
        <v>1021</v>
      </c>
      <c r="C4786" s="260" t="s">
        <v>1022</v>
      </c>
      <c r="D4786" s="73" t="str">
        <f t="shared" si="148"/>
        <v>ago/2019</v>
      </c>
      <c r="E4786" s="263">
        <v>43689</v>
      </c>
      <c r="F4786" s="259">
        <v>93107</v>
      </c>
      <c r="G4786" s="259" t="s">
        <v>295</v>
      </c>
      <c r="H4786" s="264" t="s">
        <v>181</v>
      </c>
      <c r="I4786" s="264" t="s">
        <v>249</v>
      </c>
      <c r="J4786" s="265">
        <v>-2460.2199999999998</v>
      </c>
      <c r="K4786" s="82" t="str">
        <f>IFERROR(IFERROR(VLOOKUP(I4786,'DE-PARA'!B:D,3,0),VLOOKUP(I4786,'DE-PARA'!C:D,2,0)),"NÃO ENCONTRADO")</f>
        <v>Materiais</v>
      </c>
      <c r="L4786" s="50" t="str">
        <f>VLOOKUP(K4786,'Base -Receita-Despesa'!$B:$AS,1,FALSE)</f>
        <v>Materiais</v>
      </c>
    </row>
    <row r="4787" spans="1:12" ht="15" customHeight="1" x14ac:dyDescent="0.25">
      <c r="A4787" s="81" t="str">
        <f t="shared" si="149"/>
        <v>2019</v>
      </c>
      <c r="B4787" s="259" t="s">
        <v>1021</v>
      </c>
      <c r="C4787" s="260" t="s">
        <v>1022</v>
      </c>
      <c r="D4787" s="73" t="str">
        <f t="shared" si="148"/>
        <v>ago/2019</v>
      </c>
      <c r="E4787" s="263">
        <v>43689</v>
      </c>
      <c r="F4787" s="259">
        <v>93112</v>
      </c>
      <c r="G4787" s="259" t="s">
        <v>295</v>
      </c>
      <c r="H4787" s="264" t="s">
        <v>181</v>
      </c>
      <c r="I4787" s="264" t="s">
        <v>251</v>
      </c>
      <c r="J4787" s="265">
        <v>-3145.53</v>
      </c>
      <c r="K4787" s="82" t="str">
        <f>IFERROR(IFERROR(VLOOKUP(I4787,'DE-PARA'!B:D,3,0),VLOOKUP(I4787,'DE-PARA'!C:D,2,0)),"NÃO ENCONTRADO")</f>
        <v>Materiais</v>
      </c>
      <c r="L4787" s="50" t="str">
        <f>VLOOKUP(K4787,'Base -Receita-Despesa'!$B:$AS,1,FALSE)</f>
        <v>Materiais</v>
      </c>
    </row>
    <row r="4788" spans="1:12" ht="15" customHeight="1" x14ac:dyDescent="0.25">
      <c r="A4788" s="81" t="str">
        <f t="shared" si="149"/>
        <v>2019</v>
      </c>
      <c r="B4788" s="259" t="s">
        <v>1021</v>
      </c>
      <c r="C4788" s="260" t="s">
        <v>1022</v>
      </c>
      <c r="D4788" s="73" t="str">
        <f t="shared" si="148"/>
        <v>ago/2019</v>
      </c>
      <c r="E4788" s="263">
        <v>43689</v>
      </c>
      <c r="F4788" s="259">
        <v>93104</v>
      </c>
      <c r="G4788" s="259" t="s">
        <v>295</v>
      </c>
      <c r="H4788" s="264" t="s">
        <v>181</v>
      </c>
      <c r="I4788" s="264" t="s">
        <v>248</v>
      </c>
      <c r="J4788" s="265">
        <v>-10142.200000000001</v>
      </c>
      <c r="K4788" s="82" t="str">
        <f>IFERROR(IFERROR(VLOOKUP(I4788,'DE-PARA'!B:D,3,0),VLOOKUP(I4788,'DE-PARA'!C:D,2,0)),"NÃO ENCONTRADO")</f>
        <v>Materiais</v>
      </c>
      <c r="L4788" s="50" t="str">
        <f>VLOOKUP(K4788,'Base -Receita-Despesa'!$B:$AS,1,FALSE)</f>
        <v>Materiais</v>
      </c>
    </row>
    <row r="4789" spans="1:12" ht="15" customHeight="1" x14ac:dyDescent="0.25">
      <c r="A4789" s="81" t="str">
        <f t="shared" si="149"/>
        <v>2019</v>
      </c>
      <c r="B4789" s="259" t="s">
        <v>1021</v>
      </c>
      <c r="C4789" s="260" t="s">
        <v>1022</v>
      </c>
      <c r="D4789" s="73" t="str">
        <f t="shared" si="148"/>
        <v>ago/2019</v>
      </c>
      <c r="E4789" s="263">
        <v>43689</v>
      </c>
      <c r="F4789" s="259" t="s">
        <v>214</v>
      </c>
      <c r="G4789" s="259" t="s">
        <v>295</v>
      </c>
      <c r="H4789" s="264" t="s">
        <v>304</v>
      </c>
      <c r="I4789" s="264" t="s">
        <v>133</v>
      </c>
      <c r="J4789" s="264">
        <v>-9.5</v>
      </c>
      <c r="K4789" s="82" t="str">
        <f>IFERROR(IFERROR(VLOOKUP(I4789,'DE-PARA'!B:D,3,0),VLOOKUP(I4789,'DE-PARA'!C:D,2,0)),"NÃO ENCONTRADO")</f>
        <v>Outras Saídas</v>
      </c>
      <c r="L4789" s="50" t="str">
        <f>VLOOKUP(K4789,'Base -Receita-Despesa'!$B:$AS,1,FALSE)</f>
        <v>Outras Saídas</v>
      </c>
    </row>
    <row r="4790" spans="1:12" ht="15" customHeight="1" x14ac:dyDescent="0.25">
      <c r="A4790" s="81" t="str">
        <f t="shared" si="149"/>
        <v>2019</v>
      </c>
      <c r="B4790" s="259" t="s">
        <v>1021</v>
      </c>
      <c r="C4790" s="260" t="s">
        <v>1022</v>
      </c>
      <c r="D4790" s="73" t="str">
        <f t="shared" si="148"/>
        <v>ago/2019</v>
      </c>
      <c r="E4790" s="263">
        <v>43689</v>
      </c>
      <c r="F4790" s="259" t="s">
        <v>214</v>
      </c>
      <c r="G4790" s="259" t="s">
        <v>295</v>
      </c>
      <c r="H4790" s="264" t="s">
        <v>304</v>
      </c>
      <c r="I4790" s="264" t="s">
        <v>133</v>
      </c>
      <c r="J4790" s="264">
        <v>-9.5</v>
      </c>
      <c r="K4790" s="82" t="str">
        <f>IFERROR(IFERROR(VLOOKUP(I4790,'DE-PARA'!B:D,3,0),VLOOKUP(I4790,'DE-PARA'!C:D,2,0)),"NÃO ENCONTRADO")</f>
        <v>Outras Saídas</v>
      </c>
      <c r="L4790" s="50" t="str">
        <f>VLOOKUP(K4790,'Base -Receita-Despesa'!$B:$AS,1,FALSE)</f>
        <v>Outras Saídas</v>
      </c>
    </row>
    <row r="4791" spans="1:12" ht="15" customHeight="1" x14ac:dyDescent="0.25">
      <c r="A4791" s="81" t="str">
        <f t="shared" si="149"/>
        <v>2019</v>
      </c>
      <c r="B4791" s="259" t="s">
        <v>1021</v>
      </c>
      <c r="C4791" s="260" t="s">
        <v>1022</v>
      </c>
      <c r="D4791" s="73" t="str">
        <f t="shared" si="148"/>
        <v>ago/2019</v>
      </c>
      <c r="E4791" s="263">
        <v>43689</v>
      </c>
      <c r="F4791" s="259" t="s">
        <v>214</v>
      </c>
      <c r="G4791" s="259" t="s">
        <v>295</v>
      </c>
      <c r="H4791" s="264" t="s">
        <v>304</v>
      </c>
      <c r="I4791" s="264" t="s">
        <v>133</v>
      </c>
      <c r="J4791" s="264">
        <v>-9.5</v>
      </c>
      <c r="K4791" s="82" t="str">
        <f>IFERROR(IFERROR(VLOOKUP(I4791,'DE-PARA'!B:D,3,0),VLOOKUP(I4791,'DE-PARA'!C:D,2,0)),"NÃO ENCONTRADO")</f>
        <v>Outras Saídas</v>
      </c>
      <c r="L4791" s="50" t="str">
        <f>VLOOKUP(K4791,'Base -Receita-Despesa'!$B:$AS,1,FALSE)</f>
        <v>Outras Saídas</v>
      </c>
    </row>
    <row r="4792" spans="1:12" ht="15" customHeight="1" x14ac:dyDescent="0.25">
      <c r="A4792" s="81" t="str">
        <f t="shared" si="149"/>
        <v>2019</v>
      </c>
      <c r="B4792" s="259" t="s">
        <v>1021</v>
      </c>
      <c r="C4792" s="260" t="s">
        <v>1022</v>
      </c>
      <c r="D4792" s="73" t="str">
        <f t="shared" si="148"/>
        <v>ago/2019</v>
      </c>
      <c r="E4792" s="263">
        <v>43689</v>
      </c>
      <c r="F4792" s="259" t="s">
        <v>214</v>
      </c>
      <c r="G4792" s="259" t="s">
        <v>295</v>
      </c>
      <c r="H4792" s="264" t="s">
        <v>304</v>
      </c>
      <c r="I4792" s="264" t="s">
        <v>133</v>
      </c>
      <c r="J4792" s="264">
        <v>-9.5</v>
      </c>
      <c r="K4792" s="82" t="str">
        <f>IFERROR(IFERROR(VLOOKUP(I4792,'DE-PARA'!B:D,3,0),VLOOKUP(I4792,'DE-PARA'!C:D,2,0)),"NÃO ENCONTRADO")</f>
        <v>Outras Saídas</v>
      </c>
      <c r="L4792" s="50" t="str">
        <f>VLOOKUP(K4792,'Base -Receita-Despesa'!$B:$AS,1,FALSE)</f>
        <v>Outras Saídas</v>
      </c>
    </row>
    <row r="4793" spans="1:12" ht="15" customHeight="1" x14ac:dyDescent="0.25">
      <c r="A4793" s="81" t="str">
        <f t="shared" si="149"/>
        <v>2019</v>
      </c>
      <c r="B4793" s="259" t="s">
        <v>1021</v>
      </c>
      <c r="C4793" s="260" t="s">
        <v>1022</v>
      </c>
      <c r="D4793" s="73" t="str">
        <f t="shared" si="148"/>
        <v>ago/2019</v>
      </c>
      <c r="E4793" s="263">
        <v>43689</v>
      </c>
      <c r="F4793" s="259" t="s">
        <v>214</v>
      </c>
      <c r="G4793" s="259" t="s">
        <v>295</v>
      </c>
      <c r="H4793" s="264" t="s">
        <v>304</v>
      </c>
      <c r="I4793" s="264" t="s">
        <v>133</v>
      </c>
      <c r="J4793" s="264">
        <v>-9.5</v>
      </c>
      <c r="K4793" s="82" t="str">
        <f>IFERROR(IFERROR(VLOOKUP(I4793,'DE-PARA'!B:D,3,0),VLOOKUP(I4793,'DE-PARA'!C:D,2,0)),"NÃO ENCONTRADO")</f>
        <v>Outras Saídas</v>
      </c>
      <c r="L4793" s="50" t="str">
        <f>VLOOKUP(K4793,'Base -Receita-Despesa'!$B:$AS,1,FALSE)</f>
        <v>Outras Saídas</v>
      </c>
    </row>
    <row r="4794" spans="1:12" ht="15" customHeight="1" x14ac:dyDescent="0.25">
      <c r="A4794" s="81" t="str">
        <f t="shared" si="149"/>
        <v>2019</v>
      </c>
      <c r="B4794" s="259" t="s">
        <v>1021</v>
      </c>
      <c r="C4794" s="260" t="s">
        <v>1022</v>
      </c>
      <c r="D4794" s="73" t="str">
        <f t="shared" si="148"/>
        <v>ago/2019</v>
      </c>
      <c r="E4794" s="263">
        <v>43689</v>
      </c>
      <c r="F4794" s="259" t="s">
        <v>214</v>
      </c>
      <c r="G4794" s="259" t="s">
        <v>295</v>
      </c>
      <c r="H4794" s="264" t="s">
        <v>304</v>
      </c>
      <c r="I4794" s="264" t="s">
        <v>133</v>
      </c>
      <c r="J4794" s="264">
        <v>-9.5</v>
      </c>
      <c r="K4794" s="82" t="str">
        <f>IFERROR(IFERROR(VLOOKUP(I4794,'DE-PARA'!B:D,3,0),VLOOKUP(I4794,'DE-PARA'!C:D,2,0)),"NÃO ENCONTRADO")</f>
        <v>Outras Saídas</v>
      </c>
      <c r="L4794" s="50" t="str">
        <f>VLOOKUP(K4794,'Base -Receita-Despesa'!$B:$AS,1,FALSE)</f>
        <v>Outras Saídas</v>
      </c>
    </row>
    <row r="4795" spans="1:12" ht="15" customHeight="1" x14ac:dyDescent="0.25">
      <c r="A4795" s="81" t="str">
        <f t="shared" si="149"/>
        <v>2019</v>
      </c>
      <c r="B4795" s="259" t="s">
        <v>1021</v>
      </c>
      <c r="C4795" s="260" t="s">
        <v>1022</v>
      </c>
      <c r="D4795" s="73" t="str">
        <f t="shared" si="148"/>
        <v>ago/2019</v>
      </c>
      <c r="E4795" s="263">
        <v>43689</v>
      </c>
      <c r="F4795" s="259" t="s">
        <v>207</v>
      </c>
      <c r="G4795" s="259" t="s">
        <v>295</v>
      </c>
      <c r="H4795" s="264" t="s">
        <v>208</v>
      </c>
      <c r="I4795" s="264" t="s">
        <v>298</v>
      </c>
      <c r="J4795" s="265">
        <v>90181.26</v>
      </c>
      <c r="K4795" s="82" t="str">
        <f>IFERROR(IFERROR(VLOOKUP(I4795,'DE-PARA'!B:D,3,0),VLOOKUP(I4795,'DE-PARA'!C:D,2,0)),"NÃO ENCONTRADO")</f>
        <v>Entrada Conta Aplicação (+)</v>
      </c>
      <c r="L4795" s="50" t="str">
        <f>VLOOKUP(K4795,'Base -Receita-Despesa'!$B:$AS,1,FALSE)</f>
        <v>ENTRADA CONTA APLICAÇÃO (+)</v>
      </c>
    </row>
    <row r="4796" spans="1:12" ht="15" customHeight="1" x14ac:dyDescent="0.25">
      <c r="A4796" s="81" t="str">
        <f t="shared" si="149"/>
        <v>2019</v>
      </c>
      <c r="B4796" s="259" t="s">
        <v>1021</v>
      </c>
      <c r="C4796" s="260" t="s">
        <v>1022</v>
      </c>
      <c r="D4796" s="73" t="str">
        <f t="shared" si="148"/>
        <v>ago/2019</v>
      </c>
      <c r="E4796" s="263">
        <v>43690</v>
      </c>
      <c r="F4796" s="259">
        <v>1934</v>
      </c>
      <c r="G4796" s="259" t="s">
        <v>295</v>
      </c>
      <c r="H4796" s="264" t="s">
        <v>1084</v>
      </c>
      <c r="I4796" s="264" t="s">
        <v>252</v>
      </c>
      <c r="J4796" s="265">
        <v>-4127.28</v>
      </c>
      <c r="K4796" s="82" t="str">
        <f>IFERROR(IFERROR(VLOOKUP(I4796,'DE-PARA'!B:D,3,0),VLOOKUP(I4796,'DE-PARA'!C:D,2,0)),"NÃO ENCONTRADO")</f>
        <v>Materiais</v>
      </c>
      <c r="L4796" s="50" t="str">
        <f>VLOOKUP(K4796,'Base -Receita-Despesa'!$B:$AS,1,FALSE)</f>
        <v>Materiais</v>
      </c>
    </row>
    <row r="4797" spans="1:12" ht="15" customHeight="1" x14ac:dyDescent="0.25">
      <c r="A4797" s="81" t="str">
        <f t="shared" si="149"/>
        <v>2019</v>
      </c>
      <c r="B4797" s="259" t="s">
        <v>1021</v>
      </c>
      <c r="C4797" s="260" t="s">
        <v>1022</v>
      </c>
      <c r="D4797" s="73" t="str">
        <f t="shared" si="148"/>
        <v>ago/2019</v>
      </c>
      <c r="E4797" s="263">
        <v>43690</v>
      </c>
      <c r="F4797" s="259">
        <v>11840</v>
      </c>
      <c r="G4797" s="259" t="s">
        <v>295</v>
      </c>
      <c r="H4797" s="264" t="s">
        <v>1477</v>
      </c>
      <c r="I4797" s="264" t="s">
        <v>250</v>
      </c>
      <c r="J4797" s="264">
        <v>-905.8</v>
      </c>
      <c r="K4797" s="82" t="str">
        <f>IFERROR(IFERROR(VLOOKUP(I4797,'DE-PARA'!B:D,3,0),VLOOKUP(I4797,'DE-PARA'!C:D,2,0)),"NÃO ENCONTRADO")</f>
        <v>Materiais</v>
      </c>
      <c r="L4797" s="50" t="str">
        <f>VLOOKUP(K4797,'Base -Receita-Despesa'!$B:$AS,1,FALSE)</f>
        <v>Materiais</v>
      </c>
    </row>
    <row r="4798" spans="1:12" ht="15" customHeight="1" x14ac:dyDescent="0.25">
      <c r="A4798" s="81" t="str">
        <f t="shared" si="149"/>
        <v>2019</v>
      </c>
      <c r="B4798" s="259" t="s">
        <v>1021</v>
      </c>
      <c r="C4798" s="260" t="s">
        <v>1022</v>
      </c>
      <c r="D4798" s="73" t="str">
        <f t="shared" si="148"/>
        <v>ago/2019</v>
      </c>
      <c r="E4798" s="263">
        <v>43690</v>
      </c>
      <c r="F4798" s="259">
        <v>11839</v>
      </c>
      <c r="G4798" s="259" t="s">
        <v>295</v>
      </c>
      <c r="H4798" s="264" t="s">
        <v>1477</v>
      </c>
      <c r="I4798" s="264" t="s">
        <v>249</v>
      </c>
      <c r="J4798" s="264">
        <v>-52.9</v>
      </c>
      <c r="K4798" s="82" t="str">
        <f>IFERROR(IFERROR(VLOOKUP(I4798,'DE-PARA'!B:D,3,0),VLOOKUP(I4798,'DE-PARA'!C:D,2,0)),"NÃO ENCONTRADO")</f>
        <v>Materiais</v>
      </c>
      <c r="L4798" s="50" t="str">
        <f>VLOOKUP(K4798,'Base -Receita-Despesa'!$B:$AS,1,FALSE)</f>
        <v>Materiais</v>
      </c>
    </row>
    <row r="4799" spans="1:12" ht="15" customHeight="1" x14ac:dyDescent="0.25">
      <c r="A4799" s="81" t="str">
        <f t="shared" si="149"/>
        <v>2019</v>
      </c>
      <c r="B4799" s="259" t="s">
        <v>1021</v>
      </c>
      <c r="C4799" s="260" t="s">
        <v>1022</v>
      </c>
      <c r="D4799" s="73" t="str">
        <f t="shared" si="148"/>
        <v>ago/2019</v>
      </c>
      <c r="E4799" s="263">
        <v>43690</v>
      </c>
      <c r="F4799" s="259" t="s">
        <v>207</v>
      </c>
      <c r="G4799" s="259" t="s">
        <v>295</v>
      </c>
      <c r="H4799" s="264" t="s">
        <v>208</v>
      </c>
      <c r="I4799" s="264" t="s">
        <v>298</v>
      </c>
      <c r="J4799" s="265">
        <v>5085.9799999999996</v>
      </c>
      <c r="K4799" s="82" t="str">
        <f>IFERROR(IFERROR(VLOOKUP(I4799,'DE-PARA'!B:D,3,0),VLOOKUP(I4799,'DE-PARA'!C:D,2,0)),"NÃO ENCONTRADO")</f>
        <v>Entrada Conta Aplicação (+)</v>
      </c>
      <c r="L4799" s="50" t="str">
        <f>VLOOKUP(K4799,'Base -Receita-Despesa'!$B:$AS,1,FALSE)</f>
        <v>ENTRADA CONTA APLICAÇÃO (+)</v>
      </c>
    </row>
    <row r="4800" spans="1:12" ht="15" customHeight="1" x14ac:dyDescent="0.25">
      <c r="A4800" s="81" t="str">
        <f t="shared" si="149"/>
        <v>2019</v>
      </c>
      <c r="B4800" s="259" t="s">
        <v>1021</v>
      </c>
      <c r="C4800" s="260" t="s">
        <v>1022</v>
      </c>
      <c r="D4800" s="73" t="str">
        <f t="shared" si="148"/>
        <v>ago/2019</v>
      </c>
      <c r="E4800" s="263">
        <v>43691</v>
      </c>
      <c r="F4800" s="259">
        <v>93260</v>
      </c>
      <c r="G4800" s="259" t="s">
        <v>295</v>
      </c>
      <c r="H4800" s="264" t="s">
        <v>181</v>
      </c>
      <c r="I4800" s="264" t="s">
        <v>249</v>
      </c>
      <c r="J4800" s="264">
        <v>-922.74</v>
      </c>
      <c r="K4800" s="82" t="str">
        <f>IFERROR(IFERROR(VLOOKUP(I4800,'DE-PARA'!B:D,3,0),VLOOKUP(I4800,'DE-PARA'!C:D,2,0)),"NÃO ENCONTRADO")</f>
        <v>Materiais</v>
      </c>
      <c r="L4800" s="50" t="str">
        <f>VLOOKUP(K4800,'Base -Receita-Despesa'!$B:$AS,1,FALSE)</f>
        <v>Materiais</v>
      </c>
    </row>
    <row r="4801" spans="1:12" ht="15" customHeight="1" x14ac:dyDescent="0.25">
      <c r="A4801" s="81" t="str">
        <f t="shared" si="149"/>
        <v>2019</v>
      </c>
      <c r="B4801" s="259" t="s">
        <v>1021</v>
      </c>
      <c r="C4801" s="260" t="s">
        <v>1022</v>
      </c>
      <c r="D4801" s="73" t="str">
        <f t="shared" si="148"/>
        <v>ago/2019</v>
      </c>
      <c r="E4801" s="263">
        <v>43691</v>
      </c>
      <c r="F4801" s="259">
        <v>93261</v>
      </c>
      <c r="G4801" s="259" t="s">
        <v>295</v>
      </c>
      <c r="H4801" s="264" t="s">
        <v>181</v>
      </c>
      <c r="I4801" s="264" t="s">
        <v>248</v>
      </c>
      <c r="J4801" s="264">
        <v>-178.8</v>
      </c>
      <c r="K4801" s="82" t="str">
        <f>IFERROR(IFERROR(VLOOKUP(I4801,'DE-PARA'!B:D,3,0),VLOOKUP(I4801,'DE-PARA'!C:D,2,0)),"NÃO ENCONTRADO")</f>
        <v>Materiais</v>
      </c>
      <c r="L4801" s="50" t="str">
        <f>VLOOKUP(K4801,'Base -Receita-Despesa'!$B:$AS,1,FALSE)</f>
        <v>Materiais</v>
      </c>
    </row>
    <row r="4802" spans="1:12" ht="15" customHeight="1" x14ac:dyDescent="0.25">
      <c r="A4802" s="81" t="str">
        <f t="shared" si="149"/>
        <v>2019</v>
      </c>
      <c r="B4802" s="259" t="s">
        <v>1021</v>
      </c>
      <c r="C4802" s="260" t="s">
        <v>1022</v>
      </c>
      <c r="D4802" s="73" t="str">
        <f t="shared" si="148"/>
        <v>ago/2019</v>
      </c>
      <c r="E4802" s="263">
        <v>43691</v>
      </c>
      <c r="F4802" s="259">
        <v>93262</v>
      </c>
      <c r="G4802" s="259" t="s">
        <v>295</v>
      </c>
      <c r="H4802" s="264" t="s">
        <v>181</v>
      </c>
      <c r="I4802" s="264" t="s">
        <v>248</v>
      </c>
      <c r="J4802" s="265">
        <v>-12538</v>
      </c>
      <c r="K4802" s="82" t="str">
        <f>IFERROR(IFERROR(VLOOKUP(I4802,'DE-PARA'!B:D,3,0),VLOOKUP(I4802,'DE-PARA'!C:D,2,0)),"NÃO ENCONTRADO")</f>
        <v>Materiais</v>
      </c>
      <c r="L4802" s="50" t="str">
        <f>VLOOKUP(K4802,'Base -Receita-Despesa'!$B:$AS,1,FALSE)</f>
        <v>Materiais</v>
      </c>
    </row>
    <row r="4803" spans="1:12" ht="15" customHeight="1" x14ac:dyDescent="0.25">
      <c r="A4803" s="81" t="str">
        <f t="shared" si="149"/>
        <v>2019</v>
      </c>
      <c r="B4803" s="259" t="s">
        <v>1021</v>
      </c>
      <c r="C4803" s="260" t="s">
        <v>1022</v>
      </c>
      <c r="D4803" s="73" t="str">
        <f t="shared" ref="D4803:D4866" si="150">TEXT(E4803,"mmm/aaaa")</f>
        <v>ago/2019</v>
      </c>
      <c r="E4803" s="263">
        <v>43691</v>
      </c>
      <c r="F4803" s="259">
        <v>93317</v>
      </c>
      <c r="G4803" s="259" t="s">
        <v>295</v>
      </c>
      <c r="H4803" s="264" t="s">
        <v>181</v>
      </c>
      <c r="I4803" s="264" t="s">
        <v>249</v>
      </c>
      <c r="J4803" s="265">
        <v>-6485.3</v>
      </c>
      <c r="K4803" s="82" t="str">
        <f>IFERROR(IFERROR(VLOOKUP(I4803,'DE-PARA'!B:D,3,0),VLOOKUP(I4803,'DE-PARA'!C:D,2,0)),"NÃO ENCONTRADO")</f>
        <v>Materiais</v>
      </c>
      <c r="L4803" s="50" t="str">
        <f>VLOOKUP(K4803,'Base -Receita-Despesa'!$B:$AS,1,FALSE)</f>
        <v>Materiais</v>
      </c>
    </row>
    <row r="4804" spans="1:12" ht="15" customHeight="1" x14ac:dyDescent="0.25">
      <c r="A4804" s="81" t="str">
        <f t="shared" ref="A4804:A4867" si="151">IF(K4804="NÃO ENCONTRADO",0,RIGHT(D4804,4))</f>
        <v>2019</v>
      </c>
      <c r="B4804" s="259" t="s">
        <v>1021</v>
      </c>
      <c r="C4804" s="260" t="s">
        <v>1022</v>
      </c>
      <c r="D4804" s="73" t="str">
        <f t="shared" si="150"/>
        <v>ago/2019</v>
      </c>
      <c r="E4804" s="263">
        <v>43691</v>
      </c>
      <c r="F4804" s="259">
        <v>1444</v>
      </c>
      <c r="G4804" s="259" t="s">
        <v>295</v>
      </c>
      <c r="H4804" s="264" t="s">
        <v>978</v>
      </c>
      <c r="I4804" s="264" t="s">
        <v>249</v>
      </c>
      <c r="J4804" s="264">
        <v>-516.69000000000005</v>
      </c>
      <c r="K4804" s="82" t="str">
        <f>IFERROR(IFERROR(VLOOKUP(I4804,'DE-PARA'!B:D,3,0),VLOOKUP(I4804,'DE-PARA'!C:D,2,0)),"NÃO ENCONTRADO")</f>
        <v>Materiais</v>
      </c>
      <c r="L4804" s="50" t="str">
        <f>VLOOKUP(K4804,'Base -Receita-Despesa'!$B:$AS,1,FALSE)</f>
        <v>Materiais</v>
      </c>
    </row>
    <row r="4805" spans="1:12" ht="15" customHeight="1" x14ac:dyDescent="0.25">
      <c r="A4805" s="81" t="str">
        <f t="shared" si="151"/>
        <v>2019</v>
      </c>
      <c r="B4805" s="259" t="s">
        <v>1021</v>
      </c>
      <c r="C4805" s="260" t="s">
        <v>1022</v>
      </c>
      <c r="D4805" s="73" t="str">
        <f t="shared" si="150"/>
        <v>ago/2019</v>
      </c>
      <c r="E4805" s="263">
        <v>43691</v>
      </c>
      <c r="F4805" s="259" t="s">
        <v>214</v>
      </c>
      <c r="G4805" s="259" t="s">
        <v>295</v>
      </c>
      <c r="H4805" s="264" t="s">
        <v>304</v>
      </c>
      <c r="I4805" s="264" t="s">
        <v>133</v>
      </c>
      <c r="J4805" s="264">
        <v>-9.5</v>
      </c>
      <c r="K4805" s="82" t="str">
        <f>IFERROR(IFERROR(VLOOKUP(I4805,'DE-PARA'!B:D,3,0),VLOOKUP(I4805,'DE-PARA'!C:D,2,0)),"NÃO ENCONTRADO")</f>
        <v>Outras Saídas</v>
      </c>
      <c r="L4805" s="50" t="str">
        <f>VLOOKUP(K4805,'Base -Receita-Despesa'!$B:$AS,1,FALSE)</f>
        <v>Outras Saídas</v>
      </c>
    </row>
    <row r="4806" spans="1:12" ht="15" customHeight="1" x14ac:dyDescent="0.25">
      <c r="A4806" s="81" t="str">
        <f t="shared" si="151"/>
        <v>2019</v>
      </c>
      <c r="B4806" s="259" t="s">
        <v>1021</v>
      </c>
      <c r="C4806" s="260" t="s">
        <v>1022</v>
      </c>
      <c r="D4806" s="73" t="str">
        <f t="shared" si="150"/>
        <v>ago/2019</v>
      </c>
      <c r="E4806" s="263">
        <v>43691</v>
      </c>
      <c r="F4806" s="259" t="s">
        <v>207</v>
      </c>
      <c r="G4806" s="259" t="s">
        <v>295</v>
      </c>
      <c r="H4806" s="264" t="s">
        <v>208</v>
      </c>
      <c r="I4806" s="264" t="s">
        <v>298</v>
      </c>
      <c r="J4806" s="265">
        <v>20651.03</v>
      </c>
      <c r="K4806" s="82" t="str">
        <f>IFERROR(IFERROR(VLOOKUP(I4806,'DE-PARA'!B:D,3,0),VLOOKUP(I4806,'DE-PARA'!C:D,2,0)),"NÃO ENCONTRADO")</f>
        <v>Entrada Conta Aplicação (+)</v>
      </c>
      <c r="L4806" s="50" t="str">
        <f>VLOOKUP(K4806,'Base -Receita-Despesa'!$B:$AS,1,FALSE)</f>
        <v>ENTRADA CONTA APLICAÇÃO (+)</v>
      </c>
    </row>
    <row r="4807" spans="1:12" ht="15" customHeight="1" x14ac:dyDescent="0.25">
      <c r="A4807" s="81" t="str">
        <f t="shared" si="151"/>
        <v>2019</v>
      </c>
      <c r="B4807" s="259" t="s">
        <v>1023</v>
      </c>
      <c r="C4807" s="260" t="s">
        <v>1022</v>
      </c>
      <c r="D4807" s="73" t="str">
        <f t="shared" si="150"/>
        <v>ago/2019</v>
      </c>
      <c r="E4807" s="263">
        <v>43692</v>
      </c>
      <c r="F4807" s="259" t="s">
        <v>143</v>
      </c>
      <c r="G4807" s="259" t="s">
        <v>295</v>
      </c>
      <c r="H4807" s="264" t="s">
        <v>143</v>
      </c>
      <c r="I4807" s="264" t="s">
        <v>235</v>
      </c>
      <c r="J4807" s="265">
        <v>683526.16</v>
      </c>
      <c r="K4807" s="82" t="str">
        <f>IFERROR(IFERROR(VLOOKUP(I4807,'DE-PARA'!B:D,3,0),VLOOKUP(I4807,'DE-PARA'!C:D,2,0)),"NÃO ENCONTRADO")</f>
        <v>Repasses Contrato de Gestão</v>
      </c>
      <c r="L4807" s="50" t="str">
        <f>VLOOKUP(K4807,'Base -Receita-Despesa'!$B:$AS,1,FALSE)</f>
        <v>Repasses Contrato de Gestão</v>
      </c>
    </row>
    <row r="4808" spans="1:12" ht="15" customHeight="1" x14ac:dyDescent="0.25">
      <c r="A4808" s="81" t="str">
        <f t="shared" si="151"/>
        <v>2019</v>
      </c>
      <c r="B4808" s="259" t="s">
        <v>1023</v>
      </c>
      <c r="C4808" s="260" t="s">
        <v>1022</v>
      </c>
      <c r="D4808" s="73" t="str">
        <f t="shared" si="150"/>
        <v>ago/2019</v>
      </c>
      <c r="E4808" s="263">
        <v>43692</v>
      </c>
      <c r="F4808" s="259" t="s">
        <v>205</v>
      </c>
      <c r="G4808" s="259" t="s">
        <v>295</v>
      </c>
      <c r="H4808" s="264" t="s">
        <v>736</v>
      </c>
      <c r="I4808" s="264" t="s">
        <v>125</v>
      </c>
      <c r="J4808" s="265">
        <v>-500000</v>
      </c>
      <c r="K4808" s="82" t="str">
        <f>IFERROR(IFERROR(VLOOKUP(I4808,'DE-PARA'!B:D,3,0),VLOOKUP(I4808,'DE-PARA'!C:D,2,0)),"NÃO ENCONTRADO")</f>
        <v>TEV – Transferências Entre Contas (Entradas)</v>
      </c>
      <c r="L4808" s="50" t="str">
        <f>VLOOKUP(K4808,'Base -Receita-Despesa'!$B:$AS,1,FALSE)</f>
        <v>TEV – Transferências Entre Contas (Entradas)</v>
      </c>
    </row>
    <row r="4809" spans="1:12" ht="15" customHeight="1" x14ac:dyDescent="0.25">
      <c r="A4809" s="81" t="str">
        <f t="shared" si="151"/>
        <v>2019</v>
      </c>
      <c r="B4809" s="259" t="s">
        <v>1023</v>
      </c>
      <c r="C4809" s="260" t="s">
        <v>1022</v>
      </c>
      <c r="D4809" s="73" t="str">
        <f t="shared" si="150"/>
        <v>ago/2019</v>
      </c>
      <c r="E4809" s="263">
        <v>43692</v>
      </c>
      <c r="F4809" s="259" t="s">
        <v>214</v>
      </c>
      <c r="G4809" s="259" t="s">
        <v>295</v>
      </c>
      <c r="H4809" s="264" t="s">
        <v>329</v>
      </c>
      <c r="I4809" s="264" t="s">
        <v>133</v>
      </c>
      <c r="J4809" s="264">
        <v>-84.09</v>
      </c>
      <c r="K4809" s="82" t="str">
        <f>IFERROR(IFERROR(VLOOKUP(I4809,'DE-PARA'!B:D,3,0),VLOOKUP(I4809,'DE-PARA'!C:D,2,0)),"NÃO ENCONTRADO")</f>
        <v>Outras Saídas</v>
      </c>
      <c r="L4809" s="50" t="str">
        <f>VLOOKUP(K4809,'Base -Receita-Despesa'!$B:$AS,1,FALSE)</f>
        <v>Outras Saídas</v>
      </c>
    </row>
    <row r="4810" spans="1:12" ht="15" customHeight="1" x14ac:dyDescent="0.25">
      <c r="A4810" s="81" t="str">
        <f t="shared" si="151"/>
        <v>2019</v>
      </c>
      <c r="B4810" s="259" t="s">
        <v>1023</v>
      </c>
      <c r="C4810" s="260" t="s">
        <v>1022</v>
      </c>
      <c r="D4810" s="73" t="str">
        <f t="shared" si="150"/>
        <v>ago/2019</v>
      </c>
      <c r="E4810" s="263">
        <v>43692</v>
      </c>
      <c r="F4810" s="259" t="s">
        <v>214</v>
      </c>
      <c r="G4810" s="259" t="s">
        <v>295</v>
      </c>
      <c r="H4810" s="264" t="s">
        <v>329</v>
      </c>
      <c r="I4810" s="264" t="s">
        <v>133</v>
      </c>
      <c r="J4810" s="264">
        <v>-99</v>
      </c>
      <c r="K4810" s="82" t="str">
        <f>IFERROR(IFERROR(VLOOKUP(I4810,'DE-PARA'!B:D,3,0),VLOOKUP(I4810,'DE-PARA'!C:D,2,0)),"NÃO ENCONTRADO")</f>
        <v>Outras Saídas</v>
      </c>
      <c r="L4810" s="50" t="str">
        <f>VLOOKUP(K4810,'Base -Receita-Despesa'!$B:$AS,1,FALSE)</f>
        <v>Outras Saídas</v>
      </c>
    </row>
    <row r="4811" spans="1:12" ht="15" customHeight="1" x14ac:dyDescent="0.25">
      <c r="A4811" s="81" t="str">
        <f t="shared" si="151"/>
        <v>2019</v>
      </c>
      <c r="B4811" s="259" t="s">
        <v>1023</v>
      </c>
      <c r="C4811" s="260" t="s">
        <v>1022</v>
      </c>
      <c r="D4811" s="73" t="str">
        <f t="shared" si="150"/>
        <v>ago/2019</v>
      </c>
      <c r="E4811" s="263">
        <v>43692</v>
      </c>
      <c r="F4811" s="259" t="s">
        <v>214</v>
      </c>
      <c r="G4811" s="259" t="s">
        <v>295</v>
      </c>
      <c r="H4811" s="264" t="s">
        <v>783</v>
      </c>
      <c r="I4811" s="264" t="s">
        <v>133</v>
      </c>
      <c r="J4811" s="264">
        <v>-1.5</v>
      </c>
      <c r="K4811" s="82" t="str">
        <f>IFERROR(IFERROR(VLOOKUP(I4811,'DE-PARA'!B:D,3,0),VLOOKUP(I4811,'DE-PARA'!C:D,2,0)),"NÃO ENCONTRADO")</f>
        <v>Outras Saídas</v>
      </c>
      <c r="L4811" s="50" t="str">
        <f>VLOOKUP(K4811,'Base -Receita-Despesa'!$B:$AS,1,FALSE)</f>
        <v>Outras Saídas</v>
      </c>
    </row>
    <row r="4812" spans="1:12" ht="15" customHeight="1" x14ac:dyDescent="0.25">
      <c r="A4812" s="81" t="str">
        <f t="shared" si="151"/>
        <v>2019</v>
      </c>
      <c r="B4812" s="259" t="s">
        <v>1021</v>
      </c>
      <c r="C4812" s="260" t="s">
        <v>1022</v>
      </c>
      <c r="D4812" s="73" t="str">
        <f t="shared" si="150"/>
        <v>ago/2019</v>
      </c>
      <c r="E4812" s="263">
        <v>43692</v>
      </c>
      <c r="F4812" s="259" t="s">
        <v>205</v>
      </c>
      <c r="G4812" s="259" t="s">
        <v>295</v>
      </c>
      <c r="H4812" s="264" t="s">
        <v>736</v>
      </c>
      <c r="I4812" s="264" t="s">
        <v>125</v>
      </c>
      <c r="J4812" s="265">
        <v>500000</v>
      </c>
      <c r="K4812" s="82" t="str">
        <f>IFERROR(IFERROR(VLOOKUP(I4812,'DE-PARA'!B:D,3,0),VLOOKUP(I4812,'DE-PARA'!C:D,2,0)),"NÃO ENCONTRADO")</f>
        <v>TEV – Transferências Entre Contas (Entradas)</v>
      </c>
      <c r="L4812" s="50" t="str">
        <f>VLOOKUP(K4812,'Base -Receita-Despesa'!$B:$AS,1,FALSE)</f>
        <v>TEV – Transferências Entre Contas (Entradas)</v>
      </c>
    </row>
    <row r="4813" spans="1:12" ht="15" customHeight="1" x14ac:dyDescent="0.25">
      <c r="A4813" s="81" t="str">
        <f t="shared" si="151"/>
        <v>2019</v>
      </c>
      <c r="B4813" s="259" t="s">
        <v>1021</v>
      </c>
      <c r="C4813" s="260" t="s">
        <v>1022</v>
      </c>
      <c r="D4813" s="73" t="str">
        <f t="shared" si="150"/>
        <v>ago/2019</v>
      </c>
      <c r="E4813" s="263">
        <v>43692</v>
      </c>
      <c r="F4813" s="259" t="s">
        <v>1698</v>
      </c>
      <c r="G4813" s="259" t="s">
        <v>295</v>
      </c>
      <c r="H4813" s="264" t="s">
        <v>1691</v>
      </c>
      <c r="I4813" s="264" t="s">
        <v>148</v>
      </c>
      <c r="J4813" s="264">
        <v>-240</v>
      </c>
      <c r="K4813" s="82" t="str">
        <f>IFERROR(IFERROR(VLOOKUP(I4813,'DE-PARA'!B:D,3,0),VLOOKUP(I4813,'DE-PARA'!C:D,2,0)),"NÃO ENCONTRADO")</f>
        <v>Pessoal</v>
      </c>
      <c r="L4813" s="50" t="str">
        <f>VLOOKUP(K4813,'Base -Receita-Despesa'!$B:$AS,1,FALSE)</f>
        <v>Pessoal</v>
      </c>
    </row>
    <row r="4814" spans="1:12" ht="15" customHeight="1" x14ac:dyDescent="0.25">
      <c r="A4814" s="81" t="str">
        <f t="shared" si="151"/>
        <v>2019</v>
      </c>
      <c r="B4814" s="259" t="s">
        <v>1021</v>
      </c>
      <c r="C4814" s="260" t="s">
        <v>1022</v>
      </c>
      <c r="D4814" s="73" t="str">
        <f t="shared" si="150"/>
        <v>ago/2019</v>
      </c>
      <c r="E4814" s="263">
        <v>43692</v>
      </c>
      <c r="F4814" s="259" t="s">
        <v>1699</v>
      </c>
      <c r="G4814" s="259" t="s">
        <v>295</v>
      </c>
      <c r="H4814" s="264" t="s">
        <v>1695</v>
      </c>
      <c r="I4814" s="264" t="s">
        <v>148</v>
      </c>
      <c r="J4814" s="264">
        <v>-12.15</v>
      </c>
      <c r="K4814" s="82" t="str">
        <f>IFERROR(IFERROR(VLOOKUP(I4814,'DE-PARA'!B:D,3,0),VLOOKUP(I4814,'DE-PARA'!C:D,2,0)),"NÃO ENCONTRADO")</f>
        <v>Pessoal</v>
      </c>
      <c r="L4814" s="50" t="str">
        <f>VLOOKUP(K4814,'Base -Receita-Despesa'!$B:$AS,1,FALSE)</f>
        <v>Pessoal</v>
      </c>
    </row>
    <row r="4815" spans="1:12" ht="15" customHeight="1" x14ac:dyDescent="0.25">
      <c r="A4815" s="81" t="str">
        <f t="shared" si="151"/>
        <v>2019</v>
      </c>
      <c r="B4815" s="259" t="s">
        <v>1021</v>
      </c>
      <c r="C4815" s="260" t="s">
        <v>1022</v>
      </c>
      <c r="D4815" s="73" t="str">
        <f t="shared" si="150"/>
        <v>ago/2019</v>
      </c>
      <c r="E4815" s="263">
        <v>43692</v>
      </c>
      <c r="F4815" s="259">
        <v>101079</v>
      </c>
      <c r="G4815" s="259" t="s">
        <v>295</v>
      </c>
      <c r="H4815" s="264" t="s">
        <v>328</v>
      </c>
      <c r="I4815" s="264" t="s">
        <v>259</v>
      </c>
      <c r="J4815" s="265">
        <v>-5258.95</v>
      </c>
      <c r="K4815" s="82" t="str">
        <f>IFERROR(IFERROR(VLOOKUP(I4815,'DE-PARA'!B:D,3,0),VLOOKUP(I4815,'DE-PARA'!C:D,2,0)),"NÃO ENCONTRADO")</f>
        <v>Materiais</v>
      </c>
      <c r="L4815" s="50" t="str">
        <f>VLOOKUP(K4815,'Base -Receita-Despesa'!$B:$AS,1,FALSE)</f>
        <v>Materiais</v>
      </c>
    </row>
    <row r="4816" spans="1:12" ht="15" customHeight="1" x14ac:dyDescent="0.25">
      <c r="A4816" s="81" t="str">
        <f t="shared" si="151"/>
        <v>2019</v>
      </c>
      <c r="B4816" s="259" t="s">
        <v>1021</v>
      </c>
      <c r="C4816" s="260" t="s">
        <v>1022</v>
      </c>
      <c r="D4816" s="73" t="str">
        <f t="shared" si="150"/>
        <v>ago/2019</v>
      </c>
      <c r="E4816" s="263">
        <v>43692</v>
      </c>
      <c r="F4816" s="259">
        <v>3039</v>
      </c>
      <c r="G4816" s="259" t="s">
        <v>295</v>
      </c>
      <c r="H4816" s="264" t="s">
        <v>1457</v>
      </c>
      <c r="I4816" s="264" t="s">
        <v>249</v>
      </c>
      <c r="J4816" s="264">
        <v>-350</v>
      </c>
      <c r="K4816" s="82" t="str">
        <f>IFERROR(IFERROR(VLOOKUP(I4816,'DE-PARA'!B:D,3,0),VLOOKUP(I4816,'DE-PARA'!C:D,2,0)),"NÃO ENCONTRADO")</f>
        <v>Materiais</v>
      </c>
      <c r="L4816" s="50" t="str">
        <f>VLOOKUP(K4816,'Base -Receita-Despesa'!$B:$AS,1,FALSE)</f>
        <v>Materiais</v>
      </c>
    </row>
    <row r="4817" spans="1:12" ht="15" customHeight="1" x14ac:dyDescent="0.25">
      <c r="A4817" s="81" t="str">
        <f t="shared" si="151"/>
        <v>2019</v>
      </c>
      <c r="B4817" s="259" t="s">
        <v>1021</v>
      </c>
      <c r="C4817" s="260" t="s">
        <v>1022</v>
      </c>
      <c r="D4817" s="73" t="str">
        <f t="shared" si="150"/>
        <v>ago/2019</v>
      </c>
      <c r="E4817" s="263">
        <v>43692</v>
      </c>
      <c r="F4817" s="259">
        <v>16379</v>
      </c>
      <c r="G4817" s="259" t="s">
        <v>295</v>
      </c>
      <c r="H4817" s="264" t="s">
        <v>345</v>
      </c>
      <c r="I4817" s="264" t="s">
        <v>249</v>
      </c>
      <c r="J4817" s="265">
        <v>-2100</v>
      </c>
      <c r="K4817" s="82" t="str">
        <f>IFERROR(IFERROR(VLOOKUP(I4817,'DE-PARA'!B:D,3,0),VLOOKUP(I4817,'DE-PARA'!C:D,2,0)),"NÃO ENCONTRADO")</f>
        <v>Materiais</v>
      </c>
      <c r="L4817" s="50" t="str">
        <f>VLOOKUP(K4817,'Base -Receita-Despesa'!$B:$AS,1,FALSE)</f>
        <v>Materiais</v>
      </c>
    </row>
    <row r="4818" spans="1:12" ht="15" customHeight="1" x14ac:dyDescent="0.25">
      <c r="A4818" s="81" t="str">
        <f t="shared" si="151"/>
        <v>2019</v>
      </c>
      <c r="B4818" s="259" t="s">
        <v>1021</v>
      </c>
      <c r="C4818" s="260" t="s">
        <v>1022</v>
      </c>
      <c r="D4818" s="73" t="str">
        <f t="shared" si="150"/>
        <v>ago/2019</v>
      </c>
      <c r="E4818" s="263">
        <v>43692</v>
      </c>
      <c r="F4818" s="259">
        <v>16378</v>
      </c>
      <c r="G4818" s="259" t="s">
        <v>295</v>
      </c>
      <c r="H4818" s="264" t="s">
        <v>345</v>
      </c>
      <c r="I4818" s="264" t="s">
        <v>249</v>
      </c>
      <c r="J4818" s="264">
        <v>-128.4</v>
      </c>
      <c r="K4818" s="82" t="str">
        <f>IFERROR(IFERROR(VLOOKUP(I4818,'DE-PARA'!B:D,3,0),VLOOKUP(I4818,'DE-PARA'!C:D,2,0)),"NÃO ENCONTRADO")</f>
        <v>Materiais</v>
      </c>
      <c r="L4818" s="50" t="str">
        <f>VLOOKUP(K4818,'Base -Receita-Despesa'!$B:$AS,1,FALSE)</f>
        <v>Materiais</v>
      </c>
    </row>
    <row r="4819" spans="1:12" ht="15" customHeight="1" x14ac:dyDescent="0.25">
      <c r="A4819" s="81" t="str">
        <f t="shared" si="151"/>
        <v>2019</v>
      </c>
      <c r="B4819" s="259" t="s">
        <v>1021</v>
      </c>
      <c r="C4819" s="260" t="s">
        <v>1022</v>
      </c>
      <c r="D4819" s="73" t="str">
        <f t="shared" si="150"/>
        <v>ago/2019</v>
      </c>
      <c r="E4819" s="263">
        <v>43692</v>
      </c>
      <c r="F4819" s="259">
        <v>1946</v>
      </c>
      <c r="G4819" s="259" t="s">
        <v>295</v>
      </c>
      <c r="H4819" s="264" t="s">
        <v>1084</v>
      </c>
      <c r="I4819" s="264" t="s">
        <v>252</v>
      </c>
      <c r="J4819" s="265">
        <v>-1501.09</v>
      </c>
      <c r="K4819" s="82" t="str">
        <f>IFERROR(IFERROR(VLOOKUP(I4819,'DE-PARA'!B:D,3,0),VLOOKUP(I4819,'DE-PARA'!C:D,2,0)),"NÃO ENCONTRADO")</f>
        <v>Materiais</v>
      </c>
      <c r="L4819" s="50" t="str">
        <f>VLOOKUP(K4819,'Base -Receita-Despesa'!$B:$AS,1,FALSE)</f>
        <v>Materiais</v>
      </c>
    </row>
    <row r="4820" spans="1:12" ht="15" customHeight="1" x14ac:dyDescent="0.25">
      <c r="A4820" s="81" t="str">
        <f t="shared" si="151"/>
        <v>2019</v>
      </c>
      <c r="B4820" s="259" t="s">
        <v>1021</v>
      </c>
      <c r="C4820" s="260" t="s">
        <v>1022</v>
      </c>
      <c r="D4820" s="73" t="str">
        <f t="shared" si="150"/>
        <v>ago/2019</v>
      </c>
      <c r="E4820" s="263">
        <v>43692</v>
      </c>
      <c r="F4820" s="261">
        <v>400</v>
      </c>
      <c r="G4820" s="259" t="s">
        <v>295</v>
      </c>
      <c r="H4820" s="264" t="s">
        <v>343</v>
      </c>
      <c r="I4820" s="264" t="s">
        <v>166</v>
      </c>
      <c r="J4820" s="265">
        <v>-12500</v>
      </c>
      <c r="K4820" s="82" t="str">
        <f>IFERROR(IFERROR(VLOOKUP(I4820,'DE-PARA'!B:D,3,0),VLOOKUP(I4820,'DE-PARA'!C:D,2,0)),"NÃO ENCONTRADO")</f>
        <v>Serviços</v>
      </c>
      <c r="L4820" s="50" t="str">
        <f>VLOOKUP(K4820,'Base -Receita-Despesa'!$B:$AS,1,FALSE)</f>
        <v>Serviços</v>
      </c>
    </row>
    <row r="4821" spans="1:12" ht="15" customHeight="1" x14ac:dyDescent="0.25">
      <c r="A4821" s="81" t="str">
        <f t="shared" si="151"/>
        <v>2019</v>
      </c>
      <c r="B4821" s="259" t="s">
        <v>1021</v>
      </c>
      <c r="C4821" s="260" t="s">
        <v>1022</v>
      </c>
      <c r="D4821" s="73" t="str">
        <f t="shared" si="150"/>
        <v>ago/2019</v>
      </c>
      <c r="E4821" s="263">
        <v>43692</v>
      </c>
      <c r="F4821" s="262" t="s">
        <v>781</v>
      </c>
      <c r="G4821" s="262" t="s">
        <v>295</v>
      </c>
      <c r="H4821" s="266" t="s">
        <v>1578</v>
      </c>
      <c r="I4821" s="266" t="s">
        <v>276</v>
      </c>
      <c r="J4821" s="264">
        <v>-220.32</v>
      </c>
      <c r="K4821" s="82" t="str">
        <f>IFERROR(IFERROR(VLOOKUP(I4821,'DE-PARA'!B:D,3,0),VLOOKUP(I4821,'DE-PARA'!C:D,2,0)),"NÃO ENCONTRADO")</f>
        <v>Despesas com Viagens</v>
      </c>
      <c r="L4821" s="50" t="str">
        <f>VLOOKUP(K4821,'Base -Receita-Despesa'!$B:$AS,1,FALSE)</f>
        <v>Despesas com Viagens</v>
      </c>
    </row>
    <row r="4822" spans="1:12" ht="15" customHeight="1" x14ac:dyDescent="0.25">
      <c r="A4822" s="81" t="str">
        <f t="shared" si="151"/>
        <v>2019</v>
      </c>
      <c r="B4822" s="259" t="s">
        <v>1021</v>
      </c>
      <c r="C4822" s="260" t="s">
        <v>1022</v>
      </c>
      <c r="D4822" s="73" t="str">
        <f t="shared" si="150"/>
        <v>ago/2019</v>
      </c>
      <c r="E4822" s="263">
        <v>43692</v>
      </c>
      <c r="F4822" s="259">
        <v>14024</v>
      </c>
      <c r="G4822" s="259" t="s">
        <v>295</v>
      </c>
      <c r="H4822" s="264" t="s">
        <v>1629</v>
      </c>
      <c r="I4822" s="264" t="s">
        <v>120</v>
      </c>
      <c r="J4822" s="264">
        <v>-319.89999999999998</v>
      </c>
      <c r="K4822" s="82" t="str">
        <f>IFERROR(IFERROR(VLOOKUP(I4822,'DE-PARA'!B:D,3,0),VLOOKUP(I4822,'DE-PARA'!C:D,2,0)),"NÃO ENCONTRADO")</f>
        <v>Serviços</v>
      </c>
      <c r="L4822" s="50" t="str">
        <f>VLOOKUP(K4822,'Base -Receita-Despesa'!$B:$AS,1,FALSE)</f>
        <v>Serviços</v>
      </c>
    </row>
    <row r="4823" spans="1:12" ht="15" customHeight="1" x14ac:dyDescent="0.25">
      <c r="A4823" s="81" t="str">
        <f t="shared" si="151"/>
        <v>2019</v>
      </c>
      <c r="B4823" s="259" t="s">
        <v>1021</v>
      </c>
      <c r="C4823" s="260" t="s">
        <v>1022</v>
      </c>
      <c r="D4823" s="73" t="str">
        <f t="shared" si="150"/>
        <v>ago/2019</v>
      </c>
      <c r="E4823" s="263">
        <v>43692</v>
      </c>
      <c r="F4823" s="259">
        <v>124</v>
      </c>
      <c r="G4823" s="259" t="s">
        <v>295</v>
      </c>
      <c r="H4823" s="264" t="s">
        <v>333</v>
      </c>
      <c r="I4823" s="264" t="s">
        <v>150</v>
      </c>
      <c r="J4823" s="265">
        <v>-7356.9</v>
      </c>
      <c r="K4823" s="82" t="str">
        <f>IFERROR(IFERROR(VLOOKUP(I4823,'DE-PARA'!B:D,3,0),VLOOKUP(I4823,'DE-PARA'!C:D,2,0)),"NÃO ENCONTRADO")</f>
        <v>Serviços</v>
      </c>
      <c r="L4823" s="50" t="str">
        <f>VLOOKUP(K4823,'Base -Receita-Despesa'!$B:$AS,1,FALSE)</f>
        <v>Serviços</v>
      </c>
    </row>
    <row r="4824" spans="1:12" ht="15" customHeight="1" x14ac:dyDescent="0.25">
      <c r="A4824" s="81" t="str">
        <f t="shared" si="151"/>
        <v>2019</v>
      </c>
      <c r="B4824" s="259" t="s">
        <v>1021</v>
      </c>
      <c r="C4824" s="260" t="s">
        <v>1022</v>
      </c>
      <c r="D4824" s="73" t="str">
        <f t="shared" si="150"/>
        <v>ago/2019</v>
      </c>
      <c r="E4824" s="263">
        <v>43692</v>
      </c>
      <c r="F4824" s="259">
        <v>125</v>
      </c>
      <c r="G4824" s="259" t="s">
        <v>295</v>
      </c>
      <c r="H4824" s="264" t="s">
        <v>333</v>
      </c>
      <c r="I4824" s="264" t="s">
        <v>150</v>
      </c>
      <c r="J4824" s="265">
        <v>-57511.5</v>
      </c>
      <c r="K4824" s="82" t="str">
        <f>IFERROR(IFERROR(VLOOKUP(I4824,'DE-PARA'!B:D,3,0),VLOOKUP(I4824,'DE-PARA'!C:D,2,0)),"NÃO ENCONTRADO")</f>
        <v>Serviços</v>
      </c>
      <c r="L4824" s="50" t="str">
        <f>VLOOKUP(K4824,'Base -Receita-Despesa'!$B:$AS,1,FALSE)</f>
        <v>Serviços</v>
      </c>
    </row>
    <row r="4825" spans="1:12" ht="15" customHeight="1" x14ac:dyDescent="0.25">
      <c r="A4825" s="81" t="str">
        <f t="shared" si="151"/>
        <v>2019</v>
      </c>
      <c r="B4825" s="259" t="s">
        <v>1021</v>
      </c>
      <c r="C4825" s="260" t="s">
        <v>1022</v>
      </c>
      <c r="D4825" s="73" t="str">
        <f t="shared" si="150"/>
        <v>ago/2019</v>
      </c>
      <c r="E4825" s="263">
        <v>43692</v>
      </c>
      <c r="F4825" s="259">
        <v>133</v>
      </c>
      <c r="G4825" s="259" t="s">
        <v>295</v>
      </c>
      <c r="H4825" s="264" t="s">
        <v>333</v>
      </c>
      <c r="I4825" s="264" t="s">
        <v>150</v>
      </c>
      <c r="J4825" s="265">
        <v>-4647.1400000000003</v>
      </c>
      <c r="K4825" s="82" t="str">
        <f>IFERROR(IFERROR(VLOOKUP(I4825,'DE-PARA'!B:D,3,0),VLOOKUP(I4825,'DE-PARA'!C:D,2,0)),"NÃO ENCONTRADO")</f>
        <v>Serviços</v>
      </c>
      <c r="L4825" s="50" t="str">
        <f>VLOOKUP(K4825,'Base -Receita-Despesa'!$B:$AS,1,FALSE)</f>
        <v>Serviços</v>
      </c>
    </row>
    <row r="4826" spans="1:12" ht="15" customHeight="1" x14ac:dyDescent="0.25">
      <c r="A4826" s="81" t="str">
        <f t="shared" si="151"/>
        <v>2019</v>
      </c>
      <c r="B4826" s="259" t="s">
        <v>1021</v>
      </c>
      <c r="C4826" s="260" t="s">
        <v>1022</v>
      </c>
      <c r="D4826" s="73" t="str">
        <f t="shared" si="150"/>
        <v>ago/2019</v>
      </c>
      <c r="E4826" s="263">
        <v>43692</v>
      </c>
      <c r="F4826" s="259">
        <v>123</v>
      </c>
      <c r="G4826" s="259" t="s">
        <v>295</v>
      </c>
      <c r="H4826" s="264" t="s">
        <v>333</v>
      </c>
      <c r="I4826" s="264" t="s">
        <v>150</v>
      </c>
      <c r="J4826" s="265">
        <v>-2770.56</v>
      </c>
      <c r="K4826" s="82" t="str">
        <f>IFERROR(IFERROR(VLOOKUP(I4826,'DE-PARA'!B:D,3,0),VLOOKUP(I4826,'DE-PARA'!C:D,2,0)),"NÃO ENCONTRADO")</f>
        <v>Serviços</v>
      </c>
      <c r="L4826" s="50" t="str">
        <f>VLOOKUP(K4826,'Base -Receita-Despesa'!$B:$AS,1,FALSE)</f>
        <v>Serviços</v>
      </c>
    </row>
    <row r="4827" spans="1:12" ht="15" customHeight="1" x14ac:dyDescent="0.25">
      <c r="A4827" s="81" t="str">
        <f t="shared" si="151"/>
        <v>2019</v>
      </c>
      <c r="B4827" s="259" t="s">
        <v>1021</v>
      </c>
      <c r="C4827" s="260" t="s">
        <v>1022</v>
      </c>
      <c r="D4827" s="73" t="str">
        <f t="shared" si="150"/>
        <v>ago/2019</v>
      </c>
      <c r="E4827" s="263">
        <v>43692</v>
      </c>
      <c r="F4827" s="259">
        <v>210</v>
      </c>
      <c r="G4827" s="259" t="s">
        <v>295</v>
      </c>
      <c r="H4827" s="266" t="s">
        <v>330</v>
      </c>
      <c r="I4827" s="266" t="s">
        <v>277</v>
      </c>
      <c r="J4827" s="265">
        <v>-11406.66</v>
      </c>
      <c r="K4827" s="82" t="str">
        <f>IFERROR(IFERROR(VLOOKUP(I4827,'DE-PARA'!B:D,3,0),VLOOKUP(I4827,'DE-PARA'!C:D,2,0)),"NÃO ENCONTRADO")</f>
        <v>Serviços</v>
      </c>
      <c r="L4827" s="50" t="str">
        <f>VLOOKUP(K4827,'Base -Receita-Despesa'!$B:$AS,1,FALSE)</f>
        <v>Serviços</v>
      </c>
    </row>
    <row r="4828" spans="1:12" ht="15" customHeight="1" x14ac:dyDescent="0.25">
      <c r="A4828" s="81" t="str">
        <f t="shared" si="151"/>
        <v>2019</v>
      </c>
      <c r="B4828" s="259" t="s">
        <v>1021</v>
      </c>
      <c r="C4828" s="260" t="s">
        <v>1022</v>
      </c>
      <c r="D4828" s="73" t="str">
        <f t="shared" si="150"/>
        <v>ago/2019</v>
      </c>
      <c r="E4828" s="263">
        <v>43692</v>
      </c>
      <c r="F4828" s="259" t="s">
        <v>781</v>
      </c>
      <c r="G4828" s="262" t="s">
        <v>295</v>
      </c>
      <c r="H4828" s="264" t="s">
        <v>331</v>
      </c>
      <c r="I4828" s="264" t="s">
        <v>276</v>
      </c>
      <c r="J4828" s="264">
        <v>-290</v>
      </c>
      <c r="K4828" s="82" t="str">
        <f>IFERROR(IFERROR(VLOOKUP(I4828,'DE-PARA'!B:D,3,0),VLOOKUP(I4828,'DE-PARA'!C:D,2,0)),"NÃO ENCONTRADO")</f>
        <v>Despesas com Viagens</v>
      </c>
      <c r="L4828" s="50" t="str">
        <f>VLOOKUP(K4828,'Base -Receita-Despesa'!$B:$AS,1,FALSE)</f>
        <v>Despesas com Viagens</v>
      </c>
    </row>
    <row r="4829" spans="1:12" ht="15" customHeight="1" x14ac:dyDescent="0.25">
      <c r="A4829" s="81" t="str">
        <f t="shared" si="151"/>
        <v>2019</v>
      </c>
      <c r="B4829" s="259" t="s">
        <v>1021</v>
      </c>
      <c r="C4829" s="260" t="s">
        <v>1022</v>
      </c>
      <c r="D4829" s="73" t="str">
        <f t="shared" si="150"/>
        <v>ago/2019</v>
      </c>
      <c r="E4829" s="263">
        <v>43692</v>
      </c>
      <c r="F4829" s="259" t="s">
        <v>781</v>
      </c>
      <c r="G4829" s="262" t="s">
        <v>295</v>
      </c>
      <c r="H4829" s="264" t="s">
        <v>331</v>
      </c>
      <c r="I4829" s="264" t="s">
        <v>276</v>
      </c>
      <c r="J4829" s="264">
        <v>-290</v>
      </c>
      <c r="K4829" s="82" t="str">
        <f>IFERROR(IFERROR(VLOOKUP(I4829,'DE-PARA'!B:D,3,0),VLOOKUP(I4829,'DE-PARA'!C:D,2,0)),"NÃO ENCONTRADO")</f>
        <v>Despesas com Viagens</v>
      </c>
      <c r="L4829" s="50" t="str">
        <f>VLOOKUP(K4829,'Base -Receita-Despesa'!$B:$AS,1,FALSE)</f>
        <v>Despesas com Viagens</v>
      </c>
    </row>
    <row r="4830" spans="1:12" ht="15" customHeight="1" x14ac:dyDescent="0.25">
      <c r="A4830" s="81" t="str">
        <f t="shared" si="151"/>
        <v>2019</v>
      </c>
      <c r="B4830" s="259" t="s">
        <v>1021</v>
      </c>
      <c r="C4830" s="260" t="s">
        <v>1022</v>
      </c>
      <c r="D4830" s="73" t="str">
        <f t="shared" si="150"/>
        <v>ago/2019</v>
      </c>
      <c r="E4830" s="263">
        <v>43692</v>
      </c>
      <c r="F4830" s="259" t="s">
        <v>781</v>
      </c>
      <c r="G4830" s="262" t="s">
        <v>295</v>
      </c>
      <c r="H4830" s="264" t="s">
        <v>331</v>
      </c>
      <c r="I4830" s="264" t="s">
        <v>276</v>
      </c>
      <c r="J4830" s="264">
        <v>-290</v>
      </c>
      <c r="K4830" s="82" t="str">
        <f>IFERROR(IFERROR(VLOOKUP(I4830,'DE-PARA'!B:D,3,0),VLOOKUP(I4830,'DE-PARA'!C:D,2,0)),"NÃO ENCONTRADO")</f>
        <v>Despesas com Viagens</v>
      </c>
      <c r="L4830" s="50" t="str">
        <f>VLOOKUP(K4830,'Base -Receita-Despesa'!$B:$AS,1,FALSE)</f>
        <v>Despesas com Viagens</v>
      </c>
    </row>
    <row r="4831" spans="1:12" ht="15" customHeight="1" x14ac:dyDescent="0.25">
      <c r="A4831" s="81" t="str">
        <f t="shared" si="151"/>
        <v>2019</v>
      </c>
      <c r="B4831" s="259" t="s">
        <v>1021</v>
      </c>
      <c r="C4831" s="260" t="s">
        <v>1022</v>
      </c>
      <c r="D4831" s="73" t="str">
        <f t="shared" si="150"/>
        <v>ago/2019</v>
      </c>
      <c r="E4831" s="263">
        <v>43692</v>
      </c>
      <c r="F4831" s="259">
        <v>25</v>
      </c>
      <c r="G4831" s="259" t="s">
        <v>295</v>
      </c>
      <c r="H4831" s="264" t="s">
        <v>1700</v>
      </c>
      <c r="I4831" s="264" t="s">
        <v>284</v>
      </c>
      <c r="J4831" s="264">
        <v>-500</v>
      </c>
      <c r="K4831" s="82" t="str">
        <f>IFERROR(IFERROR(VLOOKUP(I4831,'DE-PARA'!B:D,3,0),VLOOKUP(I4831,'DE-PARA'!C:D,2,0)),"NÃO ENCONTRADO")</f>
        <v>Investimentos</v>
      </c>
      <c r="L4831" s="50" t="str">
        <f>VLOOKUP(K4831,'Base -Receita-Despesa'!$B:$AS,1,FALSE)</f>
        <v>Investimentos</v>
      </c>
    </row>
    <row r="4832" spans="1:12" ht="15" customHeight="1" x14ac:dyDescent="0.25">
      <c r="A4832" s="81" t="str">
        <f t="shared" si="151"/>
        <v>2019</v>
      </c>
      <c r="B4832" s="259" t="s">
        <v>1021</v>
      </c>
      <c r="C4832" s="260" t="s">
        <v>1022</v>
      </c>
      <c r="D4832" s="73" t="str">
        <f t="shared" si="150"/>
        <v>ago/2019</v>
      </c>
      <c r="E4832" s="263">
        <v>43692</v>
      </c>
      <c r="F4832" s="259">
        <v>20496</v>
      </c>
      <c r="G4832" s="259" t="s">
        <v>295</v>
      </c>
      <c r="H4832" s="264" t="s">
        <v>338</v>
      </c>
      <c r="I4832" s="264" t="s">
        <v>137</v>
      </c>
      <c r="J4832" s="265">
        <v>-7780.16</v>
      </c>
      <c r="K4832" s="82" t="str">
        <f>IFERROR(IFERROR(VLOOKUP(I4832,'DE-PARA'!B:D,3,0),VLOOKUP(I4832,'DE-PARA'!C:D,2,0)),"NÃO ENCONTRADO")</f>
        <v>Serviços</v>
      </c>
      <c r="L4832" s="50" t="str">
        <f>VLOOKUP(K4832,'Base -Receita-Despesa'!$B:$AS,1,FALSE)</f>
        <v>Serviços</v>
      </c>
    </row>
    <row r="4833" spans="1:12" ht="15" customHeight="1" x14ac:dyDescent="0.25">
      <c r="A4833" s="81" t="str">
        <f t="shared" si="151"/>
        <v>2019</v>
      </c>
      <c r="B4833" s="259" t="s">
        <v>1021</v>
      </c>
      <c r="C4833" s="260" t="s">
        <v>1022</v>
      </c>
      <c r="D4833" s="73" t="str">
        <f t="shared" si="150"/>
        <v>ago/2019</v>
      </c>
      <c r="E4833" s="263">
        <v>43692</v>
      </c>
      <c r="F4833" s="259">
        <v>4010</v>
      </c>
      <c r="G4833" s="259" t="s">
        <v>295</v>
      </c>
      <c r="H4833" s="264" t="s">
        <v>1175</v>
      </c>
      <c r="I4833" s="264" t="s">
        <v>190</v>
      </c>
      <c r="J4833" s="265">
        <v>-9425.4</v>
      </c>
      <c r="K4833" s="82" t="str">
        <f>IFERROR(IFERROR(VLOOKUP(I4833,'DE-PARA'!B:D,3,0),VLOOKUP(I4833,'DE-PARA'!C:D,2,0)),"NÃO ENCONTRADO")</f>
        <v>Serviços</v>
      </c>
      <c r="L4833" s="50" t="str">
        <f>VLOOKUP(K4833,'Base -Receita-Despesa'!$B:$AS,1,FALSE)</f>
        <v>Serviços</v>
      </c>
    </row>
    <row r="4834" spans="1:12" ht="15" customHeight="1" x14ac:dyDescent="0.25">
      <c r="A4834" s="81" t="str">
        <f t="shared" si="151"/>
        <v>2019</v>
      </c>
      <c r="B4834" s="259" t="s">
        <v>1021</v>
      </c>
      <c r="C4834" s="260" t="s">
        <v>1022</v>
      </c>
      <c r="D4834" s="73" t="str">
        <f t="shared" si="150"/>
        <v>ago/2019</v>
      </c>
      <c r="E4834" s="263">
        <v>43692</v>
      </c>
      <c r="F4834" s="259">
        <v>608</v>
      </c>
      <c r="G4834" s="259" t="s">
        <v>295</v>
      </c>
      <c r="H4834" s="264" t="s">
        <v>1109</v>
      </c>
      <c r="I4834" s="264" t="s">
        <v>151</v>
      </c>
      <c r="J4834" s="265">
        <v>-47122.99</v>
      </c>
      <c r="K4834" s="82" t="str">
        <f>IFERROR(IFERROR(VLOOKUP(I4834,'DE-PARA'!B:D,3,0),VLOOKUP(I4834,'DE-PARA'!C:D,2,0)),"NÃO ENCONTRADO")</f>
        <v>Serviços</v>
      </c>
      <c r="L4834" s="50" t="str">
        <f>VLOOKUP(K4834,'Base -Receita-Despesa'!$B:$AS,1,FALSE)</f>
        <v>Serviços</v>
      </c>
    </row>
    <row r="4835" spans="1:12" ht="15" customHeight="1" x14ac:dyDescent="0.25">
      <c r="A4835" s="81" t="str">
        <f t="shared" si="151"/>
        <v>2019</v>
      </c>
      <c r="B4835" s="259" t="s">
        <v>1021</v>
      </c>
      <c r="C4835" s="260" t="s">
        <v>1022</v>
      </c>
      <c r="D4835" s="73" t="str">
        <f t="shared" si="150"/>
        <v>ago/2019</v>
      </c>
      <c r="E4835" s="263">
        <v>43692</v>
      </c>
      <c r="F4835" s="259">
        <v>703</v>
      </c>
      <c r="G4835" s="259" t="s">
        <v>295</v>
      </c>
      <c r="H4835" s="264" t="s">
        <v>1648</v>
      </c>
      <c r="I4835" s="264" t="s">
        <v>276</v>
      </c>
      <c r="J4835" s="264">
        <v>-615.22</v>
      </c>
      <c r="K4835" s="82" t="str">
        <f>IFERROR(IFERROR(VLOOKUP(I4835,'DE-PARA'!B:D,3,0),VLOOKUP(I4835,'DE-PARA'!C:D,2,0)),"NÃO ENCONTRADO")</f>
        <v>Despesas com Viagens</v>
      </c>
      <c r="L4835" s="50" t="str">
        <f>VLOOKUP(K4835,'Base -Receita-Despesa'!$B:$AS,1,FALSE)</f>
        <v>Despesas com Viagens</v>
      </c>
    </row>
    <row r="4836" spans="1:12" ht="15" customHeight="1" x14ac:dyDescent="0.25">
      <c r="A4836" s="81" t="str">
        <f t="shared" si="151"/>
        <v>2019</v>
      </c>
      <c r="B4836" s="259" t="s">
        <v>1021</v>
      </c>
      <c r="C4836" s="260" t="s">
        <v>1022</v>
      </c>
      <c r="D4836" s="73" t="str">
        <f t="shared" si="150"/>
        <v>ago/2019</v>
      </c>
      <c r="E4836" s="263">
        <v>43692</v>
      </c>
      <c r="F4836" s="259" t="s">
        <v>214</v>
      </c>
      <c r="G4836" s="259" t="s">
        <v>295</v>
      </c>
      <c r="H4836" s="264" t="s">
        <v>304</v>
      </c>
      <c r="I4836" s="264" t="s">
        <v>133</v>
      </c>
      <c r="J4836" s="264">
        <v>-9.5</v>
      </c>
      <c r="K4836" s="82" t="str">
        <f>IFERROR(IFERROR(VLOOKUP(I4836,'DE-PARA'!B:D,3,0),VLOOKUP(I4836,'DE-PARA'!C:D,2,0)),"NÃO ENCONTRADO")</f>
        <v>Outras Saídas</v>
      </c>
      <c r="L4836" s="50" t="str">
        <f>VLOOKUP(K4836,'Base -Receita-Despesa'!$B:$AS,1,FALSE)</f>
        <v>Outras Saídas</v>
      </c>
    </row>
    <row r="4837" spans="1:12" ht="15" customHeight="1" x14ac:dyDescent="0.25">
      <c r="A4837" s="81" t="str">
        <f t="shared" si="151"/>
        <v>2019</v>
      </c>
      <c r="B4837" s="259" t="s">
        <v>1021</v>
      </c>
      <c r="C4837" s="260" t="s">
        <v>1022</v>
      </c>
      <c r="D4837" s="73" t="str">
        <f t="shared" si="150"/>
        <v>ago/2019</v>
      </c>
      <c r="E4837" s="263">
        <v>43692</v>
      </c>
      <c r="F4837" s="259" t="s">
        <v>214</v>
      </c>
      <c r="G4837" s="259" t="s">
        <v>295</v>
      </c>
      <c r="H4837" s="264" t="s">
        <v>304</v>
      </c>
      <c r="I4837" s="264" t="s">
        <v>133</v>
      </c>
      <c r="J4837" s="264">
        <v>-9.5</v>
      </c>
      <c r="K4837" s="82" t="str">
        <f>IFERROR(IFERROR(VLOOKUP(I4837,'DE-PARA'!B:D,3,0),VLOOKUP(I4837,'DE-PARA'!C:D,2,0)),"NÃO ENCONTRADO")</f>
        <v>Outras Saídas</v>
      </c>
      <c r="L4837" s="50" t="str">
        <f>VLOOKUP(K4837,'Base -Receita-Despesa'!$B:$AS,1,FALSE)</f>
        <v>Outras Saídas</v>
      </c>
    </row>
    <row r="4838" spans="1:12" ht="15" customHeight="1" x14ac:dyDescent="0.25">
      <c r="A4838" s="81" t="str">
        <f t="shared" si="151"/>
        <v>2019</v>
      </c>
      <c r="B4838" s="259" t="s">
        <v>1021</v>
      </c>
      <c r="C4838" s="260" t="s">
        <v>1022</v>
      </c>
      <c r="D4838" s="73" t="str">
        <f t="shared" si="150"/>
        <v>ago/2019</v>
      </c>
      <c r="E4838" s="263">
        <v>43692</v>
      </c>
      <c r="F4838" s="259" t="s">
        <v>214</v>
      </c>
      <c r="G4838" s="259" t="s">
        <v>295</v>
      </c>
      <c r="H4838" s="264" t="s">
        <v>304</v>
      </c>
      <c r="I4838" s="264" t="s">
        <v>133</v>
      </c>
      <c r="J4838" s="264">
        <v>-9.5</v>
      </c>
      <c r="K4838" s="82" t="str">
        <f>IFERROR(IFERROR(VLOOKUP(I4838,'DE-PARA'!B:D,3,0),VLOOKUP(I4838,'DE-PARA'!C:D,2,0)),"NÃO ENCONTRADO")</f>
        <v>Outras Saídas</v>
      </c>
      <c r="L4838" s="50" t="str">
        <f>VLOOKUP(K4838,'Base -Receita-Despesa'!$B:$AS,1,FALSE)</f>
        <v>Outras Saídas</v>
      </c>
    </row>
    <row r="4839" spans="1:12" ht="15" customHeight="1" x14ac:dyDescent="0.25">
      <c r="A4839" s="81" t="str">
        <f t="shared" si="151"/>
        <v>2019</v>
      </c>
      <c r="B4839" s="259" t="s">
        <v>1021</v>
      </c>
      <c r="C4839" s="260" t="s">
        <v>1022</v>
      </c>
      <c r="D4839" s="73" t="str">
        <f t="shared" si="150"/>
        <v>ago/2019</v>
      </c>
      <c r="E4839" s="263">
        <v>43692</v>
      </c>
      <c r="F4839" s="259" t="s">
        <v>214</v>
      </c>
      <c r="G4839" s="259" t="s">
        <v>295</v>
      </c>
      <c r="H4839" s="264" t="s">
        <v>304</v>
      </c>
      <c r="I4839" s="264" t="s">
        <v>133</v>
      </c>
      <c r="J4839" s="264">
        <v>-9.5</v>
      </c>
      <c r="K4839" s="82" t="str">
        <f>IFERROR(IFERROR(VLOOKUP(I4839,'DE-PARA'!B:D,3,0),VLOOKUP(I4839,'DE-PARA'!C:D,2,0)),"NÃO ENCONTRADO")</f>
        <v>Outras Saídas</v>
      </c>
      <c r="L4839" s="50" t="str">
        <f>VLOOKUP(K4839,'Base -Receita-Despesa'!$B:$AS,1,FALSE)</f>
        <v>Outras Saídas</v>
      </c>
    </row>
    <row r="4840" spans="1:12" ht="15" customHeight="1" x14ac:dyDescent="0.25">
      <c r="A4840" s="81" t="str">
        <f t="shared" si="151"/>
        <v>2019</v>
      </c>
      <c r="B4840" s="259" t="s">
        <v>1021</v>
      </c>
      <c r="C4840" s="260" t="s">
        <v>1022</v>
      </c>
      <c r="D4840" s="73" t="str">
        <f t="shared" si="150"/>
        <v>ago/2019</v>
      </c>
      <c r="E4840" s="263">
        <v>43692</v>
      </c>
      <c r="F4840" s="259" t="s">
        <v>214</v>
      </c>
      <c r="G4840" s="259" t="s">
        <v>295</v>
      </c>
      <c r="H4840" s="264" t="s">
        <v>304</v>
      </c>
      <c r="I4840" s="264" t="s">
        <v>133</v>
      </c>
      <c r="J4840" s="264">
        <v>-9.5</v>
      </c>
      <c r="K4840" s="82" t="str">
        <f>IFERROR(IFERROR(VLOOKUP(I4840,'DE-PARA'!B:D,3,0),VLOOKUP(I4840,'DE-PARA'!C:D,2,0)),"NÃO ENCONTRADO")</f>
        <v>Outras Saídas</v>
      </c>
      <c r="L4840" s="50" t="str">
        <f>VLOOKUP(K4840,'Base -Receita-Despesa'!$B:$AS,1,FALSE)</f>
        <v>Outras Saídas</v>
      </c>
    </row>
    <row r="4841" spans="1:12" ht="15" customHeight="1" x14ac:dyDescent="0.25">
      <c r="A4841" s="81" t="str">
        <f t="shared" si="151"/>
        <v>2019</v>
      </c>
      <c r="B4841" s="259" t="s">
        <v>1021</v>
      </c>
      <c r="C4841" s="260" t="s">
        <v>1022</v>
      </c>
      <c r="D4841" s="73" t="str">
        <f t="shared" si="150"/>
        <v>ago/2019</v>
      </c>
      <c r="E4841" s="263">
        <v>43692</v>
      </c>
      <c r="F4841" s="259" t="s">
        <v>214</v>
      </c>
      <c r="G4841" s="259" t="s">
        <v>295</v>
      </c>
      <c r="H4841" s="264" t="s">
        <v>304</v>
      </c>
      <c r="I4841" s="264" t="s">
        <v>133</v>
      </c>
      <c r="J4841" s="264">
        <v>-9.5</v>
      </c>
      <c r="K4841" s="82" t="str">
        <f>IFERROR(IFERROR(VLOOKUP(I4841,'DE-PARA'!B:D,3,0),VLOOKUP(I4841,'DE-PARA'!C:D,2,0)),"NÃO ENCONTRADO")</f>
        <v>Outras Saídas</v>
      </c>
      <c r="L4841" s="50" t="str">
        <f>VLOOKUP(K4841,'Base -Receita-Despesa'!$B:$AS,1,FALSE)</f>
        <v>Outras Saídas</v>
      </c>
    </row>
    <row r="4842" spans="1:12" ht="15" customHeight="1" x14ac:dyDescent="0.25">
      <c r="A4842" s="81" t="str">
        <f t="shared" si="151"/>
        <v>2019</v>
      </c>
      <c r="B4842" s="259" t="s">
        <v>1021</v>
      </c>
      <c r="C4842" s="260" t="s">
        <v>1022</v>
      </c>
      <c r="D4842" s="73" t="str">
        <f t="shared" si="150"/>
        <v>ago/2019</v>
      </c>
      <c r="E4842" s="263">
        <v>43692</v>
      </c>
      <c r="F4842" s="259" t="s">
        <v>214</v>
      </c>
      <c r="G4842" s="259" t="s">
        <v>295</v>
      </c>
      <c r="H4842" s="264" t="s">
        <v>304</v>
      </c>
      <c r="I4842" s="264" t="s">
        <v>133</v>
      </c>
      <c r="J4842" s="264">
        <v>-9.5</v>
      </c>
      <c r="K4842" s="82" t="str">
        <f>IFERROR(IFERROR(VLOOKUP(I4842,'DE-PARA'!B:D,3,0),VLOOKUP(I4842,'DE-PARA'!C:D,2,0)),"NÃO ENCONTRADO")</f>
        <v>Outras Saídas</v>
      </c>
      <c r="L4842" s="50" t="str">
        <f>VLOOKUP(K4842,'Base -Receita-Despesa'!$B:$AS,1,FALSE)</f>
        <v>Outras Saídas</v>
      </c>
    </row>
    <row r="4843" spans="1:12" ht="15" customHeight="1" x14ac:dyDescent="0.25">
      <c r="A4843" s="81" t="str">
        <f t="shared" si="151"/>
        <v>2019</v>
      </c>
      <c r="B4843" s="259" t="s">
        <v>1021</v>
      </c>
      <c r="C4843" s="260" t="s">
        <v>1022</v>
      </c>
      <c r="D4843" s="73" t="str">
        <f t="shared" si="150"/>
        <v>ago/2019</v>
      </c>
      <c r="E4843" s="263">
        <v>43692</v>
      </c>
      <c r="F4843" s="259" t="s">
        <v>214</v>
      </c>
      <c r="G4843" s="259" t="s">
        <v>295</v>
      </c>
      <c r="H4843" s="264" t="s">
        <v>304</v>
      </c>
      <c r="I4843" s="264" t="s">
        <v>133</v>
      </c>
      <c r="J4843" s="264">
        <v>-9.5</v>
      </c>
      <c r="K4843" s="82" t="str">
        <f>IFERROR(IFERROR(VLOOKUP(I4843,'DE-PARA'!B:D,3,0),VLOOKUP(I4843,'DE-PARA'!C:D,2,0)),"NÃO ENCONTRADO")</f>
        <v>Outras Saídas</v>
      </c>
      <c r="L4843" s="50" t="str">
        <f>VLOOKUP(K4843,'Base -Receita-Despesa'!$B:$AS,1,FALSE)</f>
        <v>Outras Saídas</v>
      </c>
    </row>
    <row r="4844" spans="1:12" ht="15" customHeight="1" x14ac:dyDescent="0.25">
      <c r="A4844" s="81" t="str">
        <f t="shared" si="151"/>
        <v>2019</v>
      </c>
      <c r="B4844" s="259" t="s">
        <v>1021</v>
      </c>
      <c r="C4844" s="260" t="s">
        <v>1022</v>
      </c>
      <c r="D4844" s="73" t="str">
        <f t="shared" si="150"/>
        <v>ago/2019</v>
      </c>
      <c r="E4844" s="263">
        <v>43692</v>
      </c>
      <c r="F4844" s="259" t="s">
        <v>214</v>
      </c>
      <c r="G4844" s="259" t="s">
        <v>295</v>
      </c>
      <c r="H4844" s="264" t="s">
        <v>304</v>
      </c>
      <c r="I4844" s="264" t="s">
        <v>133</v>
      </c>
      <c r="J4844" s="264">
        <v>-9.5</v>
      </c>
      <c r="K4844" s="82" t="str">
        <f>IFERROR(IFERROR(VLOOKUP(I4844,'DE-PARA'!B:D,3,0),VLOOKUP(I4844,'DE-PARA'!C:D,2,0)),"NÃO ENCONTRADO")</f>
        <v>Outras Saídas</v>
      </c>
      <c r="L4844" s="50" t="str">
        <f>VLOOKUP(K4844,'Base -Receita-Despesa'!$B:$AS,1,FALSE)</f>
        <v>Outras Saídas</v>
      </c>
    </row>
    <row r="4845" spans="1:12" ht="15" customHeight="1" x14ac:dyDescent="0.25">
      <c r="A4845" s="81" t="str">
        <f t="shared" si="151"/>
        <v>2019</v>
      </c>
      <c r="B4845" s="259" t="s">
        <v>1021</v>
      </c>
      <c r="C4845" s="260" t="s">
        <v>1022</v>
      </c>
      <c r="D4845" s="73" t="str">
        <f t="shared" si="150"/>
        <v>ago/2019</v>
      </c>
      <c r="E4845" s="263">
        <v>43692</v>
      </c>
      <c r="F4845" s="259" t="s">
        <v>214</v>
      </c>
      <c r="G4845" s="259" t="s">
        <v>295</v>
      </c>
      <c r="H4845" s="264" t="s">
        <v>304</v>
      </c>
      <c r="I4845" s="264" t="s">
        <v>133</v>
      </c>
      <c r="J4845" s="264">
        <v>-9.5</v>
      </c>
      <c r="K4845" s="82" t="str">
        <f>IFERROR(IFERROR(VLOOKUP(I4845,'DE-PARA'!B:D,3,0),VLOOKUP(I4845,'DE-PARA'!C:D,2,0)),"NÃO ENCONTRADO")</f>
        <v>Outras Saídas</v>
      </c>
      <c r="L4845" s="50" t="str">
        <f>VLOOKUP(K4845,'Base -Receita-Despesa'!$B:$AS,1,FALSE)</f>
        <v>Outras Saídas</v>
      </c>
    </row>
    <row r="4846" spans="1:12" ht="15" customHeight="1" x14ac:dyDescent="0.25">
      <c r="A4846" s="81" t="str">
        <f t="shared" si="151"/>
        <v>2019</v>
      </c>
      <c r="B4846" s="259" t="s">
        <v>1021</v>
      </c>
      <c r="C4846" s="260" t="s">
        <v>1022</v>
      </c>
      <c r="D4846" s="73" t="str">
        <f t="shared" si="150"/>
        <v>ago/2019</v>
      </c>
      <c r="E4846" s="263">
        <v>43692</v>
      </c>
      <c r="F4846" s="259" t="s">
        <v>214</v>
      </c>
      <c r="G4846" s="259" t="s">
        <v>295</v>
      </c>
      <c r="H4846" s="264" t="s">
        <v>304</v>
      </c>
      <c r="I4846" s="264" t="s">
        <v>133</v>
      </c>
      <c r="J4846" s="264">
        <v>-9.5</v>
      </c>
      <c r="K4846" s="82" t="str">
        <f>IFERROR(IFERROR(VLOOKUP(I4846,'DE-PARA'!B:D,3,0),VLOOKUP(I4846,'DE-PARA'!C:D,2,0)),"NÃO ENCONTRADO")</f>
        <v>Outras Saídas</v>
      </c>
      <c r="L4846" s="50" t="str">
        <f>VLOOKUP(K4846,'Base -Receita-Despesa'!$B:$AS,1,FALSE)</f>
        <v>Outras Saídas</v>
      </c>
    </row>
    <row r="4847" spans="1:12" ht="15" customHeight="1" x14ac:dyDescent="0.25">
      <c r="A4847" s="81" t="str">
        <f t="shared" si="151"/>
        <v>2019</v>
      </c>
      <c r="B4847" s="259" t="s">
        <v>1021</v>
      </c>
      <c r="C4847" s="260" t="s">
        <v>1022</v>
      </c>
      <c r="D4847" s="73" t="str">
        <f t="shared" si="150"/>
        <v>ago/2019</v>
      </c>
      <c r="E4847" s="263">
        <v>43692</v>
      </c>
      <c r="F4847" s="259" t="s">
        <v>214</v>
      </c>
      <c r="G4847" s="259" t="s">
        <v>295</v>
      </c>
      <c r="H4847" s="264" t="s">
        <v>304</v>
      </c>
      <c r="I4847" s="264" t="s">
        <v>133</v>
      </c>
      <c r="J4847" s="264">
        <v>-9.5</v>
      </c>
      <c r="K4847" s="82" t="str">
        <f>IFERROR(IFERROR(VLOOKUP(I4847,'DE-PARA'!B:D,3,0),VLOOKUP(I4847,'DE-PARA'!C:D,2,0)),"NÃO ENCONTRADO")</f>
        <v>Outras Saídas</v>
      </c>
      <c r="L4847" s="50" t="str">
        <f>VLOOKUP(K4847,'Base -Receita-Despesa'!$B:$AS,1,FALSE)</f>
        <v>Outras Saídas</v>
      </c>
    </row>
    <row r="4848" spans="1:12" ht="15" customHeight="1" x14ac:dyDescent="0.25">
      <c r="A4848" s="81" t="str">
        <f t="shared" si="151"/>
        <v>2019</v>
      </c>
      <c r="B4848" s="259" t="s">
        <v>1023</v>
      </c>
      <c r="C4848" s="260" t="s">
        <v>1022</v>
      </c>
      <c r="D4848" s="73" t="str">
        <f t="shared" si="150"/>
        <v>ago/2019</v>
      </c>
      <c r="E4848" s="263">
        <v>43693</v>
      </c>
      <c r="F4848" s="259" t="s">
        <v>205</v>
      </c>
      <c r="G4848" s="259" t="s">
        <v>295</v>
      </c>
      <c r="H4848" s="264" t="s">
        <v>736</v>
      </c>
      <c r="I4848" s="264" t="s">
        <v>125</v>
      </c>
      <c r="J4848" s="265">
        <v>-183341.58</v>
      </c>
      <c r="K4848" s="82" t="str">
        <f>IFERROR(IFERROR(VLOOKUP(I4848,'DE-PARA'!B:D,3,0),VLOOKUP(I4848,'DE-PARA'!C:D,2,0)),"NÃO ENCONTRADO")</f>
        <v>TEV – Transferências Entre Contas (Entradas)</v>
      </c>
      <c r="L4848" s="50" t="str">
        <f>VLOOKUP(K4848,'Base -Receita-Despesa'!$B:$AS,1,FALSE)</f>
        <v>TEV – Transferências Entre Contas (Entradas)</v>
      </c>
    </row>
    <row r="4849" spans="1:12" ht="15" customHeight="1" x14ac:dyDescent="0.25">
      <c r="A4849" s="81" t="str">
        <f t="shared" si="151"/>
        <v>2019</v>
      </c>
      <c r="B4849" s="259" t="s">
        <v>1023</v>
      </c>
      <c r="C4849" s="260" t="s">
        <v>1022</v>
      </c>
      <c r="D4849" s="73" t="str">
        <f t="shared" si="150"/>
        <v>ago/2019</v>
      </c>
      <c r="E4849" s="263">
        <v>43693</v>
      </c>
      <c r="F4849" s="259" t="s">
        <v>207</v>
      </c>
      <c r="G4849" s="259" t="s">
        <v>295</v>
      </c>
      <c r="H4849" s="264" t="s">
        <v>208</v>
      </c>
      <c r="I4849" s="264" t="s">
        <v>298</v>
      </c>
      <c r="J4849" s="264">
        <v>0.01</v>
      </c>
      <c r="K4849" s="82" t="str">
        <f>IFERROR(IFERROR(VLOOKUP(I4849,'DE-PARA'!B:D,3,0),VLOOKUP(I4849,'DE-PARA'!C:D,2,0)),"NÃO ENCONTRADO")</f>
        <v>Entrada Conta Aplicação (+)</v>
      </c>
      <c r="L4849" s="50" t="str">
        <f>VLOOKUP(K4849,'Base -Receita-Despesa'!$B:$AS,1,FALSE)</f>
        <v>ENTRADA CONTA APLICAÇÃO (+)</v>
      </c>
    </row>
    <row r="4850" spans="1:12" ht="15" customHeight="1" x14ac:dyDescent="0.25">
      <c r="A4850" s="81" t="str">
        <f t="shared" si="151"/>
        <v>2019</v>
      </c>
      <c r="B4850" s="259" t="s">
        <v>1021</v>
      </c>
      <c r="C4850" s="260" t="s">
        <v>1022</v>
      </c>
      <c r="D4850" s="73" t="str">
        <f t="shared" si="150"/>
        <v>ago/2019</v>
      </c>
      <c r="E4850" s="263">
        <v>43693</v>
      </c>
      <c r="F4850" s="259" t="s">
        <v>738</v>
      </c>
      <c r="G4850" s="259" t="s">
        <v>295</v>
      </c>
      <c r="H4850" s="264" t="s">
        <v>738</v>
      </c>
      <c r="I4850" s="264" t="s">
        <v>206</v>
      </c>
      <c r="J4850" s="265">
        <v>-433722.62</v>
      </c>
      <c r="K4850" s="82" t="str">
        <f>IFERROR(IFERROR(VLOOKUP(I4850,'DE-PARA'!B:D,3,0),VLOOKUP(I4850,'DE-PARA'!C:D,2,0)),"NÃO ENCONTRADO")</f>
        <v>Saídas Da C/A Por Regates (-)</v>
      </c>
      <c r="L4850" s="50" t="str">
        <f>VLOOKUP(K4850,'Base -Receita-Despesa'!$B:$AS,1,FALSE)</f>
        <v>SAÍDAS DA C/A POR REGATES (-)</v>
      </c>
    </row>
    <row r="4851" spans="1:12" ht="15" customHeight="1" x14ac:dyDescent="0.25">
      <c r="A4851" s="81" t="str">
        <f t="shared" si="151"/>
        <v>2019</v>
      </c>
      <c r="B4851" s="259" t="s">
        <v>1021</v>
      </c>
      <c r="C4851" s="260" t="s">
        <v>1022</v>
      </c>
      <c r="D4851" s="73" t="str">
        <f t="shared" si="150"/>
        <v>ago/2019</v>
      </c>
      <c r="E4851" s="263">
        <v>43693</v>
      </c>
      <c r="F4851" s="259" t="s">
        <v>205</v>
      </c>
      <c r="G4851" s="259" t="s">
        <v>295</v>
      </c>
      <c r="H4851" s="264" t="s">
        <v>736</v>
      </c>
      <c r="I4851" s="264" t="s">
        <v>125</v>
      </c>
      <c r="J4851" s="265">
        <v>183341.58</v>
      </c>
      <c r="K4851" s="82" t="str">
        <f>IFERROR(IFERROR(VLOOKUP(I4851,'DE-PARA'!B:D,3,0),VLOOKUP(I4851,'DE-PARA'!C:D,2,0)),"NÃO ENCONTRADO")</f>
        <v>TEV – Transferências Entre Contas (Entradas)</v>
      </c>
      <c r="L4851" s="50" t="str">
        <f>VLOOKUP(K4851,'Base -Receita-Despesa'!$B:$AS,1,FALSE)</f>
        <v>TEV – Transferências Entre Contas (Entradas)</v>
      </c>
    </row>
    <row r="4852" spans="1:12" ht="15" customHeight="1" x14ac:dyDescent="0.25">
      <c r="A4852" s="81" t="str">
        <f t="shared" si="151"/>
        <v>2019</v>
      </c>
      <c r="B4852" s="259" t="s">
        <v>1021</v>
      </c>
      <c r="C4852" s="260" t="s">
        <v>1022</v>
      </c>
      <c r="D4852" s="73" t="str">
        <f t="shared" si="150"/>
        <v>ago/2019</v>
      </c>
      <c r="E4852" s="263">
        <v>43693</v>
      </c>
      <c r="F4852" s="259" t="s">
        <v>1701</v>
      </c>
      <c r="G4852" s="259" t="s">
        <v>295</v>
      </c>
      <c r="H4852" s="264" t="s">
        <v>333</v>
      </c>
      <c r="I4852" s="264" t="s">
        <v>150</v>
      </c>
      <c r="J4852" s="265">
        <v>-3450</v>
      </c>
      <c r="K4852" s="82" t="str">
        <f>IFERROR(IFERROR(VLOOKUP(I4852,'DE-PARA'!B:D,3,0),VLOOKUP(I4852,'DE-PARA'!C:D,2,0)),"NÃO ENCONTRADO")</f>
        <v>Serviços</v>
      </c>
      <c r="L4852" s="50" t="str">
        <f>VLOOKUP(K4852,'Base -Receita-Despesa'!$B:$AS,1,FALSE)</f>
        <v>Serviços</v>
      </c>
    </row>
    <row r="4853" spans="1:12" ht="15" customHeight="1" x14ac:dyDescent="0.25">
      <c r="A4853" s="81" t="str">
        <f t="shared" si="151"/>
        <v>2019</v>
      </c>
      <c r="B4853" s="259" t="s">
        <v>1021</v>
      </c>
      <c r="C4853" s="260" t="s">
        <v>1022</v>
      </c>
      <c r="D4853" s="73" t="str">
        <f t="shared" si="150"/>
        <v>ago/2019</v>
      </c>
      <c r="E4853" s="263">
        <v>43693</v>
      </c>
      <c r="F4853" s="259" t="s">
        <v>1702</v>
      </c>
      <c r="G4853" s="259" t="s">
        <v>295</v>
      </c>
      <c r="H4853" s="264" t="s">
        <v>1578</v>
      </c>
      <c r="I4853" s="264" t="s">
        <v>244</v>
      </c>
      <c r="J4853" s="264">
        <v>-450</v>
      </c>
      <c r="K4853" s="82" t="str">
        <f>IFERROR(IFERROR(VLOOKUP(I4853,'DE-PARA'!B:D,3,0),VLOOKUP(I4853,'DE-PARA'!C:D,2,0)),"NÃO ENCONTRADO")</f>
        <v>Pessoal</v>
      </c>
      <c r="L4853" s="50" t="str">
        <f>VLOOKUP(K4853,'Base -Receita-Despesa'!$B:$AS,1,FALSE)</f>
        <v>Pessoal</v>
      </c>
    </row>
    <row r="4854" spans="1:12" ht="15" customHeight="1" x14ac:dyDescent="0.25">
      <c r="A4854" s="81" t="str">
        <f t="shared" si="151"/>
        <v>2019</v>
      </c>
      <c r="B4854" s="259" t="s">
        <v>1021</v>
      </c>
      <c r="C4854" s="260" t="s">
        <v>1022</v>
      </c>
      <c r="D4854" s="73" t="str">
        <f t="shared" si="150"/>
        <v>ago/2019</v>
      </c>
      <c r="E4854" s="263">
        <v>43693</v>
      </c>
      <c r="F4854" s="259" t="s">
        <v>955</v>
      </c>
      <c r="G4854" s="259" t="s">
        <v>295</v>
      </c>
      <c r="H4854" s="264" t="s">
        <v>324</v>
      </c>
      <c r="I4854" s="264" t="s">
        <v>118</v>
      </c>
      <c r="J4854" s="265">
        <v>-4198.5600000000004</v>
      </c>
      <c r="K4854" s="82" t="str">
        <f>IFERROR(IFERROR(VLOOKUP(I4854,'DE-PARA'!B:D,3,0),VLOOKUP(I4854,'DE-PARA'!C:D,2,0)),"NÃO ENCONTRADO")</f>
        <v>Serviços</v>
      </c>
      <c r="L4854" s="50" t="str">
        <f>VLOOKUP(K4854,'Base -Receita-Despesa'!$B:$AS,1,FALSE)</f>
        <v>Serviços</v>
      </c>
    </row>
    <row r="4855" spans="1:12" ht="15" customHeight="1" x14ac:dyDescent="0.25">
      <c r="A4855" s="81" t="str">
        <f t="shared" si="151"/>
        <v>2019</v>
      </c>
      <c r="B4855" s="259" t="s">
        <v>1021</v>
      </c>
      <c r="C4855" s="260" t="s">
        <v>1022</v>
      </c>
      <c r="D4855" s="73" t="str">
        <f t="shared" si="150"/>
        <v>ago/2019</v>
      </c>
      <c r="E4855" s="263">
        <v>43693</v>
      </c>
      <c r="F4855" s="259" t="s">
        <v>1703</v>
      </c>
      <c r="G4855" s="259" t="s">
        <v>295</v>
      </c>
      <c r="H4855" s="264" t="s">
        <v>1109</v>
      </c>
      <c r="I4855" s="264" t="s">
        <v>151</v>
      </c>
      <c r="J4855" s="265">
        <v>-2927.6</v>
      </c>
      <c r="K4855" s="82" t="str">
        <f>IFERROR(IFERROR(VLOOKUP(I4855,'DE-PARA'!B:D,3,0),VLOOKUP(I4855,'DE-PARA'!C:D,2,0)),"NÃO ENCONTRADO")</f>
        <v>Serviços</v>
      </c>
      <c r="L4855" s="50" t="str">
        <f>VLOOKUP(K4855,'Base -Receita-Despesa'!$B:$AS,1,FALSE)</f>
        <v>Serviços</v>
      </c>
    </row>
    <row r="4856" spans="1:12" ht="15" customHeight="1" x14ac:dyDescent="0.25">
      <c r="A4856" s="81" t="str">
        <f t="shared" si="151"/>
        <v>2019</v>
      </c>
      <c r="B4856" s="259" t="s">
        <v>1021</v>
      </c>
      <c r="C4856" s="260" t="s">
        <v>1022</v>
      </c>
      <c r="D4856" s="73" t="str">
        <f t="shared" si="150"/>
        <v>ago/2019</v>
      </c>
      <c r="E4856" s="263">
        <v>43693</v>
      </c>
      <c r="F4856" s="259">
        <v>214</v>
      </c>
      <c r="G4856" s="259" t="s">
        <v>295</v>
      </c>
      <c r="H4856" s="264" t="s">
        <v>324</v>
      </c>
      <c r="I4856" s="264" t="s">
        <v>118</v>
      </c>
      <c r="J4856" s="265">
        <v>-65791.460000000006</v>
      </c>
      <c r="K4856" s="82" t="str">
        <f>IFERROR(IFERROR(VLOOKUP(I4856,'DE-PARA'!B:D,3,0),VLOOKUP(I4856,'DE-PARA'!C:D,2,0)),"NÃO ENCONTRADO")</f>
        <v>Serviços</v>
      </c>
      <c r="L4856" s="50" t="str">
        <f>VLOOKUP(K4856,'Base -Receita-Despesa'!$B:$AS,1,FALSE)</f>
        <v>Serviços</v>
      </c>
    </row>
    <row r="4857" spans="1:12" ht="15" customHeight="1" x14ac:dyDescent="0.25">
      <c r="A4857" s="81" t="str">
        <f t="shared" si="151"/>
        <v>2019</v>
      </c>
      <c r="B4857" s="259" t="s">
        <v>1021</v>
      </c>
      <c r="C4857" s="260" t="s">
        <v>1022</v>
      </c>
      <c r="D4857" s="73" t="str">
        <f t="shared" si="150"/>
        <v>ago/2019</v>
      </c>
      <c r="E4857" s="263">
        <v>43696</v>
      </c>
      <c r="F4857" s="259">
        <v>13969</v>
      </c>
      <c r="G4857" s="259" t="s">
        <v>295</v>
      </c>
      <c r="H4857" s="264" t="s">
        <v>951</v>
      </c>
      <c r="I4857" s="264" t="s">
        <v>257</v>
      </c>
      <c r="J4857" s="265">
        <v>-3005.85</v>
      </c>
      <c r="K4857" s="82" t="str">
        <f>IFERROR(IFERROR(VLOOKUP(I4857,'DE-PARA'!B:D,3,0),VLOOKUP(I4857,'DE-PARA'!C:D,2,0)),"NÃO ENCONTRADO")</f>
        <v>Materiais</v>
      </c>
      <c r="L4857" s="50" t="str">
        <f>VLOOKUP(K4857,'Base -Receita-Despesa'!$B:$AS,1,FALSE)</f>
        <v>Materiais</v>
      </c>
    </row>
    <row r="4858" spans="1:12" ht="15" customHeight="1" x14ac:dyDescent="0.25">
      <c r="A4858" s="81" t="str">
        <f t="shared" si="151"/>
        <v>2019</v>
      </c>
      <c r="B4858" s="259" t="s">
        <v>1021</v>
      </c>
      <c r="C4858" s="260" t="s">
        <v>1022</v>
      </c>
      <c r="D4858" s="73" t="str">
        <f t="shared" si="150"/>
        <v>ago/2019</v>
      </c>
      <c r="E4858" s="263">
        <v>43696</v>
      </c>
      <c r="F4858" s="259">
        <v>7020</v>
      </c>
      <c r="G4858" s="259" t="s">
        <v>295</v>
      </c>
      <c r="H4858" s="264" t="s">
        <v>1304</v>
      </c>
      <c r="I4858" s="264" t="s">
        <v>248</v>
      </c>
      <c r="J4858" s="265">
        <v>-6337.18</v>
      </c>
      <c r="K4858" s="82" t="str">
        <f>IFERROR(IFERROR(VLOOKUP(I4858,'DE-PARA'!B:D,3,0),VLOOKUP(I4858,'DE-PARA'!C:D,2,0)),"NÃO ENCONTRADO")</f>
        <v>Materiais</v>
      </c>
      <c r="L4858" s="50" t="str">
        <f>VLOOKUP(K4858,'Base -Receita-Despesa'!$B:$AS,1,FALSE)</f>
        <v>Materiais</v>
      </c>
    </row>
    <row r="4859" spans="1:12" ht="15" customHeight="1" x14ac:dyDescent="0.25">
      <c r="A4859" s="81" t="str">
        <f t="shared" si="151"/>
        <v>2019</v>
      </c>
      <c r="B4859" s="259" t="s">
        <v>1021</v>
      </c>
      <c r="C4859" s="260" t="s">
        <v>1022</v>
      </c>
      <c r="D4859" s="73" t="str">
        <f t="shared" si="150"/>
        <v>ago/2019</v>
      </c>
      <c r="E4859" s="263">
        <v>43696</v>
      </c>
      <c r="F4859" s="261">
        <v>93815</v>
      </c>
      <c r="G4859" s="259" t="s">
        <v>295</v>
      </c>
      <c r="H4859" s="264" t="s">
        <v>181</v>
      </c>
      <c r="I4859" s="264" t="s">
        <v>249</v>
      </c>
      <c r="J4859" s="264">
        <v>-623.70000000000005</v>
      </c>
      <c r="K4859" s="82" t="str">
        <f>IFERROR(IFERROR(VLOOKUP(I4859,'DE-PARA'!B:D,3,0),VLOOKUP(I4859,'DE-PARA'!C:D,2,0)),"NÃO ENCONTRADO")</f>
        <v>Materiais</v>
      </c>
      <c r="L4859" s="50" t="str">
        <f>VLOOKUP(K4859,'Base -Receita-Despesa'!$B:$AS,1,FALSE)</f>
        <v>Materiais</v>
      </c>
    </row>
    <row r="4860" spans="1:12" ht="15" customHeight="1" x14ac:dyDescent="0.25">
      <c r="A4860" s="81" t="str">
        <f t="shared" si="151"/>
        <v>2019</v>
      </c>
      <c r="B4860" s="259" t="s">
        <v>1021</v>
      </c>
      <c r="C4860" s="260" t="s">
        <v>1022</v>
      </c>
      <c r="D4860" s="73" t="str">
        <f t="shared" si="150"/>
        <v>ago/2019</v>
      </c>
      <c r="E4860" s="263">
        <v>43696</v>
      </c>
      <c r="F4860" s="259">
        <v>27283</v>
      </c>
      <c r="G4860" s="259" t="s">
        <v>295</v>
      </c>
      <c r="H4860" s="264" t="s">
        <v>746</v>
      </c>
      <c r="I4860" s="264" t="s">
        <v>249</v>
      </c>
      <c r="J4860" s="264">
        <v>-99.8</v>
      </c>
      <c r="K4860" s="82" t="str">
        <f>IFERROR(IFERROR(VLOOKUP(I4860,'DE-PARA'!B:D,3,0),VLOOKUP(I4860,'DE-PARA'!C:D,2,0)),"NÃO ENCONTRADO")</f>
        <v>Materiais</v>
      </c>
      <c r="L4860" s="50" t="str">
        <f>VLOOKUP(K4860,'Base -Receita-Despesa'!$B:$AS,1,FALSE)</f>
        <v>Materiais</v>
      </c>
    </row>
    <row r="4861" spans="1:12" ht="15" customHeight="1" x14ac:dyDescent="0.25">
      <c r="A4861" s="81" t="str">
        <f t="shared" si="151"/>
        <v>2019</v>
      </c>
      <c r="B4861" s="259" t="s">
        <v>1021</v>
      </c>
      <c r="C4861" s="260" t="s">
        <v>1022</v>
      </c>
      <c r="D4861" s="73" t="str">
        <f t="shared" si="150"/>
        <v>ago/2019</v>
      </c>
      <c r="E4861" s="263">
        <v>43696</v>
      </c>
      <c r="F4861" s="259">
        <v>8419</v>
      </c>
      <c r="G4861" s="259" t="s">
        <v>295</v>
      </c>
      <c r="H4861" s="264" t="s">
        <v>1704</v>
      </c>
      <c r="I4861" s="264" t="s">
        <v>168</v>
      </c>
      <c r="J4861" s="264">
        <v>-553.15</v>
      </c>
      <c r="K4861" s="82" t="str">
        <f>IFERROR(IFERROR(VLOOKUP(I4861,'DE-PARA'!B:D,3,0),VLOOKUP(I4861,'DE-PARA'!C:D,2,0)),"NÃO ENCONTRADO")</f>
        <v>Materiais</v>
      </c>
      <c r="L4861" s="50" t="str">
        <f>VLOOKUP(K4861,'Base -Receita-Despesa'!$B:$AS,1,FALSE)</f>
        <v>Materiais</v>
      </c>
    </row>
    <row r="4862" spans="1:12" ht="15" customHeight="1" x14ac:dyDescent="0.25">
      <c r="A4862" s="81" t="str">
        <f t="shared" si="151"/>
        <v>2019</v>
      </c>
      <c r="B4862" s="259" t="s">
        <v>1021</v>
      </c>
      <c r="C4862" s="260" t="s">
        <v>1022</v>
      </c>
      <c r="D4862" s="73" t="str">
        <f t="shared" si="150"/>
        <v>ago/2019</v>
      </c>
      <c r="E4862" s="263">
        <v>43696</v>
      </c>
      <c r="F4862" s="259">
        <v>1615</v>
      </c>
      <c r="G4862" s="259" t="s">
        <v>295</v>
      </c>
      <c r="H4862" s="264" t="s">
        <v>1705</v>
      </c>
      <c r="I4862" s="264" t="s">
        <v>249</v>
      </c>
      <c r="J4862" s="265">
        <v>-8915.7999999999993</v>
      </c>
      <c r="K4862" s="82" t="str">
        <f>IFERROR(IFERROR(VLOOKUP(I4862,'DE-PARA'!B:D,3,0),VLOOKUP(I4862,'DE-PARA'!C:D,2,0)),"NÃO ENCONTRADO")</f>
        <v>Materiais</v>
      </c>
      <c r="L4862" s="50" t="str">
        <f>VLOOKUP(K4862,'Base -Receita-Despesa'!$B:$AS,1,FALSE)</f>
        <v>Materiais</v>
      </c>
    </row>
    <row r="4863" spans="1:12" ht="15" customHeight="1" x14ac:dyDescent="0.25">
      <c r="A4863" s="81" t="str">
        <f t="shared" si="151"/>
        <v>2019</v>
      </c>
      <c r="B4863" s="259" t="s">
        <v>1021</v>
      </c>
      <c r="C4863" s="260" t="s">
        <v>1022</v>
      </c>
      <c r="D4863" s="73" t="str">
        <f t="shared" si="150"/>
        <v>ago/2019</v>
      </c>
      <c r="E4863" s="263">
        <v>43696</v>
      </c>
      <c r="F4863" s="259" t="s">
        <v>207</v>
      </c>
      <c r="G4863" s="259" t="s">
        <v>295</v>
      </c>
      <c r="H4863" s="264" t="s">
        <v>208</v>
      </c>
      <c r="I4863" s="264" t="s">
        <v>298</v>
      </c>
      <c r="J4863" s="265">
        <v>19485.48</v>
      </c>
      <c r="K4863" s="82" t="str">
        <f>IFERROR(IFERROR(VLOOKUP(I4863,'DE-PARA'!B:D,3,0),VLOOKUP(I4863,'DE-PARA'!C:D,2,0)),"NÃO ENCONTRADO")</f>
        <v>Entrada Conta Aplicação (+)</v>
      </c>
      <c r="L4863" s="50" t="str">
        <f>VLOOKUP(K4863,'Base -Receita-Despesa'!$B:$AS,1,FALSE)</f>
        <v>ENTRADA CONTA APLICAÇÃO (+)</v>
      </c>
    </row>
    <row r="4864" spans="1:12" ht="15" customHeight="1" x14ac:dyDescent="0.25">
      <c r="A4864" s="81" t="str">
        <f t="shared" si="151"/>
        <v>2019</v>
      </c>
      <c r="B4864" s="259" t="s">
        <v>1021</v>
      </c>
      <c r="C4864" s="260" t="s">
        <v>1022</v>
      </c>
      <c r="D4864" s="73" t="str">
        <f t="shared" si="150"/>
        <v>ago/2019</v>
      </c>
      <c r="E4864" s="263">
        <v>43697</v>
      </c>
      <c r="F4864" s="259">
        <v>12056</v>
      </c>
      <c r="G4864" s="259" t="s">
        <v>295</v>
      </c>
      <c r="H4864" s="264" t="s">
        <v>1477</v>
      </c>
      <c r="I4864" s="264" t="s">
        <v>250</v>
      </c>
      <c r="J4864" s="264">
        <v>-545</v>
      </c>
      <c r="K4864" s="82" t="str">
        <f>IFERROR(IFERROR(VLOOKUP(I4864,'DE-PARA'!B:D,3,0),VLOOKUP(I4864,'DE-PARA'!C:D,2,0)),"NÃO ENCONTRADO")</f>
        <v>Materiais</v>
      </c>
      <c r="L4864" s="50" t="str">
        <f>VLOOKUP(K4864,'Base -Receita-Despesa'!$B:$AS,1,FALSE)</f>
        <v>Materiais</v>
      </c>
    </row>
    <row r="4865" spans="1:12" ht="15" customHeight="1" x14ac:dyDescent="0.25">
      <c r="A4865" s="81" t="str">
        <f t="shared" si="151"/>
        <v>2019</v>
      </c>
      <c r="B4865" s="259" t="s">
        <v>1021</v>
      </c>
      <c r="C4865" s="260" t="s">
        <v>1022</v>
      </c>
      <c r="D4865" s="73" t="str">
        <f t="shared" si="150"/>
        <v>ago/2019</v>
      </c>
      <c r="E4865" s="263">
        <v>43697</v>
      </c>
      <c r="F4865" s="259">
        <v>3219</v>
      </c>
      <c r="G4865" s="259" t="s">
        <v>429</v>
      </c>
      <c r="H4865" s="264" t="s">
        <v>1697</v>
      </c>
      <c r="I4865" s="264" t="s">
        <v>249</v>
      </c>
      <c r="J4865" s="264">
        <v>-512.5</v>
      </c>
      <c r="K4865" s="82" t="str">
        <f>IFERROR(IFERROR(VLOOKUP(I4865,'DE-PARA'!B:D,3,0),VLOOKUP(I4865,'DE-PARA'!C:D,2,0)),"NÃO ENCONTRADO")</f>
        <v>Materiais</v>
      </c>
      <c r="L4865" s="50" t="str">
        <f>VLOOKUP(K4865,'Base -Receita-Despesa'!$B:$AS,1,FALSE)</f>
        <v>Materiais</v>
      </c>
    </row>
    <row r="4866" spans="1:12" ht="15" customHeight="1" x14ac:dyDescent="0.25">
      <c r="A4866" s="81" t="str">
        <f t="shared" si="151"/>
        <v>2019</v>
      </c>
      <c r="B4866" s="259" t="s">
        <v>1021</v>
      </c>
      <c r="C4866" s="260" t="s">
        <v>1022</v>
      </c>
      <c r="D4866" s="73" t="str">
        <f t="shared" si="150"/>
        <v>ago/2019</v>
      </c>
      <c r="E4866" s="263">
        <v>43697</v>
      </c>
      <c r="F4866" s="262" t="s">
        <v>1706</v>
      </c>
      <c r="G4866" s="262" t="s">
        <v>295</v>
      </c>
      <c r="H4866" s="264" t="s">
        <v>1600</v>
      </c>
      <c r="I4866" s="264" t="s">
        <v>120</v>
      </c>
      <c r="J4866" s="264">
        <v>-30.12</v>
      </c>
      <c r="K4866" s="82" t="str">
        <f>IFERROR(IFERROR(VLOOKUP(I4866,'DE-PARA'!B:D,3,0),VLOOKUP(I4866,'DE-PARA'!C:D,2,0)),"NÃO ENCONTRADO")</f>
        <v>Serviços</v>
      </c>
      <c r="L4866" s="50" t="str">
        <f>VLOOKUP(K4866,'Base -Receita-Despesa'!$B:$AS,1,FALSE)</f>
        <v>Serviços</v>
      </c>
    </row>
    <row r="4867" spans="1:12" ht="15" customHeight="1" x14ac:dyDescent="0.25">
      <c r="A4867" s="81" t="str">
        <f t="shared" si="151"/>
        <v>2019</v>
      </c>
      <c r="B4867" s="259" t="s">
        <v>1021</v>
      </c>
      <c r="C4867" s="260" t="s">
        <v>1022</v>
      </c>
      <c r="D4867" s="73" t="str">
        <f t="shared" ref="D4867:D4930" si="152">TEXT(E4867,"mmm/aaaa")</f>
        <v>ago/2019</v>
      </c>
      <c r="E4867" s="263">
        <v>43697</v>
      </c>
      <c r="F4867" s="262" t="s">
        <v>553</v>
      </c>
      <c r="G4867" s="262" t="s">
        <v>295</v>
      </c>
      <c r="H4867" s="264" t="s">
        <v>333</v>
      </c>
      <c r="I4867" s="264" t="s">
        <v>150</v>
      </c>
      <c r="J4867" s="264">
        <v>-46.92</v>
      </c>
      <c r="K4867" s="82" t="str">
        <f>IFERROR(IFERROR(VLOOKUP(I4867,'DE-PARA'!B:D,3,0),VLOOKUP(I4867,'DE-PARA'!C:D,2,0)),"NÃO ENCONTRADO")</f>
        <v>Serviços</v>
      </c>
      <c r="L4867" s="50" t="str">
        <f>VLOOKUP(K4867,'Base -Receita-Despesa'!$B:$AS,1,FALSE)</f>
        <v>Serviços</v>
      </c>
    </row>
    <row r="4868" spans="1:12" ht="15" customHeight="1" x14ac:dyDescent="0.25">
      <c r="A4868" s="81" t="str">
        <f t="shared" ref="A4868:A4931" si="153">IF(K4868="NÃO ENCONTRADO",0,RIGHT(D4868,4))</f>
        <v>2019</v>
      </c>
      <c r="B4868" s="259" t="s">
        <v>1021</v>
      </c>
      <c r="C4868" s="260" t="s">
        <v>1022</v>
      </c>
      <c r="D4868" s="73" t="str">
        <f t="shared" si="152"/>
        <v>ago/2019</v>
      </c>
      <c r="E4868" s="263">
        <v>43697</v>
      </c>
      <c r="F4868" s="262" t="s">
        <v>557</v>
      </c>
      <c r="G4868" s="262" t="s">
        <v>295</v>
      </c>
      <c r="H4868" s="264" t="s">
        <v>1578</v>
      </c>
      <c r="I4868" s="264" t="s">
        <v>244</v>
      </c>
      <c r="J4868" s="264">
        <v>-697.5</v>
      </c>
      <c r="K4868" s="82" t="str">
        <f>IFERROR(IFERROR(VLOOKUP(I4868,'DE-PARA'!B:D,3,0),VLOOKUP(I4868,'DE-PARA'!C:D,2,0)),"NÃO ENCONTRADO")</f>
        <v>Pessoal</v>
      </c>
      <c r="L4868" s="50" t="str">
        <f>VLOOKUP(K4868,'Base -Receita-Despesa'!$B:$AS,1,FALSE)</f>
        <v>Pessoal</v>
      </c>
    </row>
    <row r="4869" spans="1:12" ht="15" customHeight="1" x14ac:dyDescent="0.25">
      <c r="A4869" s="81" t="str">
        <f t="shared" si="153"/>
        <v>2019</v>
      </c>
      <c r="B4869" s="259" t="s">
        <v>1021</v>
      </c>
      <c r="C4869" s="260" t="s">
        <v>1022</v>
      </c>
      <c r="D4869" s="73" t="str">
        <f t="shared" si="152"/>
        <v>ago/2019</v>
      </c>
      <c r="E4869" s="263">
        <v>43697</v>
      </c>
      <c r="F4869" s="262" t="s">
        <v>1250</v>
      </c>
      <c r="G4869" s="262" t="s">
        <v>295</v>
      </c>
      <c r="H4869" s="264" t="s">
        <v>1453</v>
      </c>
      <c r="I4869" s="264" t="s">
        <v>243</v>
      </c>
      <c r="J4869" s="265">
        <v>-2301.75</v>
      </c>
      <c r="K4869" s="82" t="str">
        <f>IFERROR(IFERROR(VLOOKUP(I4869,'DE-PARA'!B:D,3,0),VLOOKUP(I4869,'DE-PARA'!C:D,2,0)),"NÃO ENCONTRADO")</f>
        <v>Pessoal</v>
      </c>
      <c r="L4869" s="50" t="str">
        <f>VLOOKUP(K4869,'Base -Receita-Despesa'!$B:$AS,1,FALSE)</f>
        <v>Pessoal</v>
      </c>
    </row>
    <row r="4870" spans="1:12" ht="15" customHeight="1" x14ac:dyDescent="0.25">
      <c r="A4870" s="81" t="str">
        <f t="shared" si="153"/>
        <v>2019</v>
      </c>
      <c r="B4870" s="259" t="s">
        <v>1021</v>
      </c>
      <c r="C4870" s="260" t="s">
        <v>1022</v>
      </c>
      <c r="D4870" s="73" t="str">
        <f t="shared" si="152"/>
        <v>ago/2019</v>
      </c>
      <c r="E4870" s="263">
        <v>43697</v>
      </c>
      <c r="F4870" s="262" t="s">
        <v>1707</v>
      </c>
      <c r="G4870" s="262" t="s">
        <v>295</v>
      </c>
      <c r="H4870" s="264" t="s">
        <v>396</v>
      </c>
      <c r="I4870" s="264" t="s">
        <v>120</v>
      </c>
      <c r="J4870" s="264">
        <v>-139.5</v>
      </c>
      <c r="K4870" s="82" t="str">
        <f>IFERROR(IFERROR(VLOOKUP(I4870,'DE-PARA'!B:D,3,0),VLOOKUP(I4870,'DE-PARA'!C:D,2,0)),"NÃO ENCONTRADO")</f>
        <v>Serviços</v>
      </c>
      <c r="L4870" s="50" t="str">
        <f>VLOOKUP(K4870,'Base -Receita-Despesa'!$B:$AS,1,FALSE)</f>
        <v>Serviços</v>
      </c>
    </row>
    <row r="4871" spans="1:12" ht="15" customHeight="1" x14ac:dyDescent="0.25">
      <c r="A4871" s="81" t="str">
        <f t="shared" si="153"/>
        <v>2019</v>
      </c>
      <c r="B4871" s="259" t="s">
        <v>1021</v>
      </c>
      <c r="C4871" s="260" t="s">
        <v>1022</v>
      </c>
      <c r="D4871" s="73" t="str">
        <f t="shared" si="152"/>
        <v>ago/2019</v>
      </c>
      <c r="E4871" s="263">
        <v>43697</v>
      </c>
      <c r="F4871" s="262" t="s">
        <v>1708</v>
      </c>
      <c r="G4871" s="262" t="s">
        <v>295</v>
      </c>
      <c r="H4871" s="264" t="s">
        <v>338</v>
      </c>
      <c r="I4871" s="264" t="s">
        <v>137</v>
      </c>
      <c r="J4871" s="264">
        <v>-385.49</v>
      </c>
      <c r="K4871" s="82" t="str">
        <f>IFERROR(IFERROR(VLOOKUP(I4871,'DE-PARA'!B:D,3,0),VLOOKUP(I4871,'DE-PARA'!C:D,2,0)),"NÃO ENCONTRADO")</f>
        <v>Serviços</v>
      </c>
      <c r="L4871" s="50" t="str">
        <f>VLOOKUP(K4871,'Base -Receita-Despesa'!$B:$AS,1,FALSE)</f>
        <v>Serviços</v>
      </c>
    </row>
    <row r="4872" spans="1:12" ht="15" customHeight="1" x14ac:dyDescent="0.25">
      <c r="A4872" s="81" t="str">
        <f t="shared" si="153"/>
        <v>2019</v>
      </c>
      <c r="B4872" s="259" t="s">
        <v>1021</v>
      </c>
      <c r="C4872" s="260" t="s">
        <v>1022</v>
      </c>
      <c r="D4872" s="73" t="str">
        <f t="shared" si="152"/>
        <v>ago/2019</v>
      </c>
      <c r="E4872" s="263">
        <v>43697</v>
      </c>
      <c r="F4872" s="262" t="s">
        <v>1709</v>
      </c>
      <c r="G4872" s="262" t="s">
        <v>295</v>
      </c>
      <c r="H4872" s="264" t="s">
        <v>1109</v>
      </c>
      <c r="I4872" s="264" t="s">
        <v>151</v>
      </c>
      <c r="J4872" s="265">
        <v>-2976.95</v>
      </c>
      <c r="K4872" s="82" t="str">
        <f>IFERROR(IFERROR(VLOOKUP(I4872,'DE-PARA'!B:D,3,0),VLOOKUP(I4872,'DE-PARA'!C:D,2,0)),"NÃO ENCONTRADO")</f>
        <v>Serviços</v>
      </c>
      <c r="L4872" s="50" t="str">
        <f>VLOOKUP(K4872,'Base -Receita-Despesa'!$B:$AS,1,FALSE)</f>
        <v>Serviços</v>
      </c>
    </row>
    <row r="4873" spans="1:12" ht="15" customHeight="1" x14ac:dyDescent="0.25">
      <c r="A4873" s="81" t="str">
        <f t="shared" si="153"/>
        <v>2019</v>
      </c>
      <c r="B4873" s="259" t="s">
        <v>1021</v>
      </c>
      <c r="C4873" s="260" t="s">
        <v>1022</v>
      </c>
      <c r="D4873" s="73" t="str">
        <f t="shared" si="152"/>
        <v>ago/2019</v>
      </c>
      <c r="E4873" s="263">
        <v>43697</v>
      </c>
      <c r="F4873" s="262" t="s">
        <v>1710</v>
      </c>
      <c r="G4873" s="262" t="s">
        <v>295</v>
      </c>
      <c r="H4873" s="264" t="s">
        <v>324</v>
      </c>
      <c r="I4873" s="264" t="s">
        <v>118</v>
      </c>
      <c r="J4873" s="265">
        <v>-3904.66</v>
      </c>
      <c r="K4873" s="82" t="str">
        <f>IFERROR(IFERROR(VLOOKUP(I4873,'DE-PARA'!B:D,3,0),VLOOKUP(I4873,'DE-PARA'!C:D,2,0)),"NÃO ENCONTRADO")</f>
        <v>Serviços</v>
      </c>
      <c r="L4873" s="50" t="str">
        <f>VLOOKUP(K4873,'Base -Receita-Despesa'!$B:$AS,1,FALSE)</f>
        <v>Serviços</v>
      </c>
    </row>
    <row r="4874" spans="1:12" ht="15" customHeight="1" x14ac:dyDescent="0.25">
      <c r="A4874" s="81" t="str">
        <f t="shared" si="153"/>
        <v>2019</v>
      </c>
      <c r="B4874" s="259" t="s">
        <v>1021</v>
      </c>
      <c r="C4874" s="260" t="s">
        <v>1022</v>
      </c>
      <c r="D4874" s="73" t="str">
        <f t="shared" si="152"/>
        <v>ago/2019</v>
      </c>
      <c r="E4874" s="263">
        <v>43697</v>
      </c>
      <c r="F4874" s="262" t="s">
        <v>931</v>
      </c>
      <c r="G4874" s="262" t="s">
        <v>295</v>
      </c>
      <c r="H4874" s="264" t="s">
        <v>333</v>
      </c>
      <c r="I4874" s="264" t="s">
        <v>150</v>
      </c>
      <c r="J4874" s="265">
        <v>-3208.5</v>
      </c>
      <c r="K4874" s="82" t="str">
        <f>IFERROR(IFERROR(VLOOKUP(I4874,'DE-PARA'!B:D,3,0),VLOOKUP(I4874,'DE-PARA'!C:D,2,0)),"NÃO ENCONTRADO")</f>
        <v>Serviços</v>
      </c>
      <c r="L4874" s="50" t="str">
        <f>VLOOKUP(K4874,'Base -Receita-Despesa'!$B:$AS,1,FALSE)</f>
        <v>Serviços</v>
      </c>
    </row>
    <row r="4875" spans="1:12" ht="15" customHeight="1" x14ac:dyDescent="0.25">
      <c r="A4875" s="81" t="str">
        <f t="shared" si="153"/>
        <v>2019</v>
      </c>
      <c r="B4875" s="259" t="s">
        <v>1021</v>
      </c>
      <c r="C4875" s="260" t="s">
        <v>1022</v>
      </c>
      <c r="D4875" s="73" t="str">
        <f t="shared" si="152"/>
        <v>ago/2019</v>
      </c>
      <c r="E4875" s="263">
        <v>43697</v>
      </c>
      <c r="F4875" s="262" t="s">
        <v>932</v>
      </c>
      <c r="G4875" s="262" t="s">
        <v>295</v>
      </c>
      <c r="H4875" s="264" t="s">
        <v>333</v>
      </c>
      <c r="I4875" s="264" t="s">
        <v>150</v>
      </c>
      <c r="J4875" s="264">
        <v>-230.66</v>
      </c>
      <c r="K4875" s="82" t="str">
        <f>IFERROR(IFERROR(VLOOKUP(I4875,'DE-PARA'!B:D,3,0),VLOOKUP(I4875,'DE-PARA'!C:D,2,0)),"NÃO ENCONTRADO")</f>
        <v>Serviços</v>
      </c>
      <c r="L4875" s="50" t="str">
        <f>VLOOKUP(K4875,'Base -Receita-Despesa'!$B:$AS,1,FALSE)</f>
        <v>Serviços</v>
      </c>
    </row>
    <row r="4876" spans="1:12" ht="15" customHeight="1" x14ac:dyDescent="0.25">
      <c r="A4876" s="81" t="str">
        <f t="shared" si="153"/>
        <v>2019</v>
      </c>
      <c r="B4876" s="259" t="s">
        <v>1021</v>
      </c>
      <c r="C4876" s="260" t="s">
        <v>1022</v>
      </c>
      <c r="D4876" s="73" t="str">
        <f t="shared" si="152"/>
        <v>ago/2019</v>
      </c>
      <c r="E4876" s="263">
        <v>43697</v>
      </c>
      <c r="F4876" s="262" t="s">
        <v>1711</v>
      </c>
      <c r="G4876" s="262" t="s">
        <v>295</v>
      </c>
      <c r="H4876" s="266" t="s">
        <v>1665</v>
      </c>
      <c r="I4876" s="264" t="s">
        <v>137</v>
      </c>
      <c r="J4876" s="264">
        <v>-146.33000000000001</v>
      </c>
      <c r="K4876" s="82" t="str">
        <f>IFERROR(IFERROR(VLOOKUP(I4876,'DE-PARA'!B:D,3,0),VLOOKUP(I4876,'DE-PARA'!C:D,2,0)),"NÃO ENCONTRADO")</f>
        <v>Serviços</v>
      </c>
      <c r="L4876" s="50" t="str">
        <f>VLOOKUP(K4876,'Base -Receita-Despesa'!$B:$AS,1,FALSE)</f>
        <v>Serviços</v>
      </c>
    </row>
    <row r="4877" spans="1:12" ht="15" customHeight="1" x14ac:dyDescent="0.25">
      <c r="A4877" s="81" t="str">
        <f t="shared" si="153"/>
        <v>2019</v>
      </c>
      <c r="B4877" s="259" t="s">
        <v>1021</v>
      </c>
      <c r="C4877" s="260" t="s">
        <v>1022</v>
      </c>
      <c r="D4877" s="73" t="str">
        <f t="shared" si="152"/>
        <v>ago/2019</v>
      </c>
      <c r="E4877" s="263">
        <v>43697</v>
      </c>
      <c r="F4877" s="262" t="s">
        <v>709</v>
      </c>
      <c r="G4877" s="262" t="s">
        <v>295</v>
      </c>
      <c r="H4877" s="264" t="s">
        <v>1453</v>
      </c>
      <c r="I4877" s="264" t="s">
        <v>243</v>
      </c>
      <c r="J4877" s="265">
        <v>-3190.46</v>
      </c>
      <c r="K4877" s="82" t="str">
        <f>IFERROR(IFERROR(VLOOKUP(I4877,'DE-PARA'!B:D,3,0),VLOOKUP(I4877,'DE-PARA'!C:D,2,0)),"NÃO ENCONTRADO")</f>
        <v>Pessoal</v>
      </c>
      <c r="L4877" s="50" t="str">
        <f>VLOOKUP(K4877,'Base -Receita-Despesa'!$B:$AS,1,FALSE)</f>
        <v>Pessoal</v>
      </c>
    </row>
    <row r="4878" spans="1:12" ht="15" customHeight="1" x14ac:dyDescent="0.25">
      <c r="A4878" s="81" t="str">
        <f t="shared" si="153"/>
        <v>2019</v>
      </c>
      <c r="B4878" s="259" t="s">
        <v>1021</v>
      </c>
      <c r="C4878" s="260" t="s">
        <v>1022</v>
      </c>
      <c r="D4878" s="73" t="str">
        <f t="shared" si="152"/>
        <v>ago/2019</v>
      </c>
      <c r="E4878" s="263">
        <v>43697</v>
      </c>
      <c r="F4878" s="262" t="s">
        <v>1251</v>
      </c>
      <c r="G4878" s="262" t="s">
        <v>295</v>
      </c>
      <c r="H4878" s="264" t="s">
        <v>1453</v>
      </c>
      <c r="I4878" s="264" t="s">
        <v>243</v>
      </c>
      <c r="J4878" s="265">
        <v>-9506.2099999999991</v>
      </c>
      <c r="K4878" s="82" t="str">
        <f>IFERROR(IFERROR(VLOOKUP(I4878,'DE-PARA'!B:D,3,0),VLOOKUP(I4878,'DE-PARA'!C:D,2,0)),"NÃO ENCONTRADO")</f>
        <v>Pessoal</v>
      </c>
      <c r="L4878" s="50" t="str">
        <f>VLOOKUP(K4878,'Base -Receita-Despesa'!$B:$AS,1,FALSE)</f>
        <v>Pessoal</v>
      </c>
    </row>
    <row r="4879" spans="1:12" ht="15" customHeight="1" x14ac:dyDescent="0.25">
      <c r="A4879" s="81" t="str">
        <f t="shared" si="153"/>
        <v>2019</v>
      </c>
      <c r="B4879" s="259" t="s">
        <v>1021</v>
      </c>
      <c r="C4879" s="260" t="s">
        <v>1022</v>
      </c>
      <c r="D4879" s="73" t="str">
        <f t="shared" si="152"/>
        <v>ago/2019</v>
      </c>
      <c r="E4879" s="263">
        <v>43697</v>
      </c>
      <c r="F4879" s="262" t="s">
        <v>710</v>
      </c>
      <c r="G4879" s="262" t="s">
        <v>295</v>
      </c>
      <c r="H4879" s="264" t="s">
        <v>1453</v>
      </c>
      <c r="I4879" s="264" t="s">
        <v>243</v>
      </c>
      <c r="J4879" s="265">
        <v>-1827.46</v>
      </c>
      <c r="K4879" s="82" t="str">
        <f>IFERROR(IFERROR(VLOOKUP(I4879,'DE-PARA'!B:D,3,0),VLOOKUP(I4879,'DE-PARA'!C:D,2,0)),"NÃO ENCONTRADO")</f>
        <v>Pessoal</v>
      </c>
      <c r="L4879" s="50" t="str">
        <f>VLOOKUP(K4879,'Base -Receita-Despesa'!$B:$AS,1,FALSE)</f>
        <v>Pessoal</v>
      </c>
    </row>
    <row r="4880" spans="1:12" ht="15" customHeight="1" x14ac:dyDescent="0.25">
      <c r="A4880" s="81" t="str">
        <f t="shared" si="153"/>
        <v>2019</v>
      </c>
      <c r="B4880" s="259" t="s">
        <v>1021</v>
      </c>
      <c r="C4880" s="260" t="s">
        <v>1022</v>
      </c>
      <c r="D4880" s="73" t="str">
        <f t="shared" si="152"/>
        <v>ago/2019</v>
      </c>
      <c r="E4880" s="263">
        <v>43697</v>
      </c>
      <c r="F4880" s="262" t="s">
        <v>1279</v>
      </c>
      <c r="G4880" s="262" t="s">
        <v>295</v>
      </c>
      <c r="H4880" s="264" t="s">
        <v>1453</v>
      </c>
      <c r="I4880" s="264" t="s">
        <v>243</v>
      </c>
      <c r="J4880" s="265">
        <v>-2424.6799999999998</v>
      </c>
      <c r="K4880" s="82" t="str">
        <f>IFERROR(IFERROR(VLOOKUP(I4880,'DE-PARA'!B:D,3,0),VLOOKUP(I4880,'DE-PARA'!C:D,2,0)),"NÃO ENCONTRADO")</f>
        <v>Pessoal</v>
      </c>
      <c r="L4880" s="50" t="str">
        <f>VLOOKUP(K4880,'Base -Receita-Despesa'!$B:$AS,1,FALSE)</f>
        <v>Pessoal</v>
      </c>
    </row>
    <row r="4881" spans="1:12" ht="15" customHeight="1" x14ac:dyDescent="0.25">
      <c r="A4881" s="81" t="str">
        <f t="shared" si="153"/>
        <v>2019</v>
      </c>
      <c r="B4881" s="259" t="s">
        <v>1021</v>
      </c>
      <c r="C4881" s="260" t="s">
        <v>1022</v>
      </c>
      <c r="D4881" s="73" t="str">
        <f t="shared" si="152"/>
        <v>ago/2019</v>
      </c>
      <c r="E4881" s="263">
        <v>43697</v>
      </c>
      <c r="F4881" s="259" t="s">
        <v>715</v>
      </c>
      <c r="G4881" s="262" t="s">
        <v>295</v>
      </c>
      <c r="H4881" s="264" t="s">
        <v>1453</v>
      </c>
      <c r="I4881" s="264" t="s">
        <v>243</v>
      </c>
      <c r="J4881" s="265">
        <v>-2401.17</v>
      </c>
      <c r="K4881" s="82" t="str">
        <f>IFERROR(IFERROR(VLOOKUP(I4881,'DE-PARA'!B:D,3,0),VLOOKUP(I4881,'DE-PARA'!C:D,2,0)),"NÃO ENCONTRADO")</f>
        <v>Pessoal</v>
      </c>
      <c r="L4881" s="50" t="str">
        <f>VLOOKUP(K4881,'Base -Receita-Despesa'!$B:$AS,1,FALSE)</f>
        <v>Pessoal</v>
      </c>
    </row>
    <row r="4882" spans="1:12" ht="15" customHeight="1" x14ac:dyDescent="0.25">
      <c r="A4882" s="81" t="str">
        <f t="shared" si="153"/>
        <v>2019</v>
      </c>
      <c r="B4882" s="259" t="s">
        <v>1021</v>
      </c>
      <c r="C4882" s="260" t="s">
        <v>1022</v>
      </c>
      <c r="D4882" s="73" t="str">
        <f t="shared" si="152"/>
        <v>ago/2019</v>
      </c>
      <c r="E4882" s="263">
        <v>43697</v>
      </c>
      <c r="F4882" s="259" t="s">
        <v>1712</v>
      </c>
      <c r="G4882" s="262" t="s">
        <v>295</v>
      </c>
      <c r="H4882" s="266" t="s">
        <v>340</v>
      </c>
      <c r="I4882" s="266" t="s">
        <v>160</v>
      </c>
      <c r="J4882" s="264">
        <v>-92.07</v>
      </c>
      <c r="K4882" s="82" t="str">
        <f>IFERROR(IFERROR(VLOOKUP(I4882,'DE-PARA'!B:D,3,0),VLOOKUP(I4882,'DE-PARA'!C:D,2,0)),"NÃO ENCONTRADO")</f>
        <v>Serviços</v>
      </c>
      <c r="L4882" s="50" t="str">
        <f>VLOOKUP(K4882,'Base -Receita-Despesa'!$B:$AS,1,FALSE)</f>
        <v>Serviços</v>
      </c>
    </row>
    <row r="4883" spans="1:12" ht="15" customHeight="1" x14ac:dyDescent="0.25">
      <c r="A4883" s="81" t="str">
        <f t="shared" si="153"/>
        <v>2019</v>
      </c>
      <c r="B4883" s="259" t="s">
        <v>1021</v>
      </c>
      <c r="C4883" s="260" t="s">
        <v>1022</v>
      </c>
      <c r="D4883" s="73" t="str">
        <f t="shared" si="152"/>
        <v>ago/2019</v>
      </c>
      <c r="E4883" s="263">
        <v>43697</v>
      </c>
      <c r="F4883" s="262" t="s">
        <v>807</v>
      </c>
      <c r="G4883" s="262" t="s">
        <v>295</v>
      </c>
      <c r="H4883" s="266" t="s">
        <v>1713</v>
      </c>
      <c r="I4883" s="266" t="s">
        <v>156</v>
      </c>
      <c r="J4883" s="265">
        <v>-2666.5</v>
      </c>
      <c r="K4883" s="82" t="str">
        <f>IFERROR(IFERROR(VLOOKUP(I4883,'DE-PARA'!B:D,3,0),VLOOKUP(I4883,'DE-PARA'!C:D,2,0)),"NÃO ENCONTRADO")</f>
        <v>Encargos sobre Folha de Pagamento</v>
      </c>
      <c r="L4883" s="50" t="str">
        <f>VLOOKUP(K4883,'Base -Receita-Despesa'!$B:$AS,1,FALSE)</f>
        <v>Encargos sobre Folha de Pagamento</v>
      </c>
    </row>
    <row r="4884" spans="1:12" ht="15" customHeight="1" x14ac:dyDescent="0.25">
      <c r="A4884" s="81" t="str">
        <f t="shared" si="153"/>
        <v>2019</v>
      </c>
      <c r="B4884" s="259" t="s">
        <v>1021</v>
      </c>
      <c r="C4884" s="260" t="s">
        <v>1022</v>
      </c>
      <c r="D4884" s="73" t="str">
        <f t="shared" si="152"/>
        <v>ago/2019</v>
      </c>
      <c r="E4884" s="263">
        <v>43697</v>
      </c>
      <c r="F4884" s="262" t="s">
        <v>794</v>
      </c>
      <c r="G4884" s="262" t="s">
        <v>295</v>
      </c>
      <c r="H4884" s="266" t="s">
        <v>821</v>
      </c>
      <c r="I4884" s="266" t="s">
        <v>156</v>
      </c>
      <c r="J4884" s="265">
        <v>-8831.19</v>
      </c>
      <c r="K4884" s="82" t="str">
        <f>IFERROR(IFERROR(VLOOKUP(I4884,'DE-PARA'!B:D,3,0),VLOOKUP(I4884,'DE-PARA'!C:D,2,0)),"NÃO ENCONTRADO")</f>
        <v>Encargos sobre Folha de Pagamento</v>
      </c>
      <c r="L4884" s="50" t="str">
        <f>VLOOKUP(K4884,'Base -Receita-Despesa'!$B:$AS,1,FALSE)</f>
        <v>Encargos sobre Folha de Pagamento</v>
      </c>
    </row>
    <row r="4885" spans="1:12" ht="15" customHeight="1" x14ac:dyDescent="0.25">
      <c r="A4885" s="81" t="str">
        <f t="shared" si="153"/>
        <v>2019</v>
      </c>
      <c r="B4885" s="259" t="s">
        <v>1021</v>
      </c>
      <c r="C4885" s="260" t="s">
        <v>1022</v>
      </c>
      <c r="D4885" s="73" t="str">
        <f t="shared" si="152"/>
        <v>ago/2019</v>
      </c>
      <c r="E4885" s="263">
        <v>43697</v>
      </c>
      <c r="F4885" s="259" t="s">
        <v>695</v>
      </c>
      <c r="G4885" s="259" t="s">
        <v>295</v>
      </c>
      <c r="H4885" s="264" t="s">
        <v>1453</v>
      </c>
      <c r="I4885" s="264" t="s">
        <v>243</v>
      </c>
      <c r="J4885" s="265">
        <v>-1029.18</v>
      </c>
      <c r="K4885" s="82" t="str">
        <f>IFERROR(IFERROR(VLOOKUP(I4885,'DE-PARA'!B:D,3,0),VLOOKUP(I4885,'DE-PARA'!C:D,2,0)),"NÃO ENCONTRADO")</f>
        <v>Pessoal</v>
      </c>
      <c r="L4885" s="50" t="str">
        <f>VLOOKUP(K4885,'Base -Receita-Despesa'!$B:$AS,1,FALSE)</f>
        <v>Pessoal</v>
      </c>
    </row>
    <row r="4886" spans="1:12" ht="15" customHeight="1" x14ac:dyDescent="0.25">
      <c r="A4886" s="81" t="str">
        <f t="shared" si="153"/>
        <v>2019</v>
      </c>
      <c r="B4886" s="259" t="s">
        <v>1021</v>
      </c>
      <c r="C4886" s="260" t="s">
        <v>1022</v>
      </c>
      <c r="D4886" s="73" t="str">
        <f t="shared" si="152"/>
        <v>ago/2019</v>
      </c>
      <c r="E4886" s="263">
        <v>43697</v>
      </c>
      <c r="F4886" s="259" t="s">
        <v>1248</v>
      </c>
      <c r="G4886" s="259" t="s">
        <v>295</v>
      </c>
      <c r="H4886" s="264" t="s">
        <v>1453</v>
      </c>
      <c r="I4886" s="264" t="s">
        <v>243</v>
      </c>
      <c r="J4886" s="265">
        <v>-3066.52</v>
      </c>
      <c r="K4886" s="82" t="str">
        <f>IFERROR(IFERROR(VLOOKUP(I4886,'DE-PARA'!B:D,3,0),VLOOKUP(I4886,'DE-PARA'!C:D,2,0)),"NÃO ENCONTRADO")</f>
        <v>Pessoal</v>
      </c>
      <c r="L4886" s="50" t="str">
        <f>VLOOKUP(K4886,'Base -Receita-Despesa'!$B:$AS,1,FALSE)</f>
        <v>Pessoal</v>
      </c>
    </row>
    <row r="4887" spans="1:12" ht="15" customHeight="1" x14ac:dyDescent="0.25">
      <c r="A4887" s="81" t="str">
        <f t="shared" si="153"/>
        <v>2019</v>
      </c>
      <c r="B4887" s="259" t="s">
        <v>1021</v>
      </c>
      <c r="C4887" s="260" t="s">
        <v>1022</v>
      </c>
      <c r="D4887" s="73" t="str">
        <f t="shared" si="152"/>
        <v>ago/2019</v>
      </c>
      <c r="E4887" s="263">
        <v>43697</v>
      </c>
      <c r="F4887" s="259" t="s">
        <v>702</v>
      </c>
      <c r="G4887" s="259" t="s">
        <v>295</v>
      </c>
      <c r="H4887" s="264" t="s">
        <v>1453</v>
      </c>
      <c r="I4887" s="264" t="s">
        <v>243</v>
      </c>
      <c r="J4887" s="264">
        <v>-589.5</v>
      </c>
      <c r="K4887" s="82" t="str">
        <f>IFERROR(IFERROR(VLOOKUP(I4887,'DE-PARA'!B:D,3,0),VLOOKUP(I4887,'DE-PARA'!C:D,2,0)),"NÃO ENCONTRADO")</f>
        <v>Pessoal</v>
      </c>
      <c r="L4887" s="50" t="str">
        <f>VLOOKUP(K4887,'Base -Receita-Despesa'!$B:$AS,1,FALSE)</f>
        <v>Pessoal</v>
      </c>
    </row>
    <row r="4888" spans="1:12" ht="15" customHeight="1" x14ac:dyDescent="0.25">
      <c r="A4888" s="81" t="str">
        <f t="shared" si="153"/>
        <v>2019</v>
      </c>
      <c r="B4888" s="259" t="s">
        <v>1021</v>
      </c>
      <c r="C4888" s="260" t="s">
        <v>1022</v>
      </c>
      <c r="D4888" s="73" t="str">
        <f t="shared" si="152"/>
        <v>ago/2019</v>
      </c>
      <c r="E4888" s="263">
        <v>43697</v>
      </c>
      <c r="F4888" s="259" t="s">
        <v>1278</v>
      </c>
      <c r="G4888" s="259" t="s">
        <v>295</v>
      </c>
      <c r="H4888" s="264" t="s">
        <v>1453</v>
      </c>
      <c r="I4888" s="264" t="s">
        <v>243</v>
      </c>
      <c r="J4888" s="264">
        <v>-782.15</v>
      </c>
      <c r="K4888" s="82" t="str">
        <f>IFERROR(IFERROR(VLOOKUP(I4888,'DE-PARA'!B:D,3,0),VLOOKUP(I4888,'DE-PARA'!C:D,2,0)),"NÃO ENCONTRADO")</f>
        <v>Pessoal</v>
      </c>
      <c r="L4888" s="50" t="str">
        <f>VLOOKUP(K4888,'Base -Receita-Despesa'!$B:$AS,1,FALSE)</f>
        <v>Pessoal</v>
      </c>
    </row>
    <row r="4889" spans="1:12" ht="15" customHeight="1" x14ac:dyDescent="0.25">
      <c r="A4889" s="81" t="str">
        <f t="shared" si="153"/>
        <v>2019</v>
      </c>
      <c r="B4889" s="259" t="s">
        <v>1021</v>
      </c>
      <c r="C4889" s="260" t="s">
        <v>1022</v>
      </c>
      <c r="D4889" s="73" t="str">
        <f t="shared" si="152"/>
        <v>ago/2019</v>
      </c>
      <c r="E4889" s="263">
        <v>43697</v>
      </c>
      <c r="F4889" s="259" t="s">
        <v>711</v>
      </c>
      <c r="G4889" s="259" t="s">
        <v>295</v>
      </c>
      <c r="H4889" s="264" t="s">
        <v>1453</v>
      </c>
      <c r="I4889" s="264" t="s">
        <v>243</v>
      </c>
      <c r="J4889" s="264">
        <v>-774.57</v>
      </c>
      <c r="K4889" s="82" t="str">
        <f>IFERROR(IFERROR(VLOOKUP(I4889,'DE-PARA'!B:D,3,0),VLOOKUP(I4889,'DE-PARA'!C:D,2,0)),"NÃO ENCONTRADO")</f>
        <v>Pessoal</v>
      </c>
      <c r="L4889" s="50" t="str">
        <f>VLOOKUP(K4889,'Base -Receita-Despesa'!$B:$AS,1,FALSE)</f>
        <v>Pessoal</v>
      </c>
    </row>
    <row r="4890" spans="1:12" ht="15" customHeight="1" x14ac:dyDescent="0.25">
      <c r="A4890" s="81" t="str">
        <f t="shared" si="153"/>
        <v>2019</v>
      </c>
      <c r="B4890" s="259" t="s">
        <v>1021</v>
      </c>
      <c r="C4890" s="260" t="s">
        <v>1022</v>
      </c>
      <c r="D4890" s="73" t="str">
        <f t="shared" si="152"/>
        <v>ago/2019</v>
      </c>
      <c r="E4890" s="263">
        <v>43697</v>
      </c>
      <c r="F4890" s="259" t="s">
        <v>1180</v>
      </c>
      <c r="G4890" s="259" t="s">
        <v>295</v>
      </c>
      <c r="H4890" s="264" t="s">
        <v>1578</v>
      </c>
      <c r="I4890" s="264" t="s">
        <v>244</v>
      </c>
      <c r="J4890" s="264">
        <v>-225</v>
      </c>
      <c r="K4890" s="82" t="str">
        <f>IFERROR(IFERROR(VLOOKUP(I4890,'DE-PARA'!B:D,3,0),VLOOKUP(I4890,'DE-PARA'!C:D,2,0)),"NÃO ENCONTRADO")</f>
        <v>Pessoal</v>
      </c>
      <c r="L4890" s="50" t="str">
        <f>VLOOKUP(K4890,'Base -Receita-Despesa'!$B:$AS,1,FALSE)</f>
        <v>Pessoal</v>
      </c>
    </row>
    <row r="4891" spans="1:12" ht="15" customHeight="1" x14ac:dyDescent="0.25">
      <c r="A4891" s="81" t="str">
        <f t="shared" si="153"/>
        <v>2019</v>
      </c>
      <c r="B4891" s="259" t="s">
        <v>1021</v>
      </c>
      <c r="C4891" s="260" t="s">
        <v>1022</v>
      </c>
      <c r="D4891" s="73" t="str">
        <f t="shared" si="152"/>
        <v>ago/2019</v>
      </c>
      <c r="E4891" s="263">
        <v>43697</v>
      </c>
      <c r="F4891" s="259" t="s">
        <v>1714</v>
      </c>
      <c r="G4891" s="259" t="s">
        <v>295</v>
      </c>
      <c r="H4891" s="264" t="s">
        <v>333</v>
      </c>
      <c r="I4891" s="264" t="s">
        <v>150</v>
      </c>
      <c r="J4891" s="264">
        <v>-44.28</v>
      </c>
      <c r="K4891" s="82" t="str">
        <f>IFERROR(IFERROR(VLOOKUP(I4891,'DE-PARA'!B:D,3,0),VLOOKUP(I4891,'DE-PARA'!C:D,2,0)),"NÃO ENCONTRADO")</f>
        <v>Serviços</v>
      </c>
      <c r="L4891" s="50" t="str">
        <f>VLOOKUP(K4891,'Base -Receita-Despesa'!$B:$AS,1,FALSE)</f>
        <v>Serviços</v>
      </c>
    </row>
    <row r="4892" spans="1:12" ht="15" customHeight="1" x14ac:dyDescent="0.25">
      <c r="A4892" s="81" t="str">
        <f t="shared" si="153"/>
        <v>2019</v>
      </c>
      <c r="B4892" s="259" t="s">
        <v>1021</v>
      </c>
      <c r="C4892" s="260" t="s">
        <v>1022</v>
      </c>
      <c r="D4892" s="73" t="str">
        <f t="shared" si="152"/>
        <v>ago/2019</v>
      </c>
      <c r="E4892" s="263">
        <v>43697</v>
      </c>
      <c r="F4892" s="259" t="s">
        <v>1715</v>
      </c>
      <c r="G4892" s="259" t="s">
        <v>295</v>
      </c>
      <c r="H4892" s="264" t="s">
        <v>333</v>
      </c>
      <c r="I4892" s="264" t="s">
        <v>150</v>
      </c>
      <c r="J4892" s="264">
        <v>-117.59</v>
      </c>
      <c r="K4892" s="82" t="str">
        <f>IFERROR(IFERROR(VLOOKUP(I4892,'DE-PARA'!B:D,3,0),VLOOKUP(I4892,'DE-PARA'!C:D,2,0)),"NÃO ENCONTRADO")</f>
        <v>Serviços</v>
      </c>
      <c r="L4892" s="50" t="str">
        <f>VLOOKUP(K4892,'Base -Receita-Despesa'!$B:$AS,1,FALSE)</f>
        <v>Serviços</v>
      </c>
    </row>
    <row r="4893" spans="1:12" ht="15" customHeight="1" x14ac:dyDescent="0.25">
      <c r="A4893" s="81" t="str">
        <f t="shared" si="153"/>
        <v>2019</v>
      </c>
      <c r="B4893" s="259" t="s">
        <v>1021</v>
      </c>
      <c r="C4893" s="260" t="s">
        <v>1022</v>
      </c>
      <c r="D4893" s="73" t="str">
        <f t="shared" si="152"/>
        <v>ago/2019</v>
      </c>
      <c r="E4893" s="263">
        <v>43697</v>
      </c>
      <c r="F4893" s="259" t="s">
        <v>945</v>
      </c>
      <c r="G4893" s="259" t="s">
        <v>295</v>
      </c>
      <c r="H4893" s="264" t="s">
        <v>333</v>
      </c>
      <c r="I4893" s="264" t="s">
        <v>153</v>
      </c>
      <c r="J4893" s="265">
        <v>-1035</v>
      </c>
      <c r="K4893" s="82" t="str">
        <f>IFERROR(IFERROR(VLOOKUP(I4893,'DE-PARA'!B:D,3,0),VLOOKUP(I4893,'DE-PARA'!C:D,2,0)),"NÃO ENCONTRADO")</f>
        <v>Serviços</v>
      </c>
      <c r="L4893" s="50" t="str">
        <f>VLOOKUP(K4893,'Base -Receita-Despesa'!$B:$AS,1,FALSE)</f>
        <v>Serviços</v>
      </c>
    </row>
    <row r="4894" spans="1:12" ht="15" customHeight="1" x14ac:dyDescent="0.25">
      <c r="A4894" s="81" t="str">
        <f t="shared" si="153"/>
        <v>2019</v>
      </c>
      <c r="B4894" s="259" t="s">
        <v>1021</v>
      </c>
      <c r="C4894" s="260" t="s">
        <v>1022</v>
      </c>
      <c r="D4894" s="73" t="str">
        <f t="shared" si="152"/>
        <v>ago/2019</v>
      </c>
      <c r="E4894" s="263">
        <v>43697</v>
      </c>
      <c r="F4894" s="259" t="s">
        <v>597</v>
      </c>
      <c r="G4894" s="259" t="s">
        <v>295</v>
      </c>
      <c r="H4894" s="264" t="s">
        <v>333</v>
      </c>
      <c r="I4894" s="264" t="s">
        <v>150</v>
      </c>
      <c r="J4894" s="264">
        <v>-74.28</v>
      </c>
      <c r="K4894" s="82" t="str">
        <f>IFERROR(IFERROR(VLOOKUP(I4894,'DE-PARA'!B:D,3,0),VLOOKUP(I4894,'DE-PARA'!C:D,2,0)),"NÃO ENCONTRADO")</f>
        <v>Serviços</v>
      </c>
      <c r="L4894" s="50" t="str">
        <f>VLOOKUP(K4894,'Base -Receita-Despesa'!$B:$AS,1,FALSE)</f>
        <v>Serviços</v>
      </c>
    </row>
    <row r="4895" spans="1:12" ht="15" customHeight="1" x14ac:dyDescent="0.25">
      <c r="A4895" s="81" t="str">
        <f t="shared" si="153"/>
        <v>2019</v>
      </c>
      <c r="B4895" s="259" t="s">
        <v>1021</v>
      </c>
      <c r="C4895" s="260" t="s">
        <v>1022</v>
      </c>
      <c r="D4895" s="73" t="str">
        <f t="shared" si="152"/>
        <v>ago/2019</v>
      </c>
      <c r="E4895" s="263">
        <v>43697</v>
      </c>
      <c r="F4895" s="259" t="s">
        <v>963</v>
      </c>
      <c r="G4895" s="259" t="s">
        <v>295</v>
      </c>
      <c r="H4895" s="264" t="s">
        <v>324</v>
      </c>
      <c r="I4895" s="264" t="s">
        <v>118</v>
      </c>
      <c r="J4895" s="264">
        <v>-839.71</v>
      </c>
      <c r="K4895" s="82" t="str">
        <f>IFERROR(IFERROR(VLOOKUP(I4895,'DE-PARA'!B:D,3,0),VLOOKUP(I4895,'DE-PARA'!C:D,2,0)),"NÃO ENCONTRADO")</f>
        <v>Serviços</v>
      </c>
      <c r="L4895" s="50" t="str">
        <f>VLOOKUP(K4895,'Base -Receita-Despesa'!$B:$AS,1,FALSE)</f>
        <v>Serviços</v>
      </c>
    </row>
    <row r="4896" spans="1:12" ht="15" customHeight="1" x14ac:dyDescent="0.25">
      <c r="A4896" s="81" t="str">
        <f t="shared" si="153"/>
        <v>2019</v>
      </c>
      <c r="B4896" s="259" t="s">
        <v>1021</v>
      </c>
      <c r="C4896" s="260" t="s">
        <v>1022</v>
      </c>
      <c r="D4896" s="73" t="str">
        <f t="shared" si="152"/>
        <v>ago/2019</v>
      </c>
      <c r="E4896" s="263">
        <v>43697</v>
      </c>
      <c r="F4896" s="259" t="s">
        <v>1716</v>
      </c>
      <c r="G4896" s="259" t="s">
        <v>295</v>
      </c>
      <c r="H4896" s="264" t="s">
        <v>1109</v>
      </c>
      <c r="I4896" s="264" t="s">
        <v>151</v>
      </c>
      <c r="J4896" s="264">
        <v>-585.52</v>
      </c>
      <c r="K4896" s="82" t="str">
        <f>IFERROR(IFERROR(VLOOKUP(I4896,'DE-PARA'!B:D,3,0),VLOOKUP(I4896,'DE-PARA'!C:D,2,0)),"NÃO ENCONTRADO")</f>
        <v>Serviços</v>
      </c>
      <c r="L4896" s="50" t="str">
        <f>VLOOKUP(K4896,'Base -Receita-Despesa'!$B:$AS,1,FALSE)</f>
        <v>Serviços</v>
      </c>
    </row>
    <row r="4897" spans="1:12" ht="15" customHeight="1" x14ac:dyDescent="0.25">
      <c r="A4897" s="81" t="str">
        <f t="shared" si="153"/>
        <v>2019</v>
      </c>
      <c r="B4897" s="259" t="s">
        <v>1021</v>
      </c>
      <c r="C4897" s="260" t="s">
        <v>1022</v>
      </c>
      <c r="D4897" s="73" t="str">
        <f t="shared" si="152"/>
        <v>ago/2019</v>
      </c>
      <c r="E4897" s="263">
        <v>43697</v>
      </c>
      <c r="F4897" s="259" t="s">
        <v>1717</v>
      </c>
      <c r="G4897" s="259" t="s">
        <v>295</v>
      </c>
      <c r="H4897" s="264" t="s">
        <v>340</v>
      </c>
      <c r="I4897" s="264" t="s">
        <v>160</v>
      </c>
      <c r="J4897" s="264">
        <v>-29.7</v>
      </c>
      <c r="K4897" s="82" t="str">
        <f>IFERROR(IFERROR(VLOOKUP(I4897,'DE-PARA'!B:D,3,0),VLOOKUP(I4897,'DE-PARA'!C:D,2,0)),"NÃO ENCONTRADO")</f>
        <v>Serviços</v>
      </c>
      <c r="L4897" s="50" t="str">
        <f>VLOOKUP(K4897,'Base -Receita-Despesa'!$B:$AS,1,FALSE)</f>
        <v>Serviços</v>
      </c>
    </row>
    <row r="4898" spans="1:12" ht="15" customHeight="1" x14ac:dyDescent="0.25">
      <c r="A4898" s="81" t="str">
        <f t="shared" si="153"/>
        <v>2019</v>
      </c>
      <c r="B4898" s="259" t="s">
        <v>1021</v>
      </c>
      <c r="C4898" s="260" t="s">
        <v>1022</v>
      </c>
      <c r="D4898" s="73" t="str">
        <f t="shared" si="152"/>
        <v>ago/2019</v>
      </c>
      <c r="E4898" s="263">
        <v>43697</v>
      </c>
      <c r="F4898" s="259" t="s">
        <v>1718</v>
      </c>
      <c r="G4898" s="259" t="s">
        <v>295</v>
      </c>
      <c r="H4898" s="264" t="s">
        <v>338</v>
      </c>
      <c r="I4898" s="264" t="s">
        <v>137</v>
      </c>
      <c r="J4898" s="264">
        <v>-124.35</v>
      </c>
      <c r="K4898" s="82" t="str">
        <f>IFERROR(IFERROR(VLOOKUP(I4898,'DE-PARA'!B:D,3,0),VLOOKUP(I4898,'DE-PARA'!C:D,2,0)),"NÃO ENCONTRADO")</f>
        <v>Serviços</v>
      </c>
      <c r="L4898" s="50" t="str">
        <f>VLOOKUP(K4898,'Base -Receita-Despesa'!$B:$AS,1,FALSE)</f>
        <v>Serviços</v>
      </c>
    </row>
    <row r="4899" spans="1:12" ht="15" customHeight="1" x14ac:dyDescent="0.25">
      <c r="A4899" s="81" t="str">
        <f t="shared" si="153"/>
        <v>2019</v>
      </c>
      <c r="B4899" s="259" t="s">
        <v>1021</v>
      </c>
      <c r="C4899" s="260" t="s">
        <v>1022</v>
      </c>
      <c r="D4899" s="73" t="str">
        <f t="shared" si="152"/>
        <v>ago/2019</v>
      </c>
      <c r="E4899" s="263">
        <v>43697</v>
      </c>
      <c r="F4899" s="259" t="s">
        <v>1719</v>
      </c>
      <c r="G4899" s="259" t="s">
        <v>295</v>
      </c>
      <c r="H4899" s="264" t="s">
        <v>396</v>
      </c>
      <c r="I4899" s="264" t="s">
        <v>120</v>
      </c>
      <c r="J4899" s="264">
        <v>-45</v>
      </c>
      <c r="K4899" s="82" t="str">
        <f>IFERROR(IFERROR(VLOOKUP(I4899,'DE-PARA'!B:D,3,0),VLOOKUP(I4899,'DE-PARA'!C:D,2,0)),"NÃO ENCONTRADO")</f>
        <v>Serviços</v>
      </c>
      <c r="L4899" s="50" t="str">
        <f>VLOOKUP(K4899,'Base -Receita-Despesa'!$B:$AS,1,FALSE)</f>
        <v>Serviços</v>
      </c>
    </row>
    <row r="4900" spans="1:12" ht="15" customHeight="1" x14ac:dyDescent="0.25">
      <c r="A4900" s="81" t="str">
        <f t="shared" si="153"/>
        <v>2019</v>
      </c>
      <c r="B4900" s="259" t="s">
        <v>1021</v>
      </c>
      <c r="C4900" s="260" t="s">
        <v>1022</v>
      </c>
      <c r="D4900" s="73" t="str">
        <f t="shared" si="152"/>
        <v>ago/2019</v>
      </c>
      <c r="E4900" s="263">
        <v>43697</v>
      </c>
      <c r="F4900" s="259" t="s">
        <v>1720</v>
      </c>
      <c r="G4900" s="259" t="s">
        <v>295</v>
      </c>
      <c r="H4900" s="264" t="s">
        <v>1109</v>
      </c>
      <c r="I4900" s="264" t="s">
        <v>151</v>
      </c>
      <c r="J4900" s="265">
        <v>-4591.71</v>
      </c>
      <c r="K4900" s="82" t="str">
        <f>IFERROR(IFERROR(VLOOKUP(I4900,'DE-PARA'!B:D,3,0),VLOOKUP(I4900,'DE-PARA'!C:D,2,0)),"NÃO ENCONTRADO")</f>
        <v>Serviços</v>
      </c>
      <c r="L4900" s="50" t="str">
        <f>VLOOKUP(K4900,'Base -Receita-Despesa'!$B:$AS,1,FALSE)</f>
        <v>Serviços</v>
      </c>
    </row>
    <row r="4901" spans="1:12" ht="15" customHeight="1" x14ac:dyDescent="0.25">
      <c r="A4901" s="81" t="str">
        <f t="shared" si="153"/>
        <v>2019</v>
      </c>
      <c r="B4901" s="259" t="s">
        <v>1021</v>
      </c>
      <c r="C4901" s="260" t="s">
        <v>1022</v>
      </c>
      <c r="D4901" s="73" t="str">
        <f t="shared" si="152"/>
        <v>ago/2019</v>
      </c>
      <c r="E4901" s="263">
        <v>43697</v>
      </c>
      <c r="F4901" s="259" t="s">
        <v>1721</v>
      </c>
      <c r="G4901" s="259" t="s">
        <v>295</v>
      </c>
      <c r="H4901" s="264" t="s">
        <v>333</v>
      </c>
      <c r="I4901" s="264" t="s">
        <v>150</v>
      </c>
      <c r="J4901" s="265">
        <v>-3795</v>
      </c>
      <c r="K4901" s="82" t="str">
        <f>IFERROR(IFERROR(VLOOKUP(I4901,'DE-PARA'!B:D,3,0),VLOOKUP(I4901,'DE-PARA'!C:D,2,0)),"NÃO ENCONTRADO")</f>
        <v>Serviços</v>
      </c>
      <c r="L4901" s="50" t="str">
        <f>VLOOKUP(K4901,'Base -Receita-Despesa'!$B:$AS,1,FALSE)</f>
        <v>Serviços</v>
      </c>
    </row>
    <row r="4902" spans="1:12" ht="15" customHeight="1" x14ac:dyDescent="0.25">
      <c r="A4902" s="81" t="str">
        <f t="shared" si="153"/>
        <v>2019</v>
      </c>
      <c r="B4902" s="259" t="s">
        <v>1021</v>
      </c>
      <c r="C4902" s="260" t="s">
        <v>1022</v>
      </c>
      <c r="D4902" s="73" t="str">
        <f t="shared" si="152"/>
        <v>ago/2019</v>
      </c>
      <c r="E4902" s="263">
        <v>43697</v>
      </c>
      <c r="F4902" s="262" t="s">
        <v>221</v>
      </c>
      <c r="G4902" s="262" t="s">
        <v>295</v>
      </c>
      <c r="H4902" s="266" t="s">
        <v>820</v>
      </c>
      <c r="I4902" s="266" t="s">
        <v>157</v>
      </c>
      <c r="J4902" s="265">
        <v>-104154.43</v>
      </c>
      <c r="K4902" s="82" t="str">
        <f>IFERROR(IFERROR(VLOOKUP(I4902,'DE-PARA'!B:D,3,0),VLOOKUP(I4902,'DE-PARA'!C:D,2,0)),"NÃO ENCONTRADO")</f>
        <v>Encargos sobre Folha de Pagamento</v>
      </c>
      <c r="L4902" s="50" t="str">
        <f>VLOOKUP(K4902,'Base -Receita-Despesa'!$B:$AS,1,FALSE)</f>
        <v>Encargos sobre Folha de Pagamento</v>
      </c>
    </row>
    <row r="4903" spans="1:12" ht="15" customHeight="1" x14ac:dyDescent="0.25">
      <c r="A4903" s="81" t="str">
        <f t="shared" si="153"/>
        <v>2019</v>
      </c>
      <c r="B4903" s="259" t="s">
        <v>1021</v>
      </c>
      <c r="C4903" s="260" t="s">
        <v>1022</v>
      </c>
      <c r="D4903" s="73" t="str">
        <f t="shared" si="152"/>
        <v>ago/2019</v>
      </c>
      <c r="E4903" s="263">
        <v>43697</v>
      </c>
      <c r="F4903" s="259" t="s">
        <v>1722</v>
      </c>
      <c r="G4903" s="259" t="s">
        <v>295</v>
      </c>
      <c r="H4903" s="264" t="s">
        <v>324</v>
      </c>
      <c r="I4903" s="264" t="s">
        <v>118</v>
      </c>
      <c r="J4903" s="265">
        <v>-9236.84</v>
      </c>
      <c r="K4903" s="82" t="str">
        <f>IFERROR(IFERROR(VLOOKUP(I4903,'DE-PARA'!B:D,3,0),VLOOKUP(I4903,'DE-PARA'!C:D,2,0)),"NÃO ENCONTRADO")</f>
        <v>Serviços</v>
      </c>
      <c r="L4903" s="50" t="str">
        <f>VLOOKUP(K4903,'Base -Receita-Despesa'!$B:$AS,1,FALSE)</f>
        <v>Serviços</v>
      </c>
    </row>
    <row r="4904" spans="1:12" ht="15" customHeight="1" x14ac:dyDescent="0.25">
      <c r="A4904" s="81" t="str">
        <f t="shared" si="153"/>
        <v>2019</v>
      </c>
      <c r="B4904" s="259" t="s">
        <v>1021</v>
      </c>
      <c r="C4904" s="260" t="s">
        <v>1022</v>
      </c>
      <c r="D4904" s="73" t="str">
        <f t="shared" si="152"/>
        <v>ago/2019</v>
      </c>
      <c r="E4904" s="263">
        <v>43697</v>
      </c>
      <c r="F4904" s="259" t="s">
        <v>571</v>
      </c>
      <c r="G4904" s="259" t="s">
        <v>295</v>
      </c>
      <c r="H4904" s="264" t="s">
        <v>1620</v>
      </c>
      <c r="I4904" s="264" t="s">
        <v>128</v>
      </c>
      <c r="J4904" s="265">
        <v>-2031.85</v>
      </c>
      <c r="K4904" s="82" t="str">
        <f>IFERROR(IFERROR(VLOOKUP(I4904,'DE-PARA'!B:D,3,0),VLOOKUP(I4904,'DE-PARA'!C:D,2,0)),"NÃO ENCONTRADO")</f>
        <v>Rescisões Trabalhistas</v>
      </c>
      <c r="L4904" s="50" t="str">
        <f>VLOOKUP(K4904,'Base -Receita-Despesa'!$B:$AS,1,FALSE)</f>
        <v>Rescisões Trabalhistas</v>
      </c>
    </row>
    <row r="4905" spans="1:12" ht="15" customHeight="1" x14ac:dyDescent="0.25">
      <c r="A4905" s="81" t="str">
        <f t="shared" si="153"/>
        <v>2019</v>
      </c>
      <c r="B4905" s="259" t="s">
        <v>1021</v>
      </c>
      <c r="C4905" s="260" t="s">
        <v>1022</v>
      </c>
      <c r="D4905" s="73" t="str">
        <f t="shared" si="152"/>
        <v>ago/2019</v>
      </c>
      <c r="E4905" s="263">
        <v>43697</v>
      </c>
      <c r="F4905" s="259">
        <v>629</v>
      </c>
      <c r="G4905" s="259" t="s">
        <v>295</v>
      </c>
      <c r="H4905" s="266" t="s">
        <v>340</v>
      </c>
      <c r="I4905" s="266" t="s">
        <v>160</v>
      </c>
      <c r="J4905" s="265">
        <v>-1858.23</v>
      </c>
      <c r="K4905" s="82" t="str">
        <f>IFERROR(IFERROR(VLOOKUP(I4905,'DE-PARA'!B:D,3,0),VLOOKUP(I4905,'DE-PARA'!C:D,2,0)),"NÃO ENCONTRADO")</f>
        <v>Serviços</v>
      </c>
      <c r="L4905" s="50" t="str">
        <f>VLOOKUP(K4905,'Base -Receita-Despesa'!$B:$AS,1,FALSE)</f>
        <v>Serviços</v>
      </c>
    </row>
    <row r="4906" spans="1:12" ht="15" customHeight="1" x14ac:dyDescent="0.25">
      <c r="A4906" s="81" t="str">
        <f t="shared" si="153"/>
        <v>2019</v>
      </c>
      <c r="B4906" s="259" t="s">
        <v>1021</v>
      </c>
      <c r="C4906" s="260" t="s">
        <v>1022</v>
      </c>
      <c r="D4906" s="73" t="str">
        <f t="shared" si="152"/>
        <v>ago/2019</v>
      </c>
      <c r="E4906" s="263">
        <v>43697</v>
      </c>
      <c r="F4906" s="259">
        <v>15685</v>
      </c>
      <c r="G4906" s="259" t="s">
        <v>295</v>
      </c>
      <c r="H4906" s="264" t="s">
        <v>741</v>
      </c>
      <c r="I4906" s="264" t="s">
        <v>160</v>
      </c>
      <c r="J4906" s="265">
        <v>-4304.17</v>
      </c>
      <c r="K4906" s="82" t="str">
        <f>IFERROR(IFERROR(VLOOKUP(I4906,'DE-PARA'!B:D,3,0),VLOOKUP(I4906,'DE-PARA'!C:D,2,0)),"NÃO ENCONTRADO")</f>
        <v>Serviços</v>
      </c>
      <c r="L4906" s="50" t="str">
        <f>VLOOKUP(K4906,'Base -Receita-Despesa'!$B:$AS,1,FALSE)</f>
        <v>Serviços</v>
      </c>
    </row>
    <row r="4907" spans="1:12" ht="15" customHeight="1" x14ac:dyDescent="0.25">
      <c r="A4907" s="81" t="str">
        <f t="shared" si="153"/>
        <v>2019</v>
      </c>
      <c r="B4907" s="259" t="s">
        <v>1021</v>
      </c>
      <c r="C4907" s="260" t="s">
        <v>1022</v>
      </c>
      <c r="D4907" s="73" t="str">
        <f t="shared" si="152"/>
        <v>ago/2019</v>
      </c>
      <c r="E4907" s="263">
        <v>43697</v>
      </c>
      <c r="F4907" s="259" t="s">
        <v>214</v>
      </c>
      <c r="G4907" s="259" t="s">
        <v>295</v>
      </c>
      <c r="H4907" s="264" t="s">
        <v>304</v>
      </c>
      <c r="I4907" s="264" t="s">
        <v>133</v>
      </c>
      <c r="J4907" s="264">
        <v>-9.5</v>
      </c>
      <c r="K4907" s="82" t="str">
        <f>IFERROR(IFERROR(VLOOKUP(I4907,'DE-PARA'!B:D,3,0),VLOOKUP(I4907,'DE-PARA'!C:D,2,0)),"NÃO ENCONTRADO")</f>
        <v>Outras Saídas</v>
      </c>
      <c r="L4907" s="50" t="str">
        <f>VLOOKUP(K4907,'Base -Receita-Despesa'!$B:$AS,1,FALSE)</f>
        <v>Outras Saídas</v>
      </c>
    </row>
    <row r="4908" spans="1:12" ht="15" customHeight="1" x14ac:dyDescent="0.25">
      <c r="A4908" s="81" t="str">
        <f t="shared" si="153"/>
        <v>2019</v>
      </c>
      <c r="B4908" s="259" t="s">
        <v>1021</v>
      </c>
      <c r="C4908" s="260" t="s">
        <v>1022</v>
      </c>
      <c r="D4908" s="73" t="str">
        <f t="shared" si="152"/>
        <v>ago/2019</v>
      </c>
      <c r="E4908" s="263">
        <v>43697</v>
      </c>
      <c r="F4908" s="259" t="s">
        <v>214</v>
      </c>
      <c r="G4908" s="259" t="s">
        <v>295</v>
      </c>
      <c r="H4908" s="264" t="s">
        <v>304</v>
      </c>
      <c r="I4908" s="264" t="s">
        <v>133</v>
      </c>
      <c r="J4908" s="264">
        <v>-9.5</v>
      </c>
      <c r="K4908" s="82" t="str">
        <f>IFERROR(IFERROR(VLOOKUP(I4908,'DE-PARA'!B:D,3,0),VLOOKUP(I4908,'DE-PARA'!C:D,2,0)),"NÃO ENCONTRADO")</f>
        <v>Outras Saídas</v>
      </c>
      <c r="L4908" s="50" t="str">
        <f>VLOOKUP(K4908,'Base -Receita-Despesa'!$B:$AS,1,FALSE)</f>
        <v>Outras Saídas</v>
      </c>
    </row>
    <row r="4909" spans="1:12" ht="15" customHeight="1" x14ac:dyDescent="0.25">
      <c r="A4909" s="81" t="str">
        <f t="shared" si="153"/>
        <v>2019</v>
      </c>
      <c r="B4909" s="259" t="s">
        <v>1021</v>
      </c>
      <c r="C4909" s="260" t="s">
        <v>1022</v>
      </c>
      <c r="D4909" s="73" t="str">
        <f t="shared" si="152"/>
        <v>ago/2019</v>
      </c>
      <c r="E4909" s="263">
        <v>43697</v>
      </c>
      <c r="F4909" s="259" t="s">
        <v>214</v>
      </c>
      <c r="G4909" s="259" t="s">
        <v>295</v>
      </c>
      <c r="H4909" s="264" t="s">
        <v>304</v>
      </c>
      <c r="I4909" s="264" t="s">
        <v>133</v>
      </c>
      <c r="J4909" s="264">
        <v>-9.5</v>
      </c>
      <c r="K4909" s="82" t="str">
        <f>IFERROR(IFERROR(VLOOKUP(I4909,'DE-PARA'!B:D,3,0),VLOOKUP(I4909,'DE-PARA'!C:D,2,0)),"NÃO ENCONTRADO")</f>
        <v>Outras Saídas</v>
      </c>
      <c r="L4909" s="50" t="str">
        <f>VLOOKUP(K4909,'Base -Receita-Despesa'!$B:$AS,1,FALSE)</f>
        <v>Outras Saídas</v>
      </c>
    </row>
    <row r="4910" spans="1:12" ht="15" customHeight="1" x14ac:dyDescent="0.25">
      <c r="A4910" s="81" t="str">
        <f t="shared" si="153"/>
        <v>2019</v>
      </c>
      <c r="B4910" s="259" t="s">
        <v>1021</v>
      </c>
      <c r="C4910" s="260" t="s">
        <v>1022</v>
      </c>
      <c r="D4910" s="73" t="str">
        <f t="shared" si="152"/>
        <v>ago/2019</v>
      </c>
      <c r="E4910" s="263">
        <v>43697</v>
      </c>
      <c r="F4910" s="259" t="s">
        <v>214</v>
      </c>
      <c r="G4910" s="259" t="s">
        <v>295</v>
      </c>
      <c r="H4910" s="264" t="s">
        <v>329</v>
      </c>
      <c r="I4910" s="264" t="s">
        <v>133</v>
      </c>
      <c r="J4910" s="264">
        <v>-74.25</v>
      </c>
      <c r="K4910" s="82" t="str">
        <f>IFERROR(IFERROR(VLOOKUP(I4910,'DE-PARA'!B:D,3,0),VLOOKUP(I4910,'DE-PARA'!C:D,2,0)),"NÃO ENCONTRADO")</f>
        <v>Outras Saídas</v>
      </c>
      <c r="L4910" s="50" t="str">
        <f>VLOOKUP(K4910,'Base -Receita-Despesa'!$B:$AS,1,FALSE)</f>
        <v>Outras Saídas</v>
      </c>
    </row>
    <row r="4911" spans="1:12" ht="15" customHeight="1" x14ac:dyDescent="0.25">
      <c r="A4911" s="81" t="str">
        <f t="shared" si="153"/>
        <v>2019</v>
      </c>
      <c r="B4911" s="259" t="s">
        <v>1021</v>
      </c>
      <c r="C4911" s="260" t="s">
        <v>1022</v>
      </c>
      <c r="D4911" s="73" t="str">
        <f t="shared" si="152"/>
        <v>ago/2019</v>
      </c>
      <c r="E4911" s="263">
        <v>43697</v>
      </c>
      <c r="F4911" s="259" t="s">
        <v>207</v>
      </c>
      <c r="G4911" s="259" t="s">
        <v>295</v>
      </c>
      <c r="H4911" s="264" t="s">
        <v>208</v>
      </c>
      <c r="I4911" s="264" t="s">
        <v>298</v>
      </c>
      <c r="J4911" s="265">
        <v>185502.95</v>
      </c>
      <c r="K4911" s="82" t="str">
        <f>IFERROR(IFERROR(VLOOKUP(I4911,'DE-PARA'!B:D,3,0),VLOOKUP(I4911,'DE-PARA'!C:D,2,0)),"NÃO ENCONTRADO")</f>
        <v>Entrada Conta Aplicação (+)</v>
      </c>
      <c r="L4911" s="50" t="str">
        <f>VLOOKUP(K4911,'Base -Receita-Despesa'!$B:$AS,1,FALSE)</f>
        <v>ENTRADA CONTA APLICAÇÃO (+)</v>
      </c>
    </row>
    <row r="4912" spans="1:12" ht="15" customHeight="1" x14ac:dyDescent="0.25">
      <c r="A4912" s="81" t="str">
        <f t="shared" si="153"/>
        <v>2019</v>
      </c>
      <c r="B4912" s="259" t="s">
        <v>1021</v>
      </c>
      <c r="C4912" s="260" t="s">
        <v>1022</v>
      </c>
      <c r="D4912" s="73" t="str">
        <f t="shared" si="152"/>
        <v>ago/2019</v>
      </c>
      <c r="E4912" s="263">
        <v>43698</v>
      </c>
      <c r="F4912" s="259">
        <v>8457</v>
      </c>
      <c r="G4912" s="259" t="s">
        <v>295</v>
      </c>
      <c r="H4912" s="264" t="s">
        <v>1704</v>
      </c>
      <c r="I4912" s="264" t="s">
        <v>168</v>
      </c>
      <c r="J4912" s="264">
        <v>-492.65</v>
      </c>
      <c r="K4912" s="82" t="str">
        <f>IFERROR(IFERROR(VLOOKUP(I4912,'DE-PARA'!B:D,3,0),VLOOKUP(I4912,'DE-PARA'!C:D,2,0)),"NÃO ENCONTRADO")</f>
        <v>Materiais</v>
      </c>
      <c r="L4912" s="50" t="str">
        <f>VLOOKUP(K4912,'Base -Receita-Despesa'!$B:$AS,1,FALSE)</f>
        <v>Materiais</v>
      </c>
    </row>
    <row r="4913" spans="1:12" ht="15" customHeight="1" x14ac:dyDescent="0.25">
      <c r="A4913" s="81" t="str">
        <f t="shared" si="153"/>
        <v>2019</v>
      </c>
      <c r="B4913" s="259" t="s">
        <v>1021</v>
      </c>
      <c r="C4913" s="260" t="s">
        <v>1022</v>
      </c>
      <c r="D4913" s="73" t="str">
        <f t="shared" si="152"/>
        <v>ago/2019</v>
      </c>
      <c r="E4913" s="263">
        <v>43698</v>
      </c>
      <c r="F4913" s="259">
        <v>28547</v>
      </c>
      <c r="G4913" s="259" t="s">
        <v>295</v>
      </c>
      <c r="H4913" s="264" t="s">
        <v>746</v>
      </c>
      <c r="I4913" s="264" t="s">
        <v>249</v>
      </c>
      <c r="J4913" s="264">
        <v>-55.2</v>
      </c>
      <c r="K4913" s="82" t="str">
        <f>IFERROR(IFERROR(VLOOKUP(I4913,'DE-PARA'!B:D,3,0),VLOOKUP(I4913,'DE-PARA'!C:D,2,0)),"NÃO ENCONTRADO")</f>
        <v>Materiais</v>
      </c>
      <c r="L4913" s="50" t="str">
        <f>VLOOKUP(K4913,'Base -Receita-Despesa'!$B:$AS,1,FALSE)</f>
        <v>Materiais</v>
      </c>
    </row>
    <row r="4914" spans="1:12" ht="15" customHeight="1" x14ac:dyDescent="0.25">
      <c r="A4914" s="81" t="str">
        <f t="shared" si="153"/>
        <v>2019</v>
      </c>
      <c r="B4914" s="259" t="s">
        <v>1021</v>
      </c>
      <c r="C4914" s="260" t="s">
        <v>1022</v>
      </c>
      <c r="D4914" s="73" t="str">
        <f t="shared" si="152"/>
        <v>ago/2019</v>
      </c>
      <c r="E4914" s="263">
        <v>43698</v>
      </c>
      <c r="F4914" s="259">
        <v>26065</v>
      </c>
      <c r="G4914" s="259" t="s">
        <v>295</v>
      </c>
      <c r="H4914" s="264" t="s">
        <v>746</v>
      </c>
      <c r="I4914" s="264" t="s">
        <v>249</v>
      </c>
      <c r="J4914" s="264">
        <v>-811.76</v>
      </c>
      <c r="K4914" s="82" t="str">
        <f>IFERROR(IFERROR(VLOOKUP(I4914,'DE-PARA'!B:D,3,0),VLOOKUP(I4914,'DE-PARA'!C:D,2,0)),"NÃO ENCONTRADO")</f>
        <v>Materiais</v>
      </c>
      <c r="L4914" s="50" t="str">
        <f>VLOOKUP(K4914,'Base -Receita-Despesa'!$B:$AS,1,FALSE)</f>
        <v>Materiais</v>
      </c>
    </row>
    <row r="4915" spans="1:12" ht="15" customHeight="1" x14ac:dyDescent="0.25">
      <c r="A4915" s="81" t="str">
        <f t="shared" si="153"/>
        <v>2019</v>
      </c>
      <c r="B4915" s="259" t="s">
        <v>1021</v>
      </c>
      <c r="C4915" s="260" t="s">
        <v>1022</v>
      </c>
      <c r="D4915" s="73" t="str">
        <f t="shared" si="152"/>
        <v>ago/2019</v>
      </c>
      <c r="E4915" s="263">
        <v>43698</v>
      </c>
      <c r="F4915" s="259" t="s">
        <v>781</v>
      </c>
      <c r="G4915" s="259" t="s">
        <v>295</v>
      </c>
      <c r="H4915" s="264" t="s">
        <v>792</v>
      </c>
      <c r="I4915" s="264" t="s">
        <v>276</v>
      </c>
      <c r="J4915" s="264">
        <v>-204.51</v>
      </c>
      <c r="K4915" s="82" t="str">
        <f>IFERROR(IFERROR(VLOOKUP(I4915,'DE-PARA'!B:D,3,0),VLOOKUP(I4915,'DE-PARA'!C:D,2,0)),"NÃO ENCONTRADO")</f>
        <v>Despesas com Viagens</v>
      </c>
      <c r="L4915" s="50" t="str">
        <f>VLOOKUP(K4915,'Base -Receita-Despesa'!$B:$AS,1,FALSE)</f>
        <v>Despesas com Viagens</v>
      </c>
    </row>
    <row r="4916" spans="1:12" ht="15" customHeight="1" x14ac:dyDescent="0.25">
      <c r="A4916" s="81" t="str">
        <f t="shared" si="153"/>
        <v>2019</v>
      </c>
      <c r="B4916" s="259" t="s">
        <v>1021</v>
      </c>
      <c r="C4916" s="260" t="s">
        <v>1022</v>
      </c>
      <c r="D4916" s="73" t="str">
        <f t="shared" si="152"/>
        <v>ago/2019</v>
      </c>
      <c r="E4916" s="263">
        <v>43698</v>
      </c>
      <c r="F4916" s="259" t="s">
        <v>214</v>
      </c>
      <c r="G4916" s="259" t="s">
        <v>295</v>
      </c>
      <c r="H4916" s="264" t="s">
        <v>304</v>
      </c>
      <c r="I4916" s="264" t="s">
        <v>133</v>
      </c>
      <c r="J4916" s="264">
        <v>-9.5</v>
      </c>
      <c r="K4916" s="82" t="str">
        <f>IFERROR(IFERROR(VLOOKUP(I4916,'DE-PARA'!B:D,3,0),VLOOKUP(I4916,'DE-PARA'!C:D,2,0)),"NÃO ENCONTRADO")</f>
        <v>Outras Saídas</v>
      </c>
      <c r="L4916" s="50" t="str">
        <f>VLOOKUP(K4916,'Base -Receita-Despesa'!$B:$AS,1,FALSE)</f>
        <v>Outras Saídas</v>
      </c>
    </row>
    <row r="4917" spans="1:12" ht="15" customHeight="1" x14ac:dyDescent="0.25">
      <c r="A4917" s="81" t="str">
        <f t="shared" si="153"/>
        <v>2019</v>
      </c>
      <c r="B4917" s="259" t="s">
        <v>1021</v>
      </c>
      <c r="C4917" s="260" t="s">
        <v>1022</v>
      </c>
      <c r="D4917" s="73" t="str">
        <f t="shared" si="152"/>
        <v>ago/2019</v>
      </c>
      <c r="E4917" s="263">
        <v>43698</v>
      </c>
      <c r="F4917" s="259" t="s">
        <v>214</v>
      </c>
      <c r="G4917" s="259" t="s">
        <v>295</v>
      </c>
      <c r="H4917" s="264" t="s">
        <v>304</v>
      </c>
      <c r="I4917" s="264" t="s">
        <v>133</v>
      </c>
      <c r="J4917" s="264">
        <v>-9.5</v>
      </c>
      <c r="K4917" s="82" t="str">
        <f>IFERROR(IFERROR(VLOOKUP(I4917,'DE-PARA'!B:D,3,0),VLOOKUP(I4917,'DE-PARA'!C:D,2,0)),"NÃO ENCONTRADO")</f>
        <v>Outras Saídas</v>
      </c>
      <c r="L4917" s="50" t="str">
        <f>VLOOKUP(K4917,'Base -Receita-Despesa'!$B:$AS,1,FALSE)</f>
        <v>Outras Saídas</v>
      </c>
    </row>
    <row r="4918" spans="1:12" ht="15" customHeight="1" x14ac:dyDescent="0.25">
      <c r="A4918" s="81" t="str">
        <f t="shared" si="153"/>
        <v>2019</v>
      </c>
      <c r="B4918" s="259" t="s">
        <v>1021</v>
      </c>
      <c r="C4918" s="260" t="s">
        <v>1022</v>
      </c>
      <c r="D4918" s="73" t="str">
        <f t="shared" si="152"/>
        <v>ago/2019</v>
      </c>
      <c r="E4918" s="263">
        <v>43698</v>
      </c>
      <c r="F4918" s="259" t="s">
        <v>214</v>
      </c>
      <c r="G4918" s="259" t="s">
        <v>295</v>
      </c>
      <c r="H4918" s="264" t="s">
        <v>304</v>
      </c>
      <c r="I4918" s="264" t="s">
        <v>133</v>
      </c>
      <c r="J4918" s="264">
        <v>-9.5</v>
      </c>
      <c r="K4918" s="82" t="str">
        <f>IFERROR(IFERROR(VLOOKUP(I4918,'DE-PARA'!B:D,3,0),VLOOKUP(I4918,'DE-PARA'!C:D,2,0)),"NÃO ENCONTRADO")</f>
        <v>Outras Saídas</v>
      </c>
      <c r="L4918" s="50" t="str">
        <f>VLOOKUP(K4918,'Base -Receita-Despesa'!$B:$AS,1,FALSE)</f>
        <v>Outras Saídas</v>
      </c>
    </row>
    <row r="4919" spans="1:12" ht="15" customHeight="1" x14ac:dyDescent="0.25">
      <c r="A4919" s="81" t="str">
        <f t="shared" si="153"/>
        <v>2019</v>
      </c>
      <c r="B4919" s="259" t="s">
        <v>1021</v>
      </c>
      <c r="C4919" s="260" t="s">
        <v>1022</v>
      </c>
      <c r="D4919" s="73" t="str">
        <f t="shared" si="152"/>
        <v>ago/2019</v>
      </c>
      <c r="E4919" s="263">
        <v>43698</v>
      </c>
      <c r="F4919" s="259" t="s">
        <v>207</v>
      </c>
      <c r="G4919" s="259" t="s">
        <v>295</v>
      </c>
      <c r="H4919" s="264" t="s">
        <v>208</v>
      </c>
      <c r="I4919" s="264" t="s">
        <v>298</v>
      </c>
      <c r="J4919" s="265">
        <v>1592.62</v>
      </c>
      <c r="K4919" s="82" t="str">
        <f>IFERROR(IFERROR(VLOOKUP(I4919,'DE-PARA'!B:D,3,0),VLOOKUP(I4919,'DE-PARA'!C:D,2,0)),"NÃO ENCONTRADO")</f>
        <v>Entrada Conta Aplicação (+)</v>
      </c>
      <c r="L4919" s="50" t="str">
        <f>VLOOKUP(K4919,'Base -Receita-Despesa'!$B:$AS,1,FALSE)</f>
        <v>ENTRADA CONTA APLICAÇÃO (+)</v>
      </c>
    </row>
    <row r="4920" spans="1:12" ht="15" customHeight="1" x14ac:dyDescent="0.25">
      <c r="A4920" s="81" t="str">
        <f t="shared" si="153"/>
        <v>2019</v>
      </c>
      <c r="B4920" s="259" t="s">
        <v>1021</v>
      </c>
      <c r="C4920" s="260" t="s">
        <v>1022</v>
      </c>
      <c r="D4920" s="73" t="str">
        <f t="shared" si="152"/>
        <v>ago/2019</v>
      </c>
      <c r="E4920" s="263">
        <v>43699</v>
      </c>
      <c r="F4920" s="259">
        <v>481</v>
      </c>
      <c r="G4920" s="259" t="s">
        <v>309</v>
      </c>
      <c r="H4920" s="264" t="s">
        <v>1723</v>
      </c>
      <c r="I4920" s="264" t="s">
        <v>258</v>
      </c>
      <c r="J4920" s="265">
        <v>-2160.8000000000002</v>
      </c>
      <c r="K4920" s="82" t="str">
        <f>IFERROR(IFERROR(VLOOKUP(I4920,'DE-PARA'!B:D,3,0),VLOOKUP(I4920,'DE-PARA'!C:D,2,0)),"NÃO ENCONTRADO")</f>
        <v>Materiais</v>
      </c>
      <c r="L4920" s="50" t="str">
        <f>VLOOKUP(K4920,'Base -Receita-Despesa'!$B:$AS,1,FALSE)</f>
        <v>Materiais</v>
      </c>
    </row>
    <row r="4921" spans="1:12" ht="15" customHeight="1" x14ac:dyDescent="0.25">
      <c r="A4921" s="81" t="str">
        <f t="shared" si="153"/>
        <v>2019</v>
      </c>
      <c r="B4921" s="259" t="s">
        <v>1021</v>
      </c>
      <c r="C4921" s="260" t="s">
        <v>1022</v>
      </c>
      <c r="D4921" s="73" t="str">
        <f t="shared" si="152"/>
        <v>ago/2019</v>
      </c>
      <c r="E4921" s="263">
        <v>43699</v>
      </c>
      <c r="F4921" s="259" t="s">
        <v>214</v>
      </c>
      <c r="G4921" s="259" t="s">
        <v>295</v>
      </c>
      <c r="H4921" s="264" t="s">
        <v>197</v>
      </c>
      <c r="I4921" s="264" t="s">
        <v>133</v>
      </c>
      <c r="J4921" s="264">
        <v>-9.5</v>
      </c>
      <c r="K4921" s="82" t="str">
        <f>IFERROR(IFERROR(VLOOKUP(I4921,'DE-PARA'!B:D,3,0),VLOOKUP(I4921,'DE-PARA'!C:D,2,0)),"NÃO ENCONTRADO")</f>
        <v>Outras Saídas</v>
      </c>
      <c r="L4921" s="50" t="str">
        <f>VLOOKUP(K4921,'Base -Receita-Despesa'!$B:$AS,1,FALSE)</f>
        <v>Outras Saídas</v>
      </c>
    </row>
    <row r="4922" spans="1:12" ht="15" customHeight="1" x14ac:dyDescent="0.25">
      <c r="A4922" s="81" t="str">
        <f t="shared" si="153"/>
        <v>2019</v>
      </c>
      <c r="B4922" s="259" t="s">
        <v>1021</v>
      </c>
      <c r="C4922" s="260" t="s">
        <v>1022</v>
      </c>
      <c r="D4922" s="73" t="str">
        <f t="shared" si="152"/>
        <v>ago/2019</v>
      </c>
      <c r="E4922" s="263">
        <v>43699</v>
      </c>
      <c r="F4922" s="259" t="s">
        <v>207</v>
      </c>
      <c r="G4922" s="259" t="s">
        <v>295</v>
      </c>
      <c r="H4922" s="264" t="s">
        <v>208</v>
      </c>
      <c r="I4922" s="264" t="s">
        <v>298</v>
      </c>
      <c r="J4922" s="265">
        <v>2170.3000000000002</v>
      </c>
      <c r="K4922" s="82" t="str">
        <f>IFERROR(IFERROR(VLOOKUP(I4922,'DE-PARA'!B:D,3,0),VLOOKUP(I4922,'DE-PARA'!C:D,2,0)),"NÃO ENCONTRADO")</f>
        <v>Entrada Conta Aplicação (+)</v>
      </c>
      <c r="L4922" s="50" t="str">
        <f>VLOOKUP(K4922,'Base -Receita-Despesa'!$B:$AS,1,FALSE)</f>
        <v>ENTRADA CONTA APLICAÇÃO (+)</v>
      </c>
    </row>
    <row r="4923" spans="1:12" ht="15" customHeight="1" x14ac:dyDescent="0.25">
      <c r="A4923" s="81" t="str">
        <f t="shared" si="153"/>
        <v>2019</v>
      </c>
      <c r="B4923" s="259" t="s">
        <v>1021</v>
      </c>
      <c r="C4923" s="260" t="s">
        <v>1022</v>
      </c>
      <c r="D4923" s="73" t="str">
        <f t="shared" si="152"/>
        <v>ago/2019</v>
      </c>
      <c r="E4923" s="263">
        <v>43700</v>
      </c>
      <c r="F4923" s="259">
        <v>434</v>
      </c>
      <c r="G4923" s="259" t="s">
        <v>295</v>
      </c>
      <c r="H4923" s="264" t="s">
        <v>884</v>
      </c>
      <c r="I4923" s="264" t="s">
        <v>255</v>
      </c>
      <c r="J4923" s="264">
        <v>-383.18</v>
      </c>
      <c r="K4923" s="82" t="str">
        <f>IFERROR(IFERROR(VLOOKUP(I4923,'DE-PARA'!B:D,3,0),VLOOKUP(I4923,'DE-PARA'!C:D,2,0)),"NÃO ENCONTRADO")</f>
        <v>Materiais</v>
      </c>
      <c r="L4923" s="50" t="str">
        <f>VLOOKUP(K4923,'Base -Receita-Despesa'!$B:$AS,1,FALSE)</f>
        <v>Materiais</v>
      </c>
    </row>
    <row r="4924" spans="1:12" ht="15" customHeight="1" x14ac:dyDescent="0.25">
      <c r="A4924" s="81" t="str">
        <f t="shared" si="153"/>
        <v>2019</v>
      </c>
      <c r="B4924" s="259" t="s">
        <v>1021</v>
      </c>
      <c r="C4924" s="260" t="s">
        <v>1022</v>
      </c>
      <c r="D4924" s="73" t="str">
        <f t="shared" si="152"/>
        <v>ago/2019</v>
      </c>
      <c r="E4924" s="263">
        <v>43700</v>
      </c>
      <c r="F4924" s="262" t="s">
        <v>800</v>
      </c>
      <c r="G4924" s="262" t="s">
        <v>295</v>
      </c>
      <c r="H4924" s="266" t="s">
        <v>822</v>
      </c>
      <c r="I4924" s="266" t="s">
        <v>156</v>
      </c>
      <c r="J4924" s="265">
        <v>-2873.18</v>
      </c>
      <c r="K4924" s="82" t="str">
        <f>IFERROR(IFERROR(VLOOKUP(I4924,'DE-PARA'!B:D,3,0),VLOOKUP(I4924,'DE-PARA'!C:D,2,0)),"NÃO ENCONTRADO")</f>
        <v>Encargos sobre Folha de Pagamento</v>
      </c>
      <c r="L4924" s="50" t="str">
        <f>VLOOKUP(K4924,'Base -Receita-Despesa'!$B:$AS,1,FALSE)</f>
        <v>Encargos sobre Folha de Pagamento</v>
      </c>
    </row>
    <row r="4925" spans="1:12" ht="15" customHeight="1" x14ac:dyDescent="0.25">
      <c r="A4925" s="81" t="str">
        <f t="shared" si="153"/>
        <v>2019</v>
      </c>
      <c r="B4925" s="259" t="s">
        <v>1021</v>
      </c>
      <c r="C4925" s="260" t="s">
        <v>1022</v>
      </c>
      <c r="D4925" s="73" t="str">
        <f t="shared" si="152"/>
        <v>ago/2019</v>
      </c>
      <c r="E4925" s="263">
        <v>43700</v>
      </c>
      <c r="F4925" s="259">
        <v>1919</v>
      </c>
      <c r="G4925" s="259" t="s">
        <v>295</v>
      </c>
      <c r="H4925" s="264" t="s">
        <v>743</v>
      </c>
      <c r="I4925" s="264" t="s">
        <v>261</v>
      </c>
      <c r="J4925" s="264">
        <v>-108</v>
      </c>
      <c r="K4925" s="82" t="str">
        <f>IFERROR(IFERROR(VLOOKUP(I4925,'DE-PARA'!B:D,3,0),VLOOKUP(I4925,'DE-PARA'!C:D,2,0)),"NÃO ENCONTRADO")</f>
        <v>Materiais</v>
      </c>
      <c r="L4925" s="50" t="str">
        <f>VLOOKUP(K4925,'Base -Receita-Despesa'!$B:$AS,1,FALSE)</f>
        <v>Materiais</v>
      </c>
    </row>
    <row r="4926" spans="1:12" ht="15" customHeight="1" x14ac:dyDescent="0.25">
      <c r="A4926" s="81" t="str">
        <f t="shared" si="153"/>
        <v>2019</v>
      </c>
      <c r="B4926" s="259" t="s">
        <v>1021</v>
      </c>
      <c r="C4926" s="260" t="s">
        <v>1022</v>
      </c>
      <c r="D4926" s="73" t="str">
        <f t="shared" si="152"/>
        <v>ago/2019</v>
      </c>
      <c r="E4926" s="263">
        <v>43700</v>
      </c>
      <c r="F4926" s="259">
        <v>151</v>
      </c>
      <c r="G4926" s="259" t="s">
        <v>295</v>
      </c>
      <c r="H4926" s="264" t="s">
        <v>1724</v>
      </c>
      <c r="I4926" s="264" t="s">
        <v>140</v>
      </c>
      <c r="J4926" s="265">
        <v>-1675.6</v>
      </c>
      <c r="K4926" s="82" t="str">
        <f>IFERROR(IFERROR(VLOOKUP(I4926,'DE-PARA'!B:D,3,0),VLOOKUP(I4926,'DE-PARA'!C:D,2,0)),"NÃO ENCONTRADO")</f>
        <v>Materiais</v>
      </c>
      <c r="L4926" s="50" t="str">
        <f>VLOOKUP(K4926,'Base -Receita-Despesa'!$B:$AS,1,FALSE)</f>
        <v>Materiais</v>
      </c>
    </row>
    <row r="4927" spans="1:12" ht="15" customHeight="1" x14ac:dyDescent="0.25">
      <c r="A4927" s="81" t="str">
        <f t="shared" si="153"/>
        <v>2019</v>
      </c>
      <c r="B4927" s="259" t="s">
        <v>1021</v>
      </c>
      <c r="C4927" s="260" t="s">
        <v>1022</v>
      </c>
      <c r="D4927" s="73" t="str">
        <f t="shared" si="152"/>
        <v>ago/2019</v>
      </c>
      <c r="E4927" s="263">
        <v>43700</v>
      </c>
      <c r="F4927" s="259">
        <v>3351</v>
      </c>
      <c r="G4927" s="259" t="s">
        <v>295</v>
      </c>
      <c r="H4927" s="264" t="s">
        <v>918</v>
      </c>
      <c r="I4927" s="264" t="s">
        <v>248</v>
      </c>
      <c r="J4927" s="265">
        <v>-1495.8</v>
      </c>
      <c r="K4927" s="82" t="str">
        <f>IFERROR(IFERROR(VLOOKUP(I4927,'DE-PARA'!B:D,3,0),VLOOKUP(I4927,'DE-PARA'!C:D,2,0)),"NÃO ENCONTRADO")</f>
        <v>Materiais</v>
      </c>
      <c r="L4927" s="50" t="str">
        <f>VLOOKUP(K4927,'Base -Receita-Despesa'!$B:$AS,1,FALSE)</f>
        <v>Materiais</v>
      </c>
    </row>
    <row r="4928" spans="1:12" ht="15" customHeight="1" x14ac:dyDescent="0.25">
      <c r="A4928" s="81" t="str">
        <f t="shared" si="153"/>
        <v>2019</v>
      </c>
      <c r="B4928" s="259" t="s">
        <v>1021</v>
      </c>
      <c r="C4928" s="260" t="s">
        <v>1022</v>
      </c>
      <c r="D4928" s="73" t="str">
        <f t="shared" si="152"/>
        <v>ago/2019</v>
      </c>
      <c r="E4928" s="263">
        <v>43700</v>
      </c>
      <c r="F4928" s="259" t="s">
        <v>214</v>
      </c>
      <c r="G4928" s="259" t="s">
        <v>295</v>
      </c>
      <c r="H4928" s="264" t="s">
        <v>304</v>
      </c>
      <c r="I4928" s="264" t="s">
        <v>133</v>
      </c>
      <c r="J4928" s="264">
        <v>-9.5</v>
      </c>
      <c r="K4928" s="82" t="str">
        <f>IFERROR(IFERROR(VLOOKUP(I4928,'DE-PARA'!B:D,3,0),VLOOKUP(I4928,'DE-PARA'!C:D,2,0)),"NÃO ENCONTRADO")</f>
        <v>Outras Saídas</v>
      </c>
      <c r="L4928" s="50" t="str">
        <f>VLOOKUP(K4928,'Base -Receita-Despesa'!$B:$AS,1,FALSE)</f>
        <v>Outras Saídas</v>
      </c>
    </row>
    <row r="4929" spans="1:12" ht="15" customHeight="1" x14ac:dyDescent="0.25">
      <c r="A4929" s="81" t="str">
        <f t="shared" si="153"/>
        <v>2019</v>
      </c>
      <c r="B4929" s="259" t="s">
        <v>1021</v>
      </c>
      <c r="C4929" s="260" t="s">
        <v>1022</v>
      </c>
      <c r="D4929" s="73" t="str">
        <f t="shared" si="152"/>
        <v>ago/2019</v>
      </c>
      <c r="E4929" s="263">
        <v>43700</v>
      </c>
      <c r="F4929" s="259" t="s">
        <v>214</v>
      </c>
      <c r="G4929" s="259" t="s">
        <v>295</v>
      </c>
      <c r="H4929" s="264" t="s">
        <v>304</v>
      </c>
      <c r="I4929" s="264" t="s">
        <v>133</v>
      </c>
      <c r="J4929" s="264">
        <v>-9.5</v>
      </c>
      <c r="K4929" s="82" t="str">
        <f>IFERROR(IFERROR(VLOOKUP(I4929,'DE-PARA'!B:D,3,0),VLOOKUP(I4929,'DE-PARA'!C:D,2,0)),"NÃO ENCONTRADO")</f>
        <v>Outras Saídas</v>
      </c>
      <c r="L4929" s="50" t="str">
        <f>VLOOKUP(K4929,'Base -Receita-Despesa'!$B:$AS,1,FALSE)</f>
        <v>Outras Saídas</v>
      </c>
    </row>
    <row r="4930" spans="1:12" ht="15" customHeight="1" x14ac:dyDescent="0.25">
      <c r="A4930" s="81" t="str">
        <f t="shared" si="153"/>
        <v>2019</v>
      </c>
      <c r="B4930" s="259" t="s">
        <v>1021</v>
      </c>
      <c r="C4930" s="260" t="s">
        <v>1022</v>
      </c>
      <c r="D4930" s="73" t="str">
        <f t="shared" si="152"/>
        <v>ago/2019</v>
      </c>
      <c r="E4930" s="263">
        <v>43700</v>
      </c>
      <c r="F4930" s="259" t="s">
        <v>214</v>
      </c>
      <c r="G4930" s="259" t="s">
        <v>295</v>
      </c>
      <c r="H4930" s="264" t="s">
        <v>304</v>
      </c>
      <c r="I4930" s="264" t="s">
        <v>133</v>
      </c>
      <c r="J4930" s="264">
        <v>-9.5</v>
      </c>
      <c r="K4930" s="82" t="str">
        <f>IFERROR(IFERROR(VLOOKUP(I4930,'DE-PARA'!B:D,3,0),VLOOKUP(I4930,'DE-PARA'!C:D,2,0)),"NÃO ENCONTRADO")</f>
        <v>Outras Saídas</v>
      </c>
      <c r="L4930" s="50" t="str">
        <f>VLOOKUP(K4930,'Base -Receita-Despesa'!$B:$AS,1,FALSE)</f>
        <v>Outras Saídas</v>
      </c>
    </row>
    <row r="4931" spans="1:12" ht="15" customHeight="1" x14ac:dyDescent="0.25">
      <c r="A4931" s="81" t="str">
        <f t="shared" si="153"/>
        <v>2019</v>
      </c>
      <c r="B4931" s="259" t="s">
        <v>1021</v>
      </c>
      <c r="C4931" s="260" t="s">
        <v>1022</v>
      </c>
      <c r="D4931" s="73" t="str">
        <f t="shared" ref="D4931:D4994" si="154">TEXT(E4931,"mmm/aaaa")</f>
        <v>ago/2019</v>
      </c>
      <c r="E4931" s="263">
        <v>43700</v>
      </c>
      <c r="F4931" s="259" t="s">
        <v>207</v>
      </c>
      <c r="G4931" s="259" t="s">
        <v>295</v>
      </c>
      <c r="H4931" s="264" t="s">
        <v>208</v>
      </c>
      <c r="I4931" s="264" t="s">
        <v>298</v>
      </c>
      <c r="J4931" s="265">
        <v>6564.26</v>
      </c>
      <c r="K4931" s="82" t="str">
        <f>IFERROR(IFERROR(VLOOKUP(I4931,'DE-PARA'!B:D,3,0),VLOOKUP(I4931,'DE-PARA'!C:D,2,0)),"NÃO ENCONTRADO")</f>
        <v>Entrada Conta Aplicação (+)</v>
      </c>
      <c r="L4931" s="50" t="str">
        <f>VLOOKUP(K4931,'Base -Receita-Despesa'!$B:$AS,1,FALSE)</f>
        <v>ENTRADA CONTA APLICAÇÃO (+)</v>
      </c>
    </row>
    <row r="4932" spans="1:12" ht="15" customHeight="1" x14ac:dyDescent="0.25">
      <c r="A4932" s="81" t="str">
        <f t="shared" ref="A4932:A4995" si="155">IF(K4932="NÃO ENCONTRADO",0,RIGHT(D4932,4))</f>
        <v>2019</v>
      </c>
      <c r="B4932" s="259" t="s">
        <v>1021</v>
      </c>
      <c r="C4932" s="260" t="s">
        <v>1022</v>
      </c>
      <c r="D4932" s="73" t="str">
        <f t="shared" si="154"/>
        <v>ago/2019</v>
      </c>
      <c r="E4932" s="263">
        <v>43703</v>
      </c>
      <c r="F4932" s="259" t="s">
        <v>187</v>
      </c>
      <c r="G4932" s="259" t="s">
        <v>295</v>
      </c>
      <c r="H4932" s="264" t="s">
        <v>1725</v>
      </c>
      <c r="I4932" s="264" t="s">
        <v>188</v>
      </c>
      <c r="J4932" s="264">
        <v>-479.09</v>
      </c>
      <c r="K4932" s="82" t="str">
        <f>IFERROR(IFERROR(VLOOKUP(I4932,'DE-PARA'!B:D,3,0),VLOOKUP(I4932,'DE-PARA'!C:D,2,0)),"NÃO ENCONTRADO")</f>
        <v>Tributos, Taxas e Contribuições</v>
      </c>
      <c r="L4932" s="50" t="str">
        <f>VLOOKUP(K4932,'Base -Receita-Despesa'!$B:$AS,1,FALSE)</f>
        <v>Tributos, Taxas e Contribuições</v>
      </c>
    </row>
    <row r="4933" spans="1:12" ht="15" customHeight="1" x14ac:dyDescent="0.25">
      <c r="A4933" s="81" t="str">
        <f t="shared" si="155"/>
        <v>2019</v>
      </c>
      <c r="B4933" s="259" t="s">
        <v>1021</v>
      </c>
      <c r="C4933" s="260" t="s">
        <v>1022</v>
      </c>
      <c r="D4933" s="73" t="str">
        <f t="shared" si="154"/>
        <v>ago/2019</v>
      </c>
      <c r="E4933" s="263">
        <v>43703</v>
      </c>
      <c r="F4933" s="259">
        <v>64</v>
      </c>
      <c r="G4933" s="259" t="s">
        <v>295</v>
      </c>
      <c r="H4933" s="264" t="s">
        <v>1453</v>
      </c>
      <c r="I4933" s="264" t="s">
        <v>243</v>
      </c>
      <c r="J4933" s="265">
        <v>-47736.97</v>
      </c>
      <c r="K4933" s="82" t="str">
        <f>IFERROR(IFERROR(VLOOKUP(I4933,'DE-PARA'!B:D,3,0),VLOOKUP(I4933,'DE-PARA'!C:D,2,0)),"NÃO ENCONTRADO")</f>
        <v>Pessoal</v>
      </c>
      <c r="L4933" s="50" t="str">
        <f>VLOOKUP(K4933,'Base -Receita-Despesa'!$B:$AS,1,FALSE)</f>
        <v>Pessoal</v>
      </c>
    </row>
    <row r="4934" spans="1:12" ht="15" customHeight="1" x14ac:dyDescent="0.25">
      <c r="A4934" s="81" t="str">
        <f t="shared" si="155"/>
        <v>2019</v>
      </c>
      <c r="B4934" s="259" t="s">
        <v>1021</v>
      </c>
      <c r="C4934" s="260" t="s">
        <v>1022</v>
      </c>
      <c r="D4934" s="73" t="str">
        <f t="shared" si="154"/>
        <v>ago/2019</v>
      </c>
      <c r="E4934" s="263">
        <v>43703</v>
      </c>
      <c r="F4934" s="259">
        <v>63</v>
      </c>
      <c r="G4934" s="259" t="s">
        <v>295</v>
      </c>
      <c r="H4934" s="264" t="s">
        <v>1453</v>
      </c>
      <c r="I4934" s="264" t="s">
        <v>243</v>
      </c>
      <c r="J4934" s="265">
        <v>-54465.77</v>
      </c>
      <c r="K4934" s="82" t="str">
        <f>IFERROR(IFERROR(VLOOKUP(I4934,'DE-PARA'!B:D,3,0),VLOOKUP(I4934,'DE-PARA'!C:D,2,0)),"NÃO ENCONTRADO")</f>
        <v>Pessoal</v>
      </c>
      <c r="L4934" s="50" t="str">
        <f>VLOOKUP(K4934,'Base -Receita-Despesa'!$B:$AS,1,FALSE)</f>
        <v>Pessoal</v>
      </c>
    </row>
    <row r="4935" spans="1:12" ht="15" customHeight="1" x14ac:dyDescent="0.25">
      <c r="A4935" s="81" t="str">
        <f t="shared" si="155"/>
        <v>2019</v>
      </c>
      <c r="B4935" s="259" t="s">
        <v>1021</v>
      </c>
      <c r="C4935" s="260" t="s">
        <v>1022</v>
      </c>
      <c r="D4935" s="73" t="str">
        <f t="shared" si="154"/>
        <v>ago/2019</v>
      </c>
      <c r="E4935" s="263">
        <v>43703</v>
      </c>
      <c r="F4935" s="259">
        <v>62</v>
      </c>
      <c r="G4935" s="259" t="s">
        <v>295</v>
      </c>
      <c r="H4935" s="264" t="s">
        <v>1453</v>
      </c>
      <c r="I4935" s="264" t="s">
        <v>243</v>
      </c>
      <c r="J4935" s="265">
        <v>-36205.269999999997</v>
      </c>
      <c r="K4935" s="82" t="str">
        <f>IFERROR(IFERROR(VLOOKUP(I4935,'DE-PARA'!B:D,3,0),VLOOKUP(I4935,'DE-PARA'!C:D,2,0)),"NÃO ENCONTRADO")</f>
        <v>Pessoal</v>
      </c>
      <c r="L4935" s="50" t="str">
        <f>VLOOKUP(K4935,'Base -Receita-Despesa'!$B:$AS,1,FALSE)</f>
        <v>Pessoal</v>
      </c>
    </row>
    <row r="4936" spans="1:12" ht="15" customHeight="1" x14ac:dyDescent="0.25">
      <c r="A4936" s="81" t="str">
        <f t="shared" si="155"/>
        <v>2019</v>
      </c>
      <c r="B4936" s="259" t="s">
        <v>1021</v>
      </c>
      <c r="C4936" s="260" t="s">
        <v>1022</v>
      </c>
      <c r="D4936" s="73" t="str">
        <f t="shared" si="154"/>
        <v>ago/2019</v>
      </c>
      <c r="E4936" s="263">
        <v>43703</v>
      </c>
      <c r="F4936" s="259">
        <v>61</v>
      </c>
      <c r="G4936" s="259" t="s">
        <v>295</v>
      </c>
      <c r="H4936" s="264" t="s">
        <v>1453</v>
      </c>
      <c r="I4936" s="264" t="s">
        <v>243</v>
      </c>
      <c r="J4936" s="265">
        <v>-191861.87</v>
      </c>
      <c r="K4936" s="82" t="str">
        <f>IFERROR(IFERROR(VLOOKUP(I4936,'DE-PARA'!B:D,3,0),VLOOKUP(I4936,'DE-PARA'!C:D,2,0)),"NÃO ENCONTRADO")</f>
        <v>Pessoal</v>
      </c>
      <c r="L4936" s="50" t="str">
        <f>VLOOKUP(K4936,'Base -Receita-Despesa'!$B:$AS,1,FALSE)</f>
        <v>Pessoal</v>
      </c>
    </row>
    <row r="4937" spans="1:12" ht="15" customHeight="1" x14ac:dyDescent="0.25">
      <c r="A4937" s="81" t="str">
        <f t="shared" si="155"/>
        <v>2019</v>
      </c>
      <c r="B4937" s="259" t="s">
        <v>1021</v>
      </c>
      <c r="C4937" s="260" t="s">
        <v>1022</v>
      </c>
      <c r="D4937" s="73" t="str">
        <f t="shared" si="154"/>
        <v>ago/2019</v>
      </c>
      <c r="E4937" s="263">
        <v>43703</v>
      </c>
      <c r="F4937" s="259">
        <v>1180998</v>
      </c>
      <c r="G4937" s="259" t="s">
        <v>319</v>
      </c>
      <c r="H4937" s="264" t="s">
        <v>1450</v>
      </c>
      <c r="I4937" s="264" t="s">
        <v>248</v>
      </c>
      <c r="J4937" s="265">
        <v>-3412.09</v>
      </c>
      <c r="K4937" s="82" t="str">
        <f>IFERROR(IFERROR(VLOOKUP(I4937,'DE-PARA'!B:D,3,0),VLOOKUP(I4937,'DE-PARA'!C:D,2,0)),"NÃO ENCONTRADO")</f>
        <v>Materiais</v>
      </c>
      <c r="L4937" s="50" t="str">
        <f>VLOOKUP(K4937,'Base -Receita-Despesa'!$B:$AS,1,FALSE)</f>
        <v>Materiais</v>
      </c>
    </row>
    <row r="4938" spans="1:12" ht="15" customHeight="1" x14ac:dyDescent="0.25">
      <c r="A4938" s="81" t="str">
        <f t="shared" si="155"/>
        <v>2019</v>
      </c>
      <c r="B4938" s="259" t="s">
        <v>1021</v>
      </c>
      <c r="C4938" s="260" t="s">
        <v>1022</v>
      </c>
      <c r="D4938" s="73" t="str">
        <f t="shared" si="154"/>
        <v>ago/2019</v>
      </c>
      <c r="E4938" s="263">
        <v>43703</v>
      </c>
      <c r="F4938" s="259">
        <v>1181057</v>
      </c>
      <c r="G4938" s="259" t="s">
        <v>296</v>
      </c>
      <c r="H4938" s="264" t="s">
        <v>1450</v>
      </c>
      <c r="I4938" s="264" t="s">
        <v>249</v>
      </c>
      <c r="J4938" s="264">
        <v>-403.6</v>
      </c>
      <c r="K4938" s="82" t="str">
        <f>IFERROR(IFERROR(VLOOKUP(I4938,'DE-PARA'!B:D,3,0),VLOOKUP(I4938,'DE-PARA'!C:D,2,0)),"NÃO ENCONTRADO")</f>
        <v>Materiais</v>
      </c>
      <c r="L4938" s="50" t="str">
        <f>VLOOKUP(K4938,'Base -Receita-Despesa'!$B:$AS,1,FALSE)</f>
        <v>Materiais</v>
      </c>
    </row>
    <row r="4939" spans="1:12" ht="15" customHeight="1" x14ac:dyDescent="0.25">
      <c r="A4939" s="81" t="str">
        <f t="shared" si="155"/>
        <v>2019</v>
      </c>
      <c r="B4939" s="259" t="s">
        <v>1021</v>
      </c>
      <c r="C4939" s="260" t="s">
        <v>1022</v>
      </c>
      <c r="D4939" s="73" t="str">
        <f t="shared" si="154"/>
        <v>ago/2019</v>
      </c>
      <c r="E4939" s="263">
        <v>43703</v>
      </c>
      <c r="F4939" s="259">
        <v>60</v>
      </c>
      <c r="G4939" s="259" t="s">
        <v>295</v>
      </c>
      <c r="H4939" s="264" t="s">
        <v>1453</v>
      </c>
      <c r="I4939" s="264" t="s">
        <v>243</v>
      </c>
      <c r="J4939" s="265">
        <v>-75450.48</v>
      </c>
      <c r="K4939" s="82" t="str">
        <f>IFERROR(IFERROR(VLOOKUP(I4939,'DE-PARA'!B:D,3,0),VLOOKUP(I4939,'DE-PARA'!C:D,2,0)),"NÃO ENCONTRADO")</f>
        <v>Pessoal</v>
      </c>
      <c r="L4939" s="50" t="str">
        <f>VLOOKUP(K4939,'Base -Receita-Despesa'!$B:$AS,1,FALSE)</f>
        <v>Pessoal</v>
      </c>
    </row>
    <row r="4940" spans="1:12" ht="15" customHeight="1" x14ac:dyDescent="0.25">
      <c r="A4940" s="81" t="str">
        <f t="shared" si="155"/>
        <v>2019</v>
      </c>
      <c r="B4940" s="259" t="s">
        <v>1021</v>
      </c>
      <c r="C4940" s="260" t="s">
        <v>1022</v>
      </c>
      <c r="D4940" s="73" t="str">
        <f t="shared" si="154"/>
        <v>ago/2019</v>
      </c>
      <c r="E4940" s="263">
        <v>43703</v>
      </c>
      <c r="F4940" s="259" t="s">
        <v>214</v>
      </c>
      <c r="G4940" s="259" t="s">
        <v>295</v>
      </c>
      <c r="H4940" s="264" t="s">
        <v>304</v>
      </c>
      <c r="I4940" s="264" t="s">
        <v>133</v>
      </c>
      <c r="J4940" s="264">
        <v>-9.5</v>
      </c>
      <c r="K4940" s="82" t="str">
        <f>IFERROR(IFERROR(VLOOKUP(I4940,'DE-PARA'!B:D,3,0),VLOOKUP(I4940,'DE-PARA'!C:D,2,0)),"NÃO ENCONTRADO")</f>
        <v>Outras Saídas</v>
      </c>
      <c r="L4940" s="50" t="str">
        <f>VLOOKUP(K4940,'Base -Receita-Despesa'!$B:$AS,1,FALSE)</f>
        <v>Outras Saídas</v>
      </c>
    </row>
    <row r="4941" spans="1:12" ht="15" customHeight="1" x14ac:dyDescent="0.25">
      <c r="A4941" s="81" t="str">
        <f t="shared" si="155"/>
        <v>2019</v>
      </c>
      <c r="B4941" s="259" t="s">
        <v>1021</v>
      </c>
      <c r="C4941" s="260" t="s">
        <v>1022</v>
      </c>
      <c r="D4941" s="73" t="str">
        <f t="shared" si="154"/>
        <v>ago/2019</v>
      </c>
      <c r="E4941" s="263">
        <v>43703</v>
      </c>
      <c r="F4941" s="259" t="s">
        <v>214</v>
      </c>
      <c r="G4941" s="259" t="s">
        <v>295</v>
      </c>
      <c r="H4941" s="264" t="s">
        <v>304</v>
      </c>
      <c r="I4941" s="264" t="s">
        <v>133</v>
      </c>
      <c r="J4941" s="264">
        <v>-9.5</v>
      </c>
      <c r="K4941" s="82" t="str">
        <f>IFERROR(IFERROR(VLOOKUP(I4941,'DE-PARA'!B:D,3,0),VLOOKUP(I4941,'DE-PARA'!C:D,2,0)),"NÃO ENCONTRADO")</f>
        <v>Outras Saídas</v>
      </c>
      <c r="L4941" s="50" t="str">
        <f>VLOOKUP(K4941,'Base -Receita-Despesa'!$B:$AS,1,FALSE)</f>
        <v>Outras Saídas</v>
      </c>
    </row>
    <row r="4942" spans="1:12" ht="15" customHeight="1" x14ac:dyDescent="0.25">
      <c r="A4942" s="81" t="str">
        <f t="shared" si="155"/>
        <v>2019</v>
      </c>
      <c r="B4942" s="259" t="s">
        <v>1021</v>
      </c>
      <c r="C4942" s="260" t="s">
        <v>1022</v>
      </c>
      <c r="D4942" s="73" t="str">
        <f t="shared" si="154"/>
        <v>ago/2019</v>
      </c>
      <c r="E4942" s="263">
        <v>43703</v>
      </c>
      <c r="F4942" s="259" t="s">
        <v>214</v>
      </c>
      <c r="G4942" s="259" t="s">
        <v>295</v>
      </c>
      <c r="H4942" s="264" t="s">
        <v>304</v>
      </c>
      <c r="I4942" s="264" t="s">
        <v>133</v>
      </c>
      <c r="J4942" s="264">
        <v>-9.5</v>
      </c>
      <c r="K4942" s="82" t="str">
        <f>IFERROR(IFERROR(VLOOKUP(I4942,'DE-PARA'!B:D,3,0),VLOOKUP(I4942,'DE-PARA'!C:D,2,0)),"NÃO ENCONTRADO")</f>
        <v>Outras Saídas</v>
      </c>
      <c r="L4942" s="50" t="str">
        <f>VLOOKUP(K4942,'Base -Receita-Despesa'!$B:$AS,1,FALSE)</f>
        <v>Outras Saídas</v>
      </c>
    </row>
    <row r="4943" spans="1:12" ht="15" customHeight="1" x14ac:dyDescent="0.25">
      <c r="A4943" s="81" t="str">
        <f t="shared" si="155"/>
        <v>2019</v>
      </c>
      <c r="B4943" s="259" t="s">
        <v>1021</v>
      </c>
      <c r="C4943" s="260" t="s">
        <v>1022</v>
      </c>
      <c r="D4943" s="73" t="str">
        <f t="shared" si="154"/>
        <v>ago/2019</v>
      </c>
      <c r="E4943" s="263">
        <v>43703</v>
      </c>
      <c r="F4943" s="259" t="s">
        <v>214</v>
      </c>
      <c r="G4943" s="259" t="s">
        <v>295</v>
      </c>
      <c r="H4943" s="264" t="s">
        <v>304</v>
      </c>
      <c r="I4943" s="264" t="s">
        <v>133</v>
      </c>
      <c r="J4943" s="264">
        <v>-9.5</v>
      </c>
      <c r="K4943" s="82" t="str">
        <f>IFERROR(IFERROR(VLOOKUP(I4943,'DE-PARA'!B:D,3,0),VLOOKUP(I4943,'DE-PARA'!C:D,2,0)),"NÃO ENCONTRADO")</f>
        <v>Outras Saídas</v>
      </c>
      <c r="L4943" s="50" t="str">
        <f>VLOOKUP(K4943,'Base -Receita-Despesa'!$B:$AS,1,FALSE)</f>
        <v>Outras Saídas</v>
      </c>
    </row>
    <row r="4944" spans="1:12" ht="15" customHeight="1" x14ac:dyDescent="0.25">
      <c r="A4944" s="81" t="str">
        <f t="shared" si="155"/>
        <v>2019</v>
      </c>
      <c r="B4944" s="259" t="s">
        <v>1021</v>
      </c>
      <c r="C4944" s="260" t="s">
        <v>1022</v>
      </c>
      <c r="D4944" s="73" t="str">
        <f t="shared" si="154"/>
        <v>ago/2019</v>
      </c>
      <c r="E4944" s="263">
        <v>43703</v>
      </c>
      <c r="F4944" s="259" t="s">
        <v>214</v>
      </c>
      <c r="G4944" s="259" t="s">
        <v>295</v>
      </c>
      <c r="H4944" s="264" t="s">
        <v>304</v>
      </c>
      <c r="I4944" s="264" t="s">
        <v>133</v>
      </c>
      <c r="J4944" s="264">
        <v>-9.5</v>
      </c>
      <c r="K4944" s="82" t="str">
        <f>IFERROR(IFERROR(VLOOKUP(I4944,'DE-PARA'!B:D,3,0),VLOOKUP(I4944,'DE-PARA'!C:D,2,0)),"NÃO ENCONTRADO")</f>
        <v>Outras Saídas</v>
      </c>
      <c r="L4944" s="50" t="str">
        <f>VLOOKUP(K4944,'Base -Receita-Despesa'!$B:$AS,1,FALSE)</f>
        <v>Outras Saídas</v>
      </c>
    </row>
    <row r="4945" spans="1:12" ht="15" customHeight="1" x14ac:dyDescent="0.25">
      <c r="A4945" s="81" t="str">
        <f t="shared" si="155"/>
        <v>2019</v>
      </c>
      <c r="B4945" s="259" t="s">
        <v>1021</v>
      </c>
      <c r="C4945" s="260" t="s">
        <v>1022</v>
      </c>
      <c r="D4945" s="73" t="str">
        <f t="shared" si="154"/>
        <v>ago/2019</v>
      </c>
      <c r="E4945" s="263">
        <v>43703</v>
      </c>
      <c r="F4945" s="259" t="s">
        <v>214</v>
      </c>
      <c r="G4945" s="259" t="s">
        <v>295</v>
      </c>
      <c r="H4945" s="264" t="s">
        <v>304</v>
      </c>
      <c r="I4945" s="264" t="s">
        <v>133</v>
      </c>
      <c r="J4945" s="264">
        <v>-9.5</v>
      </c>
      <c r="K4945" s="82" t="str">
        <f>IFERROR(IFERROR(VLOOKUP(I4945,'DE-PARA'!B:D,3,0),VLOOKUP(I4945,'DE-PARA'!C:D,2,0)),"NÃO ENCONTRADO")</f>
        <v>Outras Saídas</v>
      </c>
      <c r="L4945" s="50" t="str">
        <f>VLOOKUP(K4945,'Base -Receita-Despesa'!$B:$AS,1,FALSE)</f>
        <v>Outras Saídas</v>
      </c>
    </row>
    <row r="4946" spans="1:12" ht="15" customHeight="1" x14ac:dyDescent="0.25">
      <c r="A4946" s="81" t="str">
        <f t="shared" si="155"/>
        <v>2019</v>
      </c>
      <c r="B4946" s="259" t="s">
        <v>1021</v>
      </c>
      <c r="C4946" s="260" t="s">
        <v>1022</v>
      </c>
      <c r="D4946" s="73" t="str">
        <f t="shared" si="154"/>
        <v>ago/2019</v>
      </c>
      <c r="E4946" s="263">
        <v>43703</v>
      </c>
      <c r="F4946" s="259" t="s">
        <v>214</v>
      </c>
      <c r="G4946" s="259" t="s">
        <v>295</v>
      </c>
      <c r="H4946" s="264" t="s">
        <v>304</v>
      </c>
      <c r="I4946" s="264" t="s">
        <v>133</v>
      </c>
      <c r="J4946" s="264">
        <v>-9.5</v>
      </c>
      <c r="K4946" s="82" t="str">
        <f>IFERROR(IFERROR(VLOOKUP(I4946,'DE-PARA'!B:D,3,0),VLOOKUP(I4946,'DE-PARA'!C:D,2,0)),"NÃO ENCONTRADO")</f>
        <v>Outras Saídas</v>
      </c>
      <c r="L4946" s="50" t="str">
        <f>VLOOKUP(K4946,'Base -Receita-Despesa'!$B:$AS,1,FALSE)</f>
        <v>Outras Saídas</v>
      </c>
    </row>
    <row r="4947" spans="1:12" ht="15" customHeight="1" x14ac:dyDescent="0.25">
      <c r="A4947" s="81" t="str">
        <f t="shared" si="155"/>
        <v>2019</v>
      </c>
      <c r="B4947" s="259" t="s">
        <v>1021</v>
      </c>
      <c r="C4947" s="260" t="s">
        <v>1022</v>
      </c>
      <c r="D4947" s="73" t="str">
        <f t="shared" si="154"/>
        <v>ago/2019</v>
      </c>
      <c r="E4947" s="263">
        <v>43703</v>
      </c>
      <c r="F4947" s="259" t="s">
        <v>744</v>
      </c>
      <c r="G4947" s="259" t="s">
        <v>295</v>
      </c>
      <c r="H4947" s="264" t="s">
        <v>1455</v>
      </c>
      <c r="I4947" s="264" t="s">
        <v>195</v>
      </c>
      <c r="J4947" s="264">
        <v>-519.17999999999995</v>
      </c>
      <c r="K4947" s="82" t="str">
        <f>IFERROR(IFERROR(VLOOKUP(I4947,'DE-PARA'!B:D,3,0),VLOOKUP(I4947,'DE-PARA'!C:D,2,0)),"NÃO ENCONTRADO")</f>
        <v>Pessoal</v>
      </c>
      <c r="L4947" s="50" t="str">
        <f>VLOOKUP(K4947,'Base -Receita-Despesa'!$B:$AS,1,FALSE)</f>
        <v>Pessoal</v>
      </c>
    </row>
    <row r="4948" spans="1:12" ht="15" customHeight="1" x14ac:dyDescent="0.25">
      <c r="A4948" s="81" t="str">
        <f t="shared" si="155"/>
        <v>2019</v>
      </c>
      <c r="B4948" s="259" t="s">
        <v>1021</v>
      </c>
      <c r="C4948" s="260" t="s">
        <v>1022</v>
      </c>
      <c r="D4948" s="73" t="str">
        <f t="shared" si="154"/>
        <v>ago/2019</v>
      </c>
      <c r="E4948" s="263">
        <v>43703</v>
      </c>
      <c r="F4948" s="259" t="s">
        <v>207</v>
      </c>
      <c r="G4948" s="259" t="s">
        <v>295</v>
      </c>
      <c r="H4948" s="264" t="s">
        <v>654</v>
      </c>
      <c r="I4948" s="264" t="s">
        <v>298</v>
      </c>
      <c r="J4948" s="265">
        <v>410600.82</v>
      </c>
      <c r="K4948" s="82" t="str">
        <f>IFERROR(IFERROR(VLOOKUP(I4948,'DE-PARA'!B:D,3,0),VLOOKUP(I4948,'DE-PARA'!C:D,2,0)),"NÃO ENCONTRADO")</f>
        <v>Entrada Conta Aplicação (+)</v>
      </c>
      <c r="L4948" s="50" t="str">
        <f>VLOOKUP(K4948,'Base -Receita-Despesa'!$B:$AS,1,FALSE)</f>
        <v>ENTRADA CONTA APLICAÇÃO (+)</v>
      </c>
    </row>
    <row r="4949" spans="1:12" ht="15" customHeight="1" x14ac:dyDescent="0.25">
      <c r="A4949" s="81" t="str">
        <f t="shared" si="155"/>
        <v>2019</v>
      </c>
      <c r="B4949" s="259" t="s">
        <v>1021</v>
      </c>
      <c r="C4949" s="260" t="s">
        <v>1022</v>
      </c>
      <c r="D4949" s="73" t="str">
        <f t="shared" si="154"/>
        <v>ago/2019</v>
      </c>
      <c r="E4949" s="263">
        <v>43704</v>
      </c>
      <c r="F4949" s="259">
        <v>32295</v>
      </c>
      <c r="G4949" s="259" t="s">
        <v>295</v>
      </c>
      <c r="H4949" s="264" t="s">
        <v>1447</v>
      </c>
      <c r="I4949" s="264" t="s">
        <v>169</v>
      </c>
      <c r="J4949" s="265">
        <v>-2989</v>
      </c>
      <c r="K4949" s="82" t="str">
        <f>IFERROR(IFERROR(VLOOKUP(I4949,'DE-PARA'!B:D,3,0),VLOOKUP(I4949,'DE-PARA'!C:D,2,0)),"NÃO ENCONTRADO")</f>
        <v>Serviços</v>
      </c>
      <c r="L4949" s="50" t="str">
        <f>VLOOKUP(K4949,'Base -Receita-Despesa'!$B:$AS,1,FALSE)</f>
        <v>Serviços</v>
      </c>
    </row>
    <row r="4950" spans="1:12" ht="15" customHeight="1" x14ac:dyDescent="0.25">
      <c r="A4950" s="81" t="str">
        <f t="shared" si="155"/>
        <v>2019</v>
      </c>
      <c r="B4950" s="259" t="s">
        <v>1021</v>
      </c>
      <c r="C4950" s="260" t="s">
        <v>1022</v>
      </c>
      <c r="D4950" s="73" t="str">
        <f t="shared" si="154"/>
        <v>ago/2019</v>
      </c>
      <c r="E4950" s="263">
        <v>43704</v>
      </c>
      <c r="F4950" s="259">
        <v>2156</v>
      </c>
      <c r="G4950" s="259" t="s">
        <v>295</v>
      </c>
      <c r="H4950" s="264" t="s">
        <v>1447</v>
      </c>
      <c r="I4950" s="264" t="s">
        <v>169</v>
      </c>
      <c r="J4950" s="264">
        <v>-600</v>
      </c>
      <c r="K4950" s="82" t="str">
        <f>IFERROR(IFERROR(VLOOKUP(I4950,'DE-PARA'!B:D,3,0),VLOOKUP(I4950,'DE-PARA'!C:D,2,0)),"NÃO ENCONTRADO")</f>
        <v>Serviços</v>
      </c>
      <c r="L4950" s="50" t="str">
        <f>VLOOKUP(K4950,'Base -Receita-Despesa'!$B:$AS,1,FALSE)</f>
        <v>Serviços</v>
      </c>
    </row>
    <row r="4951" spans="1:12" ht="15" customHeight="1" x14ac:dyDescent="0.25">
      <c r="A4951" s="81" t="str">
        <f t="shared" si="155"/>
        <v>2019</v>
      </c>
      <c r="B4951" s="259" t="s">
        <v>1021</v>
      </c>
      <c r="C4951" s="260" t="s">
        <v>1022</v>
      </c>
      <c r="D4951" s="73" t="str">
        <f t="shared" si="154"/>
        <v>ago/2019</v>
      </c>
      <c r="E4951" s="263">
        <v>43704</v>
      </c>
      <c r="F4951" s="259">
        <v>190</v>
      </c>
      <c r="G4951" s="259" t="s">
        <v>295</v>
      </c>
      <c r="H4951" s="264" t="s">
        <v>1726</v>
      </c>
      <c r="I4951" s="264" t="s">
        <v>258</v>
      </c>
      <c r="J4951" s="265">
        <v>-6437.5</v>
      </c>
      <c r="K4951" s="82" t="str">
        <f>IFERROR(IFERROR(VLOOKUP(I4951,'DE-PARA'!B:D,3,0),VLOOKUP(I4951,'DE-PARA'!C:D,2,0)),"NÃO ENCONTRADO")</f>
        <v>Materiais</v>
      </c>
      <c r="L4951" s="50" t="str">
        <f>VLOOKUP(K4951,'Base -Receita-Despesa'!$B:$AS,1,FALSE)</f>
        <v>Materiais</v>
      </c>
    </row>
    <row r="4952" spans="1:12" ht="15" customHeight="1" x14ac:dyDescent="0.25">
      <c r="A4952" s="81" t="str">
        <f t="shared" si="155"/>
        <v>2019</v>
      </c>
      <c r="B4952" s="259" t="s">
        <v>1021</v>
      </c>
      <c r="C4952" s="260" t="s">
        <v>1022</v>
      </c>
      <c r="D4952" s="73" t="str">
        <f t="shared" si="154"/>
        <v>ago/2019</v>
      </c>
      <c r="E4952" s="263">
        <v>43704</v>
      </c>
      <c r="F4952" s="259" t="s">
        <v>183</v>
      </c>
      <c r="G4952" s="259" t="s">
        <v>295</v>
      </c>
      <c r="H4952" s="264" t="s">
        <v>1684</v>
      </c>
      <c r="I4952" s="264" t="s">
        <v>184</v>
      </c>
      <c r="J4952" s="264">
        <v>-800</v>
      </c>
      <c r="K4952" s="82" t="str">
        <f>IFERROR(IFERROR(VLOOKUP(I4952,'DE-PARA'!B:D,3,0),VLOOKUP(I4952,'DE-PARA'!C:D,2,0)),"NÃO ENCONTRADO")</f>
        <v>Aluguéis</v>
      </c>
      <c r="L4952" s="50" t="str">
        <f>VLOOKUP(K4952,'Base -Receita-Despesa'!$B:$AS,1,FALSE)</f>
        <v>Aluguéis</v>
      </c>
    </row>
    <row r="4953" spans="1:12" ht="15" customHeight="1" x14ac:dyDescent="0.25">
      <c r="A4953" s="81" t="str">
        <f t="shared" si="155"/>
        <v>2019</v>
      </c>
      <c r="B4953" s="259" t="s">
        <v>1021</v>
      </c>
      <c r="C4953" s="260" t="s">
        <v>1022</v>
      </c>
      <c r="D4953" s="73" t="str">
        <f t="shared" si="154"/>
        <v>ago/2019</v>
      </c>
      <c r="E4953" s="263">
        <v>43704</v>
      </c>
      <c r="F4953" s="259">
        <v>481</v>
      </c>
      <c r="G4953" s="259" t="s">
        <v>295</v>
      </c>
      <c r="H4953" s="264" t="s">
        <v>331</v>
      </c>
      <c r="I4953" s="264" t="s">
        <v>120</v>
      </c>
      <c r="J4953" s="265">
        <v>-11000</v>
      </c>
      <c r="K4953" s="82" t="str">
        <f>IFERROR(IFERROR(VLOOKUP(I4953,'DE-PARA'!B:D,3,0),VLOOKUP(I4953,'DE-PARA'!C:D,2,0)),"NÃO ENCONTRADO")</f>
        <v>Serviços</v>
      </c>
      <c r="L4953" s="50" t="str">
        <f>VLOOKUP(K4953,'Base -Receita-Despesa'!$B:$AS,1,FALSE)</f>
        <v>Serviços</v>
      </c>
    </row>
    <row r="4954" spans="1:12" ht="15" customHeight="1" x14ac:dyDescent="0.25">
      <c r="A4954" s="81" t="str">
        <f t="shared" si="155"/>
        <v>2019</v>
      </c>
      <c r="B4954" s="259" t="s">
        <v>1021</v>
      </c>
      <c r="C4954" s="260" t="s">
        <v>1022</v>
      </c>
      <c r="D4954" s="73" t="str">
        <f t="shared" si="154"/>
        <v>ago/2019</v>
      </c>
      <c r="E4954" s="263">
        <v>43704</v>
      </c>
      <c r="F4954" s="259" t="s">
        <v>183</v>
      </c>
      <c r="G4954" s="259" t="s">
        <v>295</v>
      </c>
      <c r="H4954" s="264" t="s">
        <v>1190</v>
      </c>
      <c r="I4954" s="264" t="s">
        <v>184</v>
      </c>
      <c r="J4954" s="264">
        <v>-500</v>
      </c>
      <c r="K4954" s="82" t="str">
        <f>IFERROR(IFERROR(VLOOKUP(I4954,'DE-PARA'!B:D,3,0),VLOOKUP(I4954,'DE-PARA'!C:D,2,0)),"NÃO ENCONTRADO")</f>
        <v>Aluguéis</v>
      </c>
      <c r="L4954" s="50" t="str">
        <f>VLOOKUP(K4954,'Base -Receita-Despesa'!$B:$AS,1,FALSE)</f>
        <v>Aluguéis</v>
      </c>
    </row>
    <row r="4955" spans="1:12" ht="15" customHeight="1" x14ac:dyDescent="0.25">
      <c r="A4955" s="81" t="str">
        <f t="shared" si="155"/>
        <v>2019</v>
      </c>
      <c r="B4955" s="259" t="s">
        <v>1021</v>
      </c>
      <c r="C4955" s="260" t="s">
        <v>1022</v>
      </c>
      <c r="D4955" s="73" t="str">
        <f t="shared" si="154"/>
        <v>ago/2019</v>
      </c>
      <c r="E4955" s="263">
        <v>43704</v>
      </c>
      <c r="F4955" s="259" t="s">
        <v>214</v>
      </c>
      <c r="G4955" s="259" t="s">
        <v>295</v>
      </c>
      <c r="H4955" s="264" t="s">
        <v>304</v>
      </c>
      <c r="I4955" s="264" t="s">
        <v>133</v>
      </c>
      <c r="J4955" s="264">
        <v>-9.5</v>
      </c>
      <c r="K4955" s="82" t="str">
        <f>IFERROR(IFERROR(VLOOKUP(I4955,'DE-PARA'!B:D,3,0),VLOOKUP(I4955,'DE-PARA'!C:D,2,0)),"NÃO ENCONTRADO")</f>
        <v>Outras Saídas</v>
      </c>
      <c r="L4955" s="50" t="str">
        <f>VLOOKUP(K4955,'Base -Receita-Despesa'!$B:$AS,1,FALSE)</f>
        <v>Outras Saídas</v>
      </c>
    </row>
    <row r="4956" spans="1:12" ht="15" customHeight="1" x14ac:dyDescent="0.25">
      <c r="A4956" s="81" t="str">
        <f t="shared" si="155"/>
        <v>2019</v>
      </c>
      <c r="B4956" s="259" t="s">
        <v>1021</v>
      </c>
      <c r="C4956" s="260" t="s">
        <v>1022</v>
      </c>
      <c r="D4956" s="73" t="str">
        <f t="shared" si="154"/>
        <v>ago/2019</v>
      </c>
      <c r="E4956" s="263">
        <v>43704</v>
      </c>
      <c r="F4956" s="259" t="s">
        <v>214</v>
      </c>
      <c r="G4956" s="259" t="s">
        <v>295</v>
      </c>
      <c r="H4956" s="264" t="s">
        <v>304</v>
      </c>
      <c r="I4956" s="264" t="s">
        <v>133</v>
      </c>
      <c r="J4956" s="264">
        <v>-9.5</v>
      </c>
      <c r="K4956" s="82" t="str">
        <f>IFERROR(IFERROR(VLOOKUP(I4956,'DE-PARA'!B:D,3,0),VLOOKUP(I4956,'DE-PARA'!C:D,2,0)),"NÃO ENCONTRADO")</f>
        <v>Outras Saídas</v>
      </c>
      <c r="L4956" s="50" t="str">
        <f>VLOOKUP(K4956,'Base -Receita-Despesa'!$B:$AS,1,FALSE)</f>
        <v>Outras Saídas</v>
      </c>
    </row>
    <row r="4957" spans="1:12" ht="15" customHeight="1" x14ac:dyDescent="0.25">
      <c r="A4957" s="81" t="str">
        <f t="shared" si="155"/>
        <v>2019</v>
      </c>
      <c r="B4957" s="259" t="s">
        <v>1021</v>
      </c>
      <c r="C4957" s="260" t="s">
        <v>1022</v>
      </c>
      <c r="D4957" s="73" t="str">
        <f t="shared" si="154"/>
        <v>ago/2019</v>
      </c>
      <c r="E4957" s="263">
        <v>43704</v>
      </c>
      <c r="F4957" s="259" t="s">
        <v>214</v>
      </c>
      <c r="G4957" s="259" t="s">
        <v>295</v>
      </c>
      <c r="H4957" s="264" t="s">
        <v>304</v>
      </c>
      <c r="I4957" s="264" t="s">
        <v>133</v>
      </c>
      <c r="J4957" s="264">
        <v>-9.5</v>
      </c>
      <c r="K4957" s="82" t="str">
        <f>IFERROR(IFERROR(VLOOKUP(I4957,'DE-PARA'!B:D,3,0),VLOOKUP(I4957,'DE-PARA'!C:D,2,0)),"NÃO ENCONTRADO")</f>
        <v>Outras Saídas</v>
      </c>
      <c r="L4957" s="50" t="str">
        <f>VLOOKUP(K4957,'Base -Receita-Despesa'!$B:$AS,1,FALSE)</f>
        <v>Outras Saídas</v>
      </c>
    </row>
    <row r="4958" spans="1:12" ht="15" customHeight="1" x14ac:dyDescent="0.25">
      <c r="A4958" s="81" t="str">
        <f t="shared" si="155"/>
        <v>2019</v>
      </c>
      <c r="B4958" s="259" t="s">
        <v>1021</v>
      </c>
      <c r="C4958" s="260" t="s">
        <v>1022</v>
      </c>
      <c r="D4958" s="73" t="str">
        <f t="shared" si="154"/>
        <v>ago/2019</v>
      </c>
      <c r="E4958" s="263">
        <v>43704</v>
      </c>
      <c r="F4958" s="259" t="s">
        <v>214</v>
      </c>
      <c r="G4958" s="259" t="s">
        <v>295</v>
      </c>
      <c r="H4958" s="264" t="s">
        <v>304</v>
      </c>
      <c r="I4958" s="264" t="s">
        <v>133</v>
      </c>
      <c r="J4958" s="264">
        <v>-9.5</v>
      </c>
      <c r="K4958" s="82" t="str">
        <f>IFERROR(IFERROR(VLOOKUP(I4958,'DE-PARA'!B:D,3,0),VLOOKUP(I4958,'DE-PARA'!C:D,2,0)),"NÃO ENCONTRADO")</f>
        <v>Outras Saídas</v>
      </c>
      <c r="L4958" s="50" t="str">
        <f>VLOOKUP(K4958,'Base -Receita-Despesa'!$B:$AS,1,FALSE)</f>
        <v>Outras Saídas</v>
      </c>
    </row>
    <row r="4959" spans="1:12" ht="15" customHeight="1" x14ac:dyDescent="0.25">
      <c r="A4959" s="81" t="str">
        <f t="shared" si="155"/>
        <v>2019</v>
      </c>
      <c r="B4959" s="259" t="s">
        <v>1021</v>
      </c>
      <c r="C4959" s="260" t="s">
        <v>1022</v>
      </c>
      <c r="D4959" s="73" t="str">
        <f t="shared" si="154"/>
        <v>ago/2019</v>
      </c>
      <c r="E4959" s="263">
        <v>43704</v>
      </c>
      <c r="F4959" s="259" t="s">
        <v>214</v>
      </c>
      <c r="G4959" s="259" t="s">
        <v>295</v>
      </c>
      <c r="H4959" s="264" t="s">
        <v>304</v>
      </c>
      <c r="I4959" s="264" t="s">
        <v>133</v>
      </c>
      <c r="J4959" s="264">
        <v>-9.5</v>
      </c>
      <c r="K4959" s="82" t="str">
        <f>IFERROR(IFERROR(VLOOKUP(I4959,'DE-PARA'!B:D,3,0),VLOOKUP(I4959,'DE-PARA'!C:D,2,0)),"NÃO ENCONTRADO")</f>
        <v>Outras Saídas</v>
      </c>
      <c r="L4959" s="50" t="str">
        <f>VLOOKUP(K4959,'Base -Receita-Despesa'!$B:$AS,1,FALSE)</f>
        <v>Outras Saídas</v>
      </c>
    </row>
    <row r="4960" spans="1:12" ht="15" customHeight="1" x14ac:dyDescent="0.25">
      <c r="A4960" s="81" t="str">
        <f t="shared" si="155"/>
        <v>2019</v>
      </c>
      <c r="B4960" s="259" t="s">
        <v>1021</v>
      </c>
      <c r="C4960" s="260" t="s">
        <v>1022</v>
      </c>
      <c r="D4960" s="73" t="str">
        <f t="shared" si="154"/>
        <v>ago/2019</v>
      </c>
      <c r="E4960" s="263">
        <v>43704</v>
      </c>
      <c r="F4960" s="259" t="s">
        <v>129</v>
      </c>
      <c r="G4960" s="259" t="s">
        <v>295</v>
      </c>
      <c r="H4960" s="264" t="s">
        <v>1727</v>
      </c>
      <c r="I4960" s="264" t="s">
        <v>131</v>
      </c>
      <c r="J4960" s="265">
        <v>-2524.2399999999998</v>
      </c>
      <c r="K4960" s="82" t="str">
        <f>IFERROR(IFERROR(VLOOKUP(I4960,'DE-PARA'!B:D,3,0),VLOOKUP(I4960,'DE-PARA'!C:D,2,0)),"NÃO ENCONTRADO")</f>
        <v>Pessoal</v>
      </c>
      <c r="L4960" s="50" t="str">
        <f>VLOOKUP(K4960,'Base -Receita-Despesa'!$B:$AS,1,FALSE)</f>
        <v>Pessoal</v>
      </c>
    </row>
    <row r="4961" spans="1:12" ht="15" customHeight="1" x14ac:dyDescent="0.25">
      <c r="A4961" s="81" t="str">
        <f t="shared" si="155"/>
        <v>2019</v>
      </c>
      <c r="B4961" s="259" t="s">
        <v>1021</v>
      </c>
      <c r="C4961" s="260" t="s">
        <v>1022</v>
      </c>
      <c r="D4961" s="73" t="str">
        <f t="shared" si="154"/>
        <v>ago/2019</v>
      </c>
      <c r="E4961" s="263">
        <v>43704</v>
      </c>
      <c r="F4961" s="259" t="s">
        <v>129</v>
      </c>
      <c r="G4961" s="259" t="s">
        <v>295</v>
      </c>
      <c r="H4961" s="264" t="s">
        <v>1728</v>
      </c>
      <c r="I4961" s="264" t="s">
        <v>131</v>
      </c>
      <c r="J4961" s="265">
        <v>-1652.89</v>
      </c>
      <c r="K4961" s="82" t="str">
        <f>IFERROR(IFERROR(VLOOKUP(I4961,'DE-PARA'!B:D,3,0),VLOOKUP(I4961,'DE-PARA'!C:D,2,0)),"NÃO ENCONTRADO")</f>
        <v>Pessoal</v>
      </c>
      <c r="L4961" s="50" t="str">
        <f>VLOOKUP(K4961,'Base -Receita-Despesa'!$B:$AS,1,FALSE)</f>
        <v>Pessoal</v>
      </c>
    </row>
    <row r="4962" spans="1:12" ht="15" customHeight="1" x14ac:dyDescent="0.25">
      <c r="A4962" s="81" t="str">
        <f t="shared" si="155"/>
        <v>2019</v>
      </c>
      <c r="B4962" s="259" t="s">
        <v>1021</v>
      </c>
      <c r="C4962" s="260" t="s">
        <v>1022</v>
      </c>
      <c r="D4962" s="73" t="str">
        <f t="shared" si="154"/>
        <v>ago/2019</v>
      </c>
      <c r="E4962" s="263">
        <v>43704</v>
      </c>
      <c r="F4962" s="259" t="s">
        <v>129</v>
      </c>
      <c r="G4962" s="259" t="s">
        <v>295</v>
      </c>
      <c r="H4962" s="264" t="s">
        <v>1729</v>
      </c>
      <c r="I4962" s="264" t="s">
        <v>131</v>
      </c>
      <c r="J4962" s="265">
        <v>-4074.37</v>
      </c>
      <c r="K4962" s="82" t="str">
        <f>IFERROR(IFERROR(VLOOKUP(I4962,'DE-PARA'!B:D,3,0),VLOOKUP(I4962,'DE-PARA'!C:D,2,0)),"NÃO ENCONTRADO")</f>
        <v>Pessoal</v>
      </c>
      <c r="L4962" s="50" t="str">
        <f>VLOOKUP(K4962,'Base -Receita-Despesa'!$B:$AS,1,FALSE)</f>
        <v>Pessoal</v>
      </c>
    </row>
    <row r="4963" spans="1:12" ht="15" customHeight="1" x14ac:dyDescent="0.25">
      <c r="A4963" s="81" t="str">
        <f t="shared" si="155"/>
        <v>2019</v>
      </c>
      <c r="B4963" s="259" t="s">
        <v>1021</v>
      </c>
      <c r="C4963" s="260" t="s">
        <v>1022</v>
      </c>
      <c r="D4963" s="73" t="str">
        <f t="shared" si="154"/>
        <v>ago/2019</v>
      </c>
      <c r="E4963" s="263">
        <v>43704</v>
      </c>
      <c r="F4963" s="259" t="s">
        <v>129</v>
      </c>
      <c r="G4963" s="259" t="s">
        <v>295</v>
      </c>
      <c r="H4963" s="264" t="s">
        <v>1730</v>
      </c>
      <c r="I4963" s="264" t="s">
        <v>131</v>
      </c>
      <c r="J4963" s="265">
        <v>-3716.81</v>
      </c>
      <c r="K4963" s="82" t="str">
        <f>IFERROR(IFERROR(VLOOKUP(I4963,'DE-PARA'!B:D,3,0),VLOOKUP(I4963,'DE-PARA'!C:D,2,0)),"NÃO ENCONTRADO")</f>
        <v>Pessoal</v>
      </c>
      <c r="L4963" s="50" t="str">
        <f>VLOOKUP(K4963,'Base -Receita-Despesa'!$B:$AS,1,FALSE)</f>
        <v>Pessoal</v>
      </c>
    </row>
    <row r="4964" spans="1:12" ht="15" customHeight="1" x14ac:dyDescent="0.25">
      <c r="A4964" s="81" t="str">
        <f t="shared" si="155"/>
        <v>2019</v>
      </c>
      <c r="B4964" s="259" t="s">
        <v>1021</v>
      </c>
      <c r="C4964" s="260" t="s">
        <v>1022</v>
      </c>
      <c r="D4964" s="73" t="str">
        <f t="shared" si="154"/>
        <v>ago/2019</v>
      </c>
      <c r="E4964" s="263">
        <v>43704</v>
      </c>
      <c r="F4964" s="259" t="s">
        <v>129</v>
      </c>
      <c r="G4964" s="259" t="s">
        <v>295</v>
      </c>
      <c r="H4964" s="264" t="s">
        <v>1731</v>
      </c>
      <c r="I4964" s="264" t="s">
        <v>131</v>
      </c>
      <c r="J4964" s="265">
        <v>-1667.79</v>
      </c>
      <c r="K4964" s="82" t="str">
        <f>IFERROR(IFERROR(VLOOKUP(I4964,'DE-PARA'!B:D,3,0),VLOOKUP(I4964,'DE-PARA'!C:D,2,0)),"NÃO ENCONTRADO")</f>
        <v>Pessoal</v>
      </c>
      <c r="L4964" s="50" t="str">
        <f>VLOOKUP(K4964,'Base -Receita-Despesa'!$B:$AS,1,FALSE)</f>
        <v>Pessoal</v>
      </c>
    </row>
    <row r="4965" spans="1:12" ht="15" customHeight="1" x14ac:dyDescent="0.25">
      <c r="A4965" s="81" t="str">
        <f t="shared" si="155"/>
        <v>2019</v>
      </c>
      <c r="B4965" s="259" t="s">
        <v>1021</v>
      </c>
      <c r="C4965" s="260" t="s">
        <v>1022</v>
      </c>
      <c r="D4965" s="73" t="str">
        <f t="shared" si="154"/>
        <v>ago/2019</v>
      </c>
      <c r="E4965" s="263">
        <v>43704</v>
      </c>
      <c r="F4965" s="259" t="s">
        <v>129</v>
      </c>
      <c r="G4965" s="259" t="s">
        <v>295</v>
      </c>
      <c r="H4965" s="264" t="s">
        <v>1732</v>
      </c>
      <c r="I4965" s="264" t="s">
        <v>131</v>
      </c>
      <c r="J4965" s="265">
        <v>-2014.67</v>
      </c>
      <c r="K4965" s="82" t="str">
        <f>IFERROR(IFERROR(VLOOKUP(I4965,'DE-PARA'!B:D,3,0),VLOOKUP(I4965,'DE-PARA'!C:D,2,0)),"NÃO ENCONTRADO")</f>
        <v>Pessoal</v>
      </c>
      <c r="L4965" s="50" t="str">
        <f>VLOOKUP(K4965,'Base -Receita-Despesa'!$B:$AS,1,FALSE)</f>
        <v>Pessoal</v>
      </c>
    </row>
    <row r="4966" spans="1:12" ht="15" customHeight="1" x14ac:dyDescent="0.25">
      <c r="A4966" s="81" t="str">
        <f t="shared" si="155"/>
        <v>2019</v>
      </c>
      <c r="B4966" s="259" t="s">
        <v>1021</v>
      </c>
      <c r="C4966" s="260" t="s">
        <v>1022</v>
      </c>
      <c r="D4966" s="73" t="str">
        <f t="shared" si="154"/>
        <v>ago/2019</v>
      </c>
      <c r="E4966" s="263">
        <v>43704</v>
      </c>
      <c r="F4966" s="259" t="s">
        <v>207</v>
      </c>
      <c r="G4966" s="259" t="s">
        <v>295</v>
      </c>
      <c r="H4966" s="264" t="s">
        <v>208</v>
      </c>
      <c r="I4966" s="264" t="s">
        <v>298</v>
      </c>
      <c r="J4966" s="265">
        <v>38024.769999999997</v>
      </c>
      <c r="K4966" s="82" t="str">
        <f>IFERROR(IFERROR(VLOOKUP(I4966,'DE-PARA'!B:D,3,0),VLOOKUP(I4966,'DE-PARA'!C:D,2,0)),"NÃO ENCONTRADO")</f>
        <v>Entrada Conta Aplicação (+)</v>
      </c>
      <c r="L4966" s="50" t="str">
        <f>VLOOKUP(K4966,'Base -Receita-Despesa'!$B:$AS,1,FALSE)</f>
        <v>ENTRADA CONTA APLICAÇÃO (+)</v>
      </c>
    </row>
    <row r="4967" spans="1:12" ht="15" customHeight="1" x14ac:dyDescent="0.25">
      <c r="A4967" s="81" t="str">
        <f t="shared" si="155"/>
        <v>2019</v>
      </c>
      <c r="B4967" s="259" t="s">
        <v>1021</v>
      </c>
      <c r="C4967" s="260" t="s">
        <v>1022</v>
      </c>
      <c r="D4967" s="73" t="str">
        <f t="shared" si="154"/>
        <v>ago/2019</v>
      </c>
      <c r="E4967" s="263">
        <v>43705</v>
      </c>
      <c r="F4967" s="261">
        <v>27660</v>
      </c>
      <c r="G4967" s="259" t="s">
        <v>295</v>
      </c>
      <c r="H4967" s="264" t="s">
        <v>746</v>
      </c>
      <c r="I4967" s="264" t="s">
        <v>249</v>
      </c>
      <c r="J4967" s="264">
        <v>-601.20000000000005</v>
      </c>
      <c r="K4967" s="82" t="str">
        <f>IFERROR(IFERROR(VLOOKUP(I4967,'DE-PARA'!B:D,3,0),VLOOKUP(I4967,'DE-PARA'!C:D,2,0)),"NÃO ENCONTRADO")</f>
        <v>Materiais</v>
      </c>
      <c r="L4967" s="50" t="str">
        <f>VLOOKUP(K4967,'Base -Receita-Despesa'!$B:$AS,1,FALSE)</f>
        <v>Materiais</v>
      </c>
    </row>
    <row r="4968" spans="1:12" ht="15" customHeight="1" x14ac:dyDescent="0.25">
      <c r="A4968" s="81" t="str">
        <f t="shared" si="155"/>
        <v>2019</v>
      </c>
      <c r="B4968" s="259" t="s">
        <v>1021</v>
      </c>
      <c r="C4968" s="260" t="s">
        <v>1022</v>
      </c>
      <c r="D4968" s="73" t="str">
        <f t="shared" si="154"/>
        <v>ago/2019</v>
      </c>
      <c r="E4968" s="263">
        <v>43705</v>
      </c>
      <c r="F4968" s="259" t="s">
        <v>1733</v>
      </c>
      <c r="G4968" s="259" t="s">
        <v>295</v>
      </c>
      <c r="H4968" s="264" t="s">
        <v>640</v>
      </c>
      <c r="I4968" s="264" t="s">
        <v>139</v>
      </c>
      <c r="J4968" s="265">
        <v>-7918.4</v>
      </c>
      <c r="K4968" s="82" t="str">
        <f>IFERROR(IFERROR(VLOOKUP(I4968,'DE-PARA'!B:D,3,0),VLOOKUP(I4968,'DE-PARA'!C:D,2,0)),"NÃO ENCONTRADO")</f>
        <v>Concessionárias (água, luz e telefone)</v>
      </c>
      <c r="L4968" s="50" t="str">
        <f>VLOOKUP(K4968,'Base -Receita-Despesa'!$B:$AS,1,FALSE)</f>
        <v>Concessionárias (água, luz e telefone)</v>
      </c>
    </row>
    <row r="4969" spans="1:12" ht="15" customHeight="1" x14ac:dyDescent="0.25">
      <c r="A4969" s="81" t="str">
        <f t="shared" si="155"/>
        <v>2019</v>
      </c>
      <c r="B4969" s="259" t="s">
        <v>1021</v>
      </c>
      <c r="C4969" s="260" t="s">
        <v>1022</v>
      </c>
      <c r="D4969" s="73" t="str">
        <f t="shared" si="154"/>
        <v>ago/2019</v>
      </c>
      <c r="E4969" s="263">
        <v>43705</v>
      </c>
      <c r="F4969" s="259" t="s">
        <v>781</v>
      </c>
      <c r="G4969" s="259" t="s">
        <v>295</v>
      </c>
      <c r="H4969" s="264" t="s">
        <v>1300</v>
      </c>
      <c r="I4969" s="264" t="s">
        <v>276</v>
      </c>
      <c r="J4969" s="264">
        <v>-43.75</v>
      </c>
      <c r="K4969" s="82" t="str">
        <f>IFERROR(IFERROR(VLOOKUP(I4969,'DE-PARA'!B:D,3,0),VLOOKUP(I4969,'DE-PARA'!C:D,2,0)),"NÃO ENCONTRADO")</f>
        <v>Despesas com Viagens</v>
      </c>
      <c r="L4969" s="50" t="str">
        <f>VLOOKUP(K4969,'Base -Receita-Despesa'!$B:$AS,1,FALSE)</f>
        <v>Despesas com Viagens</v>
      </c>
    </row>
    <row r="4970" spans="1:12" ht="15" customHeight="1" x14ac:dyDescent="0.25">
      <c r="A4970" s="81" t="str">
        <f t="shared" si="155"/>
        <v>2019</v>
      </c>
      <c r="B4970" s="259" t="s">
        <v>1021</v>
      </c>
      <c r="C4970" s="260" t="s">
        <v>1022</v>
      </c>
      <c r="D4970" s="73" t="str">
        <f t="shared" si="154"/>
        <v>ago/2019</v>
      </c>
      <c r="E4970" s="263">
        <v>43705</v>
      </c>
      <c r="F4970" s="259" t="s">
        <v>781</v>
      </c>
      <c r="G4970" s="259" t="s">
        <v>295</v>
      </c>
      <c r="H4970" s="264" t="s">
        <v>1734</v>
      </c>
      <c r="I4970" s="264" t="s">
        <v>276</v>
      </c>
      <c r="J4970" s="264">
        <v>-35.9</v>
      </c>
      <c r="K4970" s="82" t="str">
        <f>IFERROR(IFERROR(VLOOKUP(I4970,'DE-PARA'!B:D,3,0),VLOOKUP(I4970,'DE-PARA'!C:D,2,0)),"NÃO ENCONTRADO")</f>
        <v>Despesas com Viagens</v>
      </c>
      <c r="L4970" s="50" t="str">
        <f>VLOOKUP(K4970,'Base -Receita-Despesa'!$B:$AS,1,FALSE)</f>
        <v>Despesas com Viagens</v>
      </c>
    </row>
    <row r="4971" spans="1:12" ht="15" customHeight="1" x14ac:dyDescent="0.25">
      <c r="A4971" s="81" t="str">
        <f t="shared" si="155"/>
        <v>2019</v>
      </c>
      <c r="B4971" s="259" t="s">
        <v>1021</v>
      </c>
      <c r="C4971" s="260" t="s">
        <v>1022</v>
      </c>
      <c r="D4971" s="73" t="str">
        <f t="shared" si="154"/>
        <v>ago/2019</v>
      </c>
      <c r="E4971" s="263">
        <v>43705</v>
      </c>
      <c r="F4971" s="259" t="s">
        <v>781</v>
      </c>
      <c r="G4971" s="259" t="s">
        <v>295</v>
      </c>
      <c r="H4971" s="264" t="s">
        <v>1578</v>
      </c>
      <c r="I4971" s="264" t="s">
        <v>276</v>
      </c>
      <c r="J4971" s="264">
        <v>-296.70999999999998</v>
      </c>
      <c r="K4971" s="82" t="str">
        <f>IFERROR(IFERROR(VLOOKUP(I4971,'DE-PARA'!B:D,3,0),VLOOKUP(I4971,'DE-PARA'!C:D,2,0)),"NÃO ENCONTRADO")</f>
        <v>Despesas com Viagens</v>
      </c>
      <c r="L4971" s="50" t="str">
        <f>VLOOKUP(K4971,'Base -Receita-Despesa'!$B:$AS,1,FALSE)</f>
        <v>Despesas com Viagens</v>
      </c>
    </row>
    <row r="4972" spans="1:12" ht="15" customHeight="1" x14ac:dyDescent="0.25">
      <c r="A4972" s="81" t="str">
        <f t="shared" si="155"/>
        <v>2019</v>
      </c>
      <c r="B4972" s="259" t="s">
        <v>1021</v>
      </c>
      <c r="C4972" s="260" t="s">
        <v>1022</v>
      </c>
      <c r="D4972" s="73" t="str">
        <f t="shared" si="154"/>
        <v>ago/2019</v>
      </c>
      <c r="E4972" s="263">
        <v>43705</v>
      </c>
      <c r="F4972" s="259">
        <v>37481</v>
      </c>
      <c r="G4972" s="259" t="s">
        <v>319</v>
      </c>
      <c r="H4972" s="264" t="s">
        <v>396</v>
      </c>
      <c r="I4972" s="264" t="s">
        <v>120</v>
      </c>
      <c r="J4972" s="265">
        <v>-2815.5</v>
      </c>
      <c r="K4972" s="82" t="str">
        <f>IFERROR(IFERROR(VLOOKUP(I4972,'DE-PARA'!B:D,3,0),VLOOKUP(I4972,'DE-PARA'!C:D,2,0)),"NÃO ENCONTRADO")</f>
        <v>Serviços</v>
      </c>
      <c r="L4972" s="50" t="str">
        <f>VLOOKUP(K4972,'Base -Receita-Despesa'!$B:$AS,1,FALSE)</f>
        <v>Serviços</v>
      </c>
    </row>
    <row r="4973" spans="1:12" ht="15" customHeight="1" x14ac:dyDescent="0.25">
      <c r="A4973" s="81" t="str">
        <f t="shared" si="155"/>
        <v>2019</v>
      </c>
      <c r="B4973" s="259" t="s">
        <v>1021</v>
      </c>
      <c r="C4973" s="260" t="s">
        <v>1022</v>
      </c>
      <c r="D4973" s="73" t="str">
        <f t="shared" si="154"/>
        <v>ago/2019</v>
      </c>
      <c r="E4973" s="263">
        <v>43705</v>
      </c>
      <c r="F4973" s="259" t="s">
        <v>781</v>
      </c>
      <c r="G4973" s="259" t="s">
        <v>295</v>
      </c>
      <c r="H4973" s="264" t="s">
        <v>1566</v>
      </c>
      <c r="I4973" s="264" t="s">
        <v>276</v>
      </c>
      <c r="J4973" s="264">
        <v>-31.9</v>
      </c>
      <c r="K4973" s="82" t="str">
        <f>IFERROR(IFERROR(VLOOKUP(I4973,'DE-PARA'!B:D,3,0),VLOOKUP(I4973,'DE-PARA'!C:D,2,0)),"NÃO ENCONTRADO")</f>
        <v>Despesas com Viagens</v>
      </c>
      <c r="L4973" s="50" t="str">
        <f>VLOOKUP(K4973,'Base -Receita-Despesa'!$B:$AS,1,FALSE)</f>
        <v>Despesas com Viagens</v>
      </c>
    </row>
    <row r="4974" spans="1:12" ht="15" customHeight="1" x14ac:dyDescent="0.25">
      <c r="A4974" s="81" t="str">
        <f t="shared" si="155"/>
        <v>2019</v>
      </c>
      <c r="B4974" s="259" t="s">
        <v>1021</v>
      </c>
      <c r="C4974" s="260" t="s">
        <v>1022</v>
      </c>
      <c r="D4974" s="73" t="str">
        <f t="shared" si="154"/>
        <v>ago/2019</v>
      </c>
      <c r="E4974" s="263">
        <v>43705</v>
      </c>
      <c r="F4974" s="259" t="s">
        <v>214</v>
      </c>
      <c r="G4974" s="259" t="s">
        <v>295</v>
      </c>
      <c r="H4974" s="264" t="s">
        <v>304</v>
      </c>
      <c r="I4974" s="264" t="s">
        <v>133</v>
      </c>
      <c r="J4974" s="264">
        <v>-9.5</v>
      </c>
      <c r="K4974" s="82" t="str">
        <f>IFERROR(IFERROR(VLOOKUP(I4974,'DE-PARA'!B:D,3,0),VLOOKUP(I4974,'DE-PARA'!C:D,2,0)),"NÃO ENCONTRADO")</f>
        <v>Outras Saídas</v>
      </c>
      <c r="L4974" s="50" t="str">
        <f>VLOOKUP(K4974,'Base -Receita-Despesa'!$B:$AS,1,FALSE)</f>
        <v>Outras Saídas</v>
      </c>
    </row>
    <row r="4975" spans="1:12" ht="15" customHeight="1" x14ac:dyDescent="0.25">
      <c r="A4975" s="81" t="str">
        <f t="shared" si="155"/>
        <v>2019</v>
      </c>
      <c r="B4975" s="259" t="s">
        <v>1021</v>
      </c>
      <c r="C4975" s="260" t="s">
        <v>1022</v>
      </c>
      <c r="D4975" s="73" t="str">
        <f t="shared" si="154"/>
        <v>ago/2019</v>
      </c>
      <c r="E4975" s="263">
        <v>43705</v>
      </c>
      <c r="F4975" s="259" t="s">
        <v>214</v>
      </c>
      <c r="G4975" s="259" t="s">
        <v>295</v>
      </c>
      <c r="H4975" s="264" t="s">
        <v>304</v>
      </c>
      <c r="I4975" s="264" t="s">
        <v>133</v>
      </c>
      <c r="J4975" s="264">
        <v>-9.5</v>
      </c>
      <c r="K4975" s="82" t="str">
        <f>IFERROR(IFERROR(VLOOKUP(I4975,'DE-PARA'!B:D,3,0),VLOOKUP(I4975,'DE-PARA'!C:D,2,0)),"NÃO ENCONTRADO")</f>
        <v>Outras Saídas</v>
      </c>
      <c r="L4975" s="50" t="str">
        <f>VLOOKUP(K4975,'Base -Receita-Despesa'!$B:$AS,1,FALSE)</f>
        <v>Outras Saídas</v>
      </c>
    </row>
    <row r="4976" spans="1:12" ht="15" customHeight="1" x14ac:dyDescent="0.25">
      <c r="A4976" s="81" t="str">
        <f t="shared" si="155"/>
        <v>2019</v>
      </c>
      <c r="B4976" s="259" t="s">
        <v>1021</v>
      </c>
      <c r="C4976" s="260" t="s">
        <v>1022</v>
      </c>
      <c r="D4976" s="73" t="str">
        <f t="shared" si="154"/>
        <v>ago/2019</v>
      </c>
      <c r="E4976" s="263">
        <v>43705</v>
      </c>
      <c r="F4976" s="259" t="s">
        <v>214</v>
      </c>
      <c r="G4976" s="259" t="s">
        <v>295</v>
      </c>
      <c r="H4976" s="264" t="s">
        <v>304</v>
      </c>
      <c r="I4976" s="264" t="s">
        <v>133</v>
      </c>
      <c r="J4976" s="264">
        <v>-9.5</v>
      </c>
      <c r="K4976" s="82" t="str">
        <f>IFERROR(IFERROR(VLOOKUP(I4976,'DE-PARA'!B:D,3,0),VLOOKUP(I4976,'DE-PARA'!C:D,2,0)),"NÃO ENCONTRADO")</f>
        <v>Outras Saídas</v>
      </c>
      <c r="L4976" s="50" t="str">
        <f>VLOOKUP(K4976,'Base -Receita-Despesa'!$B:$AS,1,FALSE)</f>
        <v>Outras Saídas</v>
      </c>
    </row>
    <row r="4977" spans="1:12" ht="15" customHeight="1" x14ac:dyDescent="0.25">
      <c r="A4977" s="81" t="str">
        <f t="shared" si="155"/>
        <v>2019</v>
      </c>
      <c r="B4977" s="259" t="s">
        <v>1021</v>
      </c>
      <c r="C4977" s="260" t="s">
        <v>1022</v>
      </c>
      <c r="D4977" s="73" t="str">
        <f t="shared" si="154"/>
        <v>ago/2019</v>
      </c>
      <c r="E4977" s="263">
        <v>43705</v>
      </c>
      <c r="F4977" s="259" t="s">
        <v>214</v>
      </c>
      <c r="G4977" s="259" t="s">
        <v>295</v>
      </c>
      <c r="H4977" s="264" t="s">
        <v>304</v>
      </c>
      <c r="I4977" s="264" t="s">
        <v>133</v>
      </c>
      <c r="J4977" s="264">
        <v>-9.5</v>
      </c>
      <c r="K4977" s="82" t="str">
        <f>IFERROR(IFERROR(VLOOKUP(I4977,'DE-PARA'!B:D,3,0),VLOOKUP(I4977,'DE-PARA'!C:D,2,0)),"NÃO ENCONTRADO")</f>
        <v>Outras Saídas</v>
      </c>
      <c r="L4977" s="50" t="str">
        <f>VLOOKUP(K4977,'Base -Receita-Despesa'!$B:$AS,1,FALSE)</f>
        <v>Outras Saídas</v>
      </c>
    </row>
    <row r="4978" spans="1:12" ht="15" customHeight="1" x14ac:dyDescent="0.25">
      <c r="A4978" s="81" t="str">
        <f t="shared" si="155"/>
        <v>2019</v>
      </c>
      <c r="B4978" s="259" t="s">
        <v>1021</v>
      </c>
      <c r="C4978" s="260" t="s">
        <v>1022</v>
      </c>
      <c r="D4978" s="73" t="str">
        <f t="shared" si="154"/>
        <v>ago/2019</v>
      </c>
      <c r="E4978" s="263">
        <v>43705</v>
      </c>
      <c r="F4978" s="259" t="s">
        <v>214</v>
      </c>
      <c r="G4978" s="259" t="s">
        <v>295</v>
      </c>
      <c r="H4978" s="264" t="s">
        <v>136</v>
      </c>
      <c r="I4978" s="264" t="s">
        <v>133</v>
      </c>
      <c r="J4978" s="264">
        <v>-5.4</v>
      </c>
      <c r="K4978" s="82" t="str">
        <f>IFERROR(IFERROR(VLOOKUP(I4978,'DE-PARA'!B:D,3,0),VLOOKUP(I4978,'DE-PARA'!C:D,2,0)),"NÃO ENCONTRADO")</f>
        <v>Outras Saídas</v>
      </c>
      <c r="L4978" s="50" t="str">
        <f>VLOOKUP(K4978,'Base -Receita-Despesa'!$B:$AS,1,FALSE)</f>
        <v>Outras Saídas</v>
      </c>
    </row>
    <row r="4979" spans="1:12" ht="15" customHeight="1" x14ac:dyDescent="0.25">
      <c r="A4979" s="81" t="str">
        <f t="shared" si="155"/>
        <v>2019</v>
      </c>
      <c r="B4979" s="259" t="s">
        <v>1021</v>
      </c>
      <c r="C4979" s="260" t="s">
        <v>1022</v>
      </c>
      <c r="D4979" s="73" t="str">
        <f t="shared" si="154"/>
        <v>ago/2019</v>
      </c>
      <c r="E4979" s="263">
        <v>43705</v>
      </c>
      <c r="F4979" s="259" t="s">
        <v>207</v>
      </c>
      <c r="G4979" s="259" t="s">
        <v>295</v>
      </c>
      <c r="H4979" s="264" t="s">
        <v>208</v>
      </c>
      <c r="I4979" s="264" t="s">
        <v>298</v>
      </c>
      <c r="J4979" s="265">
        <v>11786.76</v>
      </c>
      <c r="K4979" s="82" t="str">
        <f>IFERROR(IFERROR(VLOOKUP(I4979,'DE-PARA'!B:D,3,0),VLOOKUP(I4979,'DE-PARA'!C:D,2,0)),"NÃO ENCONTRADO")</f>
        <v>Entrada Conta Aplicação (+)</v>
      </c>
      <c r="L4979" s="50" t="str">
        <f>VLOOKUP(K4979,'Base -Receita-Despesa'!$B:$AS,1,FALSE)</f>
        <v>ENTRADA CONTA APLICAÇÃO (+)</v>
      </c>
    </row>
    <row r="4980" spans="1:12" ht="15" customHeight="1" x14ac:dyDescent="0.25">
      <c r="A4980" s="81" t="str">
        <f t="shared" si="155"/>
        <v>2019</v>
      </c>
      <c r="B4980" s="259" t="s">
        <v>1021</v>
      </c>
      <c r="C4980" s="260" t="s">
        <v>1022</v>
      </c>
      <c r="D4980" s="73" t="str">
        <f t="shared" si="154"/>
        <v>ago/2019</v>
      </c>
      <c r="E4980" s="263">
        <v>43706</v>
      </c>
      <c r="F4980" s="259">
        <v>2001</v>
      </c>
      <c r="G4980" s="259" t="s">
        <v>295</v>
      </c>
      <c r="H4980" s="264" t="s">
        <v>1084</v>
      </c>
      <c r="I4980" s="264" t="s">
        <v>252</v>
      </c>
      <c r="J4980" s="265">
        <v>-1767.09</v>
      </c>
      <c r="K4980" s="82" t="str">
        <f>IFERROR(IFERROR(VLOOKUP(I4980,'DE-PARA'!B:D,3,0),VLOOKUP(I4980,'DE-PARA'!C:D,2,0)),"NÃO ENCONTRADO")</f>
        <v>Materiais</v>
      </c>
      <c r="L4980" s="50" t="str">
        <f>VLOOKUP(K4980,'Base -Receita-Despesa'!$B:$AS,1,FALSE)</f>
        <v>Materiais</v>
      </c>
    </row>
    <row r="4981" spans="1:12" ht="15" customHeight="1" x14ac:dyDescent="0.25">
      <c r="A4981" s="81" t="str">
        <f t="shared" si="155"/>
        <v>2019</v>
      </c>
      <c r="B4981" s="259" t="s">
        <v>1021</v>
      </c>
      <c r="C4981" s="260" t="s">
        <v>1022</v>
      </c>
      <c r="D4981" s="73" t="str">
        <f t="shared" si="154"/>
        <v>ago/2019</v>
      </c>
      <c r="E4981" s="263">
        <v>43706</v>
      </c>
      <c r="F4981" s="259">
        <v>115953</v>
      </c>
      <c r="G4981" s="259" t="s">
        <v>295</v>
      </c>
      <c r="H4981" s="264" t="s">
        <v>410</v>
      </c>
      <c r="I4981" s="264" t="s">
        <v>271</v>
      </c>
      <c r="J4981" s="265">
        <v>-2001.43</v>
      </c>
      <c r="K4981" s="82" t="str">
        <f>IFERROR(IFERROR(VLOOKUP(I4981,'DE-PARA'!B:D,3,0),VLOOKUP(I4981,'DE-PARA'!C:D,2,0)),"NÃO ENCONTRADO")</f>
        <v>Serviços</v>
      </c>
      <c r="L4981" s="50" t="str">
        <f>VLOOKUP(K4981,'Base -Receita-Despesa'!$B:$AS,1,FALSE)</f>
        <v>Serviços</v>
      </c>
    </row>
    <row r="4982" spans="1:12" ht="15" customHeight="1" x14ac:dyDescent="0.25">
      <c r="A4982" s="81" t="str">
        <f t="shared" si="155"/>
        <v>2019</v>
      </c>
      <c r="B4982" s="259" t="s">
        <v>1021</v>
      </c>
      <c r="C4982" s="260" t="s">
        <v>1022</v>
      </c>
      <c r="D4982" s="73" t="str">
        <f t="shared" si="154"/>
        <v>ago/2019</v>
      </c>
      <c r="E4982" s="263">
        <v>43706</v>
      </c>
      <c r="F4982" s="259" t="s">
        <v>214</v>
      </c>
      <c r="G4982" s="259" t="s">
        <v>295</v>
      </c>
      <c r="H4982" s="264" t="s">
        <v>304</v>
      </c>
      <c r="I4982" s="264" t="s">
        <v>133</v>
      </c>
      <c r="J4982" s="264">
        <v>-9.5</v>
      </c>
      <c r="K4982" s="82" t="str">
        <f>IFERROR(IFERROR(VLOOKUP(I4982,'DE-PARA'!B:D,3,0),VLOOKUP(I4982,'DE-PARA'!C:D,2,0)),"NÃO ENCONTRADO")</f>
        <v>Outras Saídas</v>
      </c>
      <c r="L4982" s="50" t="str">
        <f>VLOOKUP(K4982,'Base -Receita-Despesa'!$B:$AS,1,FALSE)</f>
        <v>Outras Saídas</v>
      </c>
    </row>
    <row r="4983" spans="1:12" ht="15" customHeight="1" x14ac:dyDescent="0.25">
      <c r="A4983" s="81" t="str">
        <f t="shared" si="155"/>
        <v>2019</v>
      </c>
      <c r="B4983" s="259" t="s">
        <v>1021</v>
      </c>
      <c r="C4983" s="260" t="s">
        <v>1022</v>
      </c>
      <c r="D4983" s="73" t="str">
        <f t="shared" si="154"/>
        <v>ago/2019</v>
      </c>
      <c r="E4983" s="263">
        <v>43706</v>
      </c>
      <c r="F4983" s="259" t="s">
        <v>207</v>
      </c>
      <c r="G4983" s="259" t="s">
        <v>295</v>
      </c>
      <c r="H4983" s="264" t="s">
        <v>208</v>
      </c>
      <c r="I4983" s="264" t="s">
        <v>298</v>
      </c>
      <c r="J4983" s="265">
        <v>3778.02</v>
      </c>
      <c r="K4983" s="82" t="str">
        <f>IFERROR(IFERROR(VLOOKUP(I4983,'DE-PARA'!B:D,3,0),VLOOKUP(I4983,'DE-PARA'!C:D,2,0)),"NÃO ENCONTRADO")</f>
        <v>Entrada Conta Aplicação (+)</v>
      </c>
      <c r="L4983" s="50" t="str">
        <f>VLOOKUP(K4983,'Base -Receita-Despesa'!$B:$AS,1,FALSE)</f>
        <v>ENTRADA CONTA APLICAÇÃO (+)</v>
      </c>
    </row>
    <row r="4984" spans="1:12" ht="15" customHeight="1" x14ac:dyDescent="0.25">
      <c r="A4984" s="81" t="str">
        <f t="shared" si="155"/>
        <v>2019</v>
      </c>
      <c r="B4984" s="259" t="s">
        <v>1023</v>
      </c>
      <c r="C4984" s="260" t="s">
        <v>1022</v>
      </c>
      <c r="D4984" s="73" t="str">
        <f t="shared" si="154"/>
        <v>ago/2019</v>
      </c>
      <c r="E4984" s="263">
        <v>43707</v>
      </c>
      <c r="F4984" s="259" t="s">
        <v>738</v>
      </c>
      <c r="G4984" s="259" t="s">
        <v>295</v>
      </c>
      <c r="H4984" s="264" t="s">
        <v>738</v>
      </c>
      <c r="I4984" s="264" t="s">
        <v>206</v>
      </c>
      <c r="J4984" s="265">
        <v>-524320.73</v>
      </c>
      <c r="K4984" s="82" t="str">
        <f>IFERROR(IFERROR(VLOOKUP(I4984,'DE-PARA'!B:D,3,0),VLOOKUP(I4984,'DE-PARA'!C:D,2,0)),"NÃO ENCONTRADO")</f>
        <v>Saídas Da C/A Por Regates (-)</v>
      </c>
      <c r="L4984" s="50" t="str">
        <f>VLOOKUP(K4984,'Base -Receita-Despesa'!$B:$AS,1,FALSE)</f>
        <v>SAÍDAS DA C/A POR REGATES (-)</v>
      </c>
    </row>
    <row r="4985" spans="1:12" ht="15" customHeight="1" x14ac:dyDescent="0.25">
      <c r="A4985" s="81" t="str">
        <f t="shared" si="155"/>
        <v>2019</v>
      </c>
      <c r="B4985" s="259" t="s">
        <v>1023</v>
      </c>
      <c r="C4985" s="260" t="s">
        <v>1022</v>
      </c>
      <c r="D4985" s="73" t="str">
        <f t="shared" si="154"/>
        <v>ago/2019</v>
      </c>
      <c r="E4985" s="263">
        <v>43707</v>
      </c>
      <c r="F4985" s="259" t="s">
        <v>143</v>
      </c>
      <c r="G4985" s="259" t="s">
        <v>295</v>
      </c>
      <c r="H4985" s="264" t="s">
        <v>143</v>
      </c>
      <c r="I4985" s="264" t="s">
        <v>235</v>
      </c>
      <c r="J4985" s="265">
        <v>680568.8</v>
      </c>
      <c r="K4985" s="82" t="str">
        <f>IFERROR(IFERROR(VLOOKUP(I4985,'DE-PARA'!B:D,3,0),VLOOKUP(I4985,'DE-PARA'!C:D,2,0)),"NÃO ENCONTRADO")</f>
        <v>Repasses Contrato de Gestão</v>
      </c>
      <c r="L4985" s="50" t="str">
        <f>VLOOKUP(K4985,'Base -Receita-Despesa'!$B:$AS,1,FALSE)</f>
        <v>Repasses Contrato de Gestão</v>
      </c>
    </row>
    <row r="4986" spans="1:12" ht="15" customHeight="1" x14ac:dyDescent="0.25">
      <c r="A4986" s="81" t="str">
        <f t="shared" si="155"/>
        <v>2019</v>
      </c>
      <c r="B4986" s="259" t="s">
        <v>1023</v>
      </c>
      <c r="C4986" s="260" t="s">
        <v>1022</v>
      </c>
      <c r="D4986" s="73" t="str">
        <f t="shared" si="154"/>
        <v>ago/2019</v>
      </c>
      <c r="E4986" s="263">
        <v>43707</v>
      </c>
      <c r="F4986" s="259" t="s">
        <v>143</v>
      </c>
      <c r="G4986" s="259" t="s">
        <v>295</v>
      </c>
      <c r="H4986" s="264" t="s">
        <v>143</v>
      </c>
      <c r="I4986" s="264" t="s">
        <v>235</v>
      </c>
      <c r="J4986" s="265">
        <v>343751.93</v>
      </c>
      <c r="K4986" s="82" t="str">
        <f>IFERROR(IFERROR(VLOOKUP(I4986,'DE-PARA'!B:D,3,0),VLOOKUP(I4986,'DE-PARA'!C:D,2,0)),"NÃO ENCONTRADO")</f>
        <v>Repasses Contrato de Gestão</v>
      </c>
      <c r="L4986" s="50" t="str">
        <f>VLOOKUP(K4986,'Base -Receita-Despesa'!$B:$AS,1,FALSE)</f>
        <v>Repasses Contrato de Gestão</v>
      </c>
    </row>
    <row r="4987" spans="1:12" ht="15" customHeight="1" x14ac:dyDescent="0.25">
      <c r="A4987" s="81" t="str">
        <f t="shared" si="155"/>
        <v>2019</v>
      </c>
      <c r="B4987" s="259" t="s">
        <v>1023</v>
      </c>
      <c r="C4987" s="260" t="s">
        <v>1022</v>
      </c>
      <c r="D4987" s="73" t="str">
        <f t="shared" si="154"/>
        <v>ago/2019</v>
      </c>
      <c r="E4987" s="263">
        <v>43707</v>
      </c>
      <c r="F4987" s="259" t="s">
        <v>205</v>
      </c>
      <c r="G4987" s="259" t="s">
        <v>295</v>
      </c>
      <c r="H4987" s="264" t="s">
        <v>736</v>
      </c>
      <c r="I4987" s="264" t="s">
        <v>125</v>
      </c>
      <c r="J4987" s="265">
        <v>-500000</v>
      </c>
      <c r="K4987" s="82" t="str">
        <f>IFERROR(IFERROR(VLOOKUP(I4987,'DE-PARA'!B:D,3,0),VLOOKUP(I4987,'DE-PARA'!C:D,2,0)),"NÃO ENCONTRADO")</f>
        <v>TEV – Transferências Entre Contas (Entradas)</v>
      </c>
      <c r="L4987" s="50" t="str">
        <f>VLOOKUP(K4987,'Base -Receita-Despesa'!$B:$AS,1,FALSE)</f>
        <v>TEV – Transferências Entre Contas (Entradas)</v>
      </c>
    </row>
    <row r="4988" spans="1:12" ht="15" customHeight="1" x14ac:dyDescent="0.25">
      <c r="A4988" s="81" t="str">
        <f t="shared" si="155"/>
        <v>2019</v>
      </c>
      <c r="B4988" s="259" t="s">
        <v>1021</v>
      </c>
      <c r="C4988" s="260" t="s">
        <v>1022</v>
      </c>
      <c r="D4988" s="73" t="str">
        <f t="shared" si="154"/>
        <v>ago/2019</v>
      </c>
      <c r="E4988" s="263">
        <v>43707</v>
      </c>
      <c r="F4988" s="259" t="s">
        <v>738</v>
      </c>
      <c r="G4988" s="259" t="s">
        <v>295</v>
      </c>
      <c r="H4988" s="264" t="s">
        <v>738</v>
      </c>
      <c r="I4988" s="264" t="s">
        <v>206</v>
      </c>
      <c r="J4988" s="265">
        <v>-482392.38</v>
      </c>
      <c r="K4988" s="82" t="str">
        <f>IFERROR(IFERROR(VLOOKUP(I4988,'DE-PARA'!B:D,3,0),VLOOKUP(I4988,'DE-PARA'!C:D,2,0)),"NÃO ENCONTRADO")</f>
        <v>Saídas Da C/A Por Regates (-)</v>
      </c>
      <c r="L4988" s="50" t="str">
        <f>VLOOKUP(K4988,'Base -Receita-Despesa'!$B:$AS,1,FALSE)</f>
        <v>SAÍDAS DA C/A POR REGATES (-)</v>
      </c>
    </row>
    <row r="4989" spans="1:12" ht="15" customHeight="1" x14ac:dyDescent="0.25">
      <c r="A4989" s="81" t="str">
        <f t="shared" si="155"/>
        <v>2019</v>
      </c>
      <c r="B4989" s="259" t="s">
        <v>1021</v>
      </c>
      <c r="C4989" s="260" t="s">
        <v>1022</v>
      </c>
      <c r="D4989" s="73" t="str">
        <f t="shared" si="154"/>
        <v>ago/2019</v>
      </c>
      <c r="E4989" s="263">
        <v>43707</v>
      </c>
      <c r="F4989" s="259" t="s">
        <v>205</v>
      </c>
      <c r="G4989" s="259" t="s">
        <v>295</v>
      </c>
      <c r="H4989" s="264" t="s">
        <v>736</v>
      </c>
      <c r="I4989" s="264" t="s">
        <v>125</v>
      </c>
      <c r="J4989" s="265">
        <v>500000</v>
      </c>
      <c r="K4989" s="82" t="str">
        <f>IFERROR(IFERROR(VLOOKUP(I4989,'DE-PARA'!B:D,3,0),VLOOKUP(I4989,'DE-PARA'!C:D,2,0)),"NÃO ENCONTRADO")</f>
        <v>TEV – Transferências Entre Contas (Entradas)</v>
      </c>
      <c r="L4989" s="50" t="str">
        <f>VLOOKUP(K4989,'Base -Receita-Despesa'!$B:$AS,1,FALSE)</f>
        <v>TEV – Transferências Entre Contas (Entradas)</v>
      </c>
    </row>
    <row r="4990" spans="1:12" ht="15" customHeight="1" x14ac:dyDescent="0.25">
      <c r="A4990" s="81" t="str">
        <f t="shared" si="155"/>
        <v>2019</v>
      </c>
      <c r="B4990" s="259" t="s">
        <v>1021</v>
      </c>
      <c r="C4990" s="260" t="s">
        <v>1022</v>
      </c>
      <c r="D4990" s="73" t="str">
        <f t="shared" si="154"/>
        <v>ago/2019</v>
      </c>
      <c r="E4990" s="263">
        <v>43707</v>
      </c>
      <c r="F4990" s="259" t="s">
        <v>141</v>
      </c>
      <c r="G4990" s="259" t="s">
        <v>295</v>
      </c>
      <c r="H4990" s="264" t="s">
        <v>816</v>
      </c>
      <c r="I4990" s="264" t="s">
        <v>142</v>
      </c>
      <c r="J4990" s="264">
        <v>56.08</v>
      </c>
      <c r="K4990" s="82" t="str">
        <f>IFERROR(IFERROR(VLOOKUP(I4990,'DE-PARA'!B:D,3,0),VLOOKUP(I4990,'DE-PARA'!C:D,2,0)),"NÃO ENCONTRADO")</f>
        <v>Outras Saídas</v>
      </c>
      <c r="L4990" s="50" t="str">
        <f>VLOOKUP(K4990,'Base -Receita-Despesa'!$B:$AS,1,FALSE)</f>
        <v>Outras Saídas</v>
      </c>
    </row>
    <row r="4991" spans="1:12" ht="15" customHeight="1" x14ac:dyDescent="0.25">
      <c r="A4991" s="81" t="str">
        <f t="shared" si="155"/>
        <v>2019</v>
      </c>
      <c r="B4991" s="259" t="s">
        <v>1021</v>
      </c>
      <c r="C4991" s="260" t="s">
        <v>1022</v>
      </c>
      <c r="D4991" s="73" t="str">
        <f t="shared" si="154"/>
        <v>ago/2019</v>
      </c>
      <c r="E4991" s="263">
        <v>43707</v>
      </c>
      <c r="F4991" s="259">
        <v>2058</v>
      </c>
      <c r="G4991" s="259" t="s">
        <v>295</v>
      </c>
      <c r="H4991" s="264" t="s">
        <v>1123</v>
      </c>
      <c r="I4991" s="264" t="s">
        <v>138</v>
      </c>
      <c r="J4991" s="264">
        <v>-160</v>
      </c>
      <c r="K4991" s="82" t="str">
        <f>IFERROR(IFERROR(VLOOKUP(I4991,'DE-PARA'!B:D,3,0),VLOOKUP(I4991,'DE-PARA'!C:D,2,0)),"NÃO ENCONTRADO")</f>
        <v>Concessionárias (água, luz e telefone)</v>
      </c>
      <c r="L4991" s="50" t="str">
        <f>VLOOKUP(K4991,'Base -Receita-Despesa'!$B:$AS,1,FALSE)</f>
        <v>Concessionárias (água, luz e telefone)</v>
      </c>
    </row>
    <row r="4992" spans="1:12" ht="15" customHeight="1" x14ac:dyDescent="0.25">
      <c r="A4992" s="81" t="str">
        <f t="shared" si="155"/>
        <v>2019</v>
      </c>
      <c r="B4992" s="259" t="s">
        <v>1021</v>
      </c>
      <c r="C4992" s="260" t="s">
        <v>1022</v>
      </c>
      <c r="D4992" s="73" t="str">
        <f t="shared" si="154"/>
        <v>ago/2019</v>
      </c>
      <c r="E4992" s="263">
        <v>43707</v>
      </c>
      <c r="F4992" s="259">
        <v>3219</v>
      </c>
      <c r="G4992" s="259" t="s">
        <v>302</v>
      </c>
      <c r="H4992" s="264" t="s">
        <v>1697</v>
      </c>
      <c r="I4992" s="264" t="s">
        <v>249</v>
      </c>
      <c r="J4992" s="264">
        <v>-512.5</v>
      </c>
      <c r="K4992" s="82" t="str">
        <f>IFERROR(IFERROR(VLOOKUP(I4992,'DE-PARA'!B:D,3,0),VLOOKUP(I4992,'DE-PARA'!C:D,2,0)),"NÃO ENCONTRADO")</f>
        <v>Materiais</v>
      </c>
      <c r="L4992" s="50" t="str">
        <f>VLOOKUP(K4992,'Base -Receita-Despesa'!$B:$AS,1,FALSE)</f>
        <v>Materiais</v>
      </c>
    </row>
    <row r="4993" spans="1:12" ht="15" customHeight="1" x14ac:dyDescent="0.25">
      <c r="A4993" s="81" t="str">
        <f t="shared" si="155"/>
        <v>2019</v>
      </c>
      <c r="B4993" s="259" t="s">
        <v>1021</v>
      </c>
      <c r="C4993" s="260" t="s">
        <v>1022</v>
      </c>
      <c r="D4993" s="73" t="str">
        <f t="shared" si="154"/>
        <v>ago/2019</v>
      </c>
      <c r="E4993" s="263">
        <v>43707</v>
      </c>
      <c r="F4993" s="259">
        <v>161374</v>
      </c>
      <c r="G4993" s="259" t="s">
        <v>295</v>
      </c>
      <c r="H4993" s="264" t="s">
        <v>1352</v>
      </c>
      <c r="I4993" s="264" t="s">
        <v>137</v>
      </c>
      <c r="J4993" s="264">
        <v>-981.71</v>
      </c>
      <c r="K4993" s="82" t="str">
        <f>IFERROR(IFERROR(VLOOKUP(I4993,'DE-PARA'!B:D,3,0),VLOOKUP(I4993,'DE-PARA'!C:D,2,0)),"NÃO ENCONTRADO")</f>
        <v>Serviços</v>
      </c>
      <c r="L4993" s="50" t="str">
        <f>VLOOKUP(K4993,'Base -Receita-Despesa'!$B:$AS,1,FALSE)</f>
        <v>Serviços</v>
      </c>
    </row>
    <row r="4994" spans="1:12" ht="15" customHeight="1" x14ac:dyDescent="0.25">
      <c r="A4994" s="81" t="str">
        <f t="shared" si="155"/>
        <v>2019</v>
      </c>
      <c r="B4994" s="259" t="s">
        <v>1021</v>
      </c>
      <c r="C4994" s="260" t="s">
        <v>1022</v>
      </c>
      <c r="D4994" s="73" t="str">
        <f t="shared" si="154"/>
        <v>ago/2019</v>
      </c>
      <c r="E4994" s="263">
        <v>43707</v>
      </c>
      <c r="F4994" s="259">
        <v>52</v>
      </c>
      <c r="G4994" s="259" t="s">
        <v>295</v>
      </c>
      <c r="H4994" s="264" t="s">
        <v>1660</v>
      </c>
      <c r="I4994" s="264" t="s">
        <v>165</v>
      </c>
      <c r="J4994" s="265">
        <v>-16000</v>
      </c>
      <c r="K4994" s="82" t="str">
        <f>IFERROR(IFERROR(VLOOKUP(I4994,'DE-PARA'!B:D,3,0),VLOOKUP(I4994,'DE-PARA'!C:D,2,0)),"NÃO ENCONTRADO")</f>
        <v>Serviços</v>
      </c>
      <c r="L4994" s="50" t="str">
        <f>VLOOKUP(K4994,'Base -Receita-Despesa'!$B:$AS,1,FALSE)</f>
        <v>Serviços</v>
      </c>
    </row>
    <row r="4995" spans="1:12" ht="15" customHeight="1" x14ac:dyDescent="0.25">
      <c r="A4995" s="81" t="str">
        <f t="shared" si="155"/>
        <v>2019</v>
      </c>
      <c r="B4995" s="259" t="s">
        <v>1021</v>
      </c>
      <c r="C4995" s="260" t="s">
        <v>1022</v>
      </c>
      <c r="D4995" s="73" t="str">
        <f t="shared" ref="D4995:D5058" si="156">TEXT(E4995,"mmm/aaaa")</f>
        <v>ago/2019</v>
      </c>
      <c r="E4995" s="263">
        <v>43707</v>
      </c>
      <c r="F4995" s="259" t="s">
        <v>214</v>
      </c>
      <c r="G4995" s="259" t="s">
        <v>295</v>
      </c>
      <c r="H4995" s="264" t="s">
        <v>304</v>
      </c>
      <c r="I4995" s="264" t="s">
        <v>133</v>
      </c>
      <c r="J4995" s="264">
        <v>-9.5</v>
      </c>
      <c r="K4995" s="82" t="str">
        <f>IFERROR(IFERROR(VLOOKUP(I4995,'DE-PARA'!B:D,3,0),VLOOKUP(I4995,'DE-PARA'!C:D,2,0)),"NÃO ENCONTRADO")</f>
        <v>Outras Saídas</v>
      </c>
      <c r="L4995" s="50" t="str">
        <f>VLOOKUP(K4995,'Base -Receita-Despesa'!$B:$AS,1,FALSE)</f>
        <v>Outras Saídas</v>
      </c>
    </row>
    <row r="4996" spans="1:12" ht="15" customHeight="1" x14ac:dyDescent="0.25">
      <c r="A4996" s="81" t="str">
        <f t="shared" ref="A4996:A5059" si="157">IF(K4996="NÃO ENCONTRADO",0,RIGHT(D4996,4))</f>
        <v>2019</v>
      </c>
      <c r="B4996" s="259" t="s">
        <v>1021</v>
      </c>
      <c r="C4996" s="260" t="s">
        <v>1022</v>
      </c>
      <c r="D4996" s="73" t="str">
        <f t="shared" si="156"/>
        <v>ago/2019</v>
      </c>
      <c r="E4996" s="263">
        <v>43707</v>
      </c>
      <c r="F4996" s="259" t="s">
        <v>207</v>
      </c>
      <c r="G4996" s="259" t="s">
        <v>295</v>
      </c>
      <c r="H4996" s="264" t="s">
        <v>208</v>
      </c>
      <c r="I4996" s="264" t="s">
        <v>298</v>
      </c>
      <c r="J4996" s="264">
        <v>0.01</v>
      </c>
      <c r="K4996" s="82" t="str">
        <f>IFERROR(IFERROR(VLOOKUP(I4996,'DE-PARA'!B:D,3,0),VLOOKUP(I4996,'DE-PARA'!C:D,2,0)),"NÃO ENCONTRADO")</f>
        <v>Entrada Conta Aplicação (+)</v>
      </c>
      <c r="L4996" s="50" t="str">
        <f>VLOOKUP(K4996,'Base -Receita-Despesa'!$B:$AS,1,FALSE)</f>
        <v>ENTRADA CONTA APLICAÇÃO (+)</v>
      </c>
    </row>
    <row r="4997" spans="1:12" ht="15" customHeight="1" x14ac:dyDescent="0.25">
      <c r="A4997" s="81" t="str">
        <f t="shared" si="157"/>
        <v>2019</v>
      </c>
      <c r="B4997" s="259" t="s">
        <v>1023</v>
      </c>
      <c r="C4997" s="260" t="s">
        <v>1022</v>
      </c>
      <c r="D4997" s="73" t="str">
        <f t="shared" si="156"/>
        <v>ago/2019</v>
      </c>
      <c r="E4997" s="263">
        <v>43707</v>
      </c>
      <c r="F4997" s="259" t="s">
        <v>171</v>
      </c>
      <c r="G4997" s="259" t="s">
        <v>295</v>
      </c>
      <c r="H4997" s="264" t="s">
        <v>823</v>
      </c>
      <c r="I4997" s="264" t="s">
        <v>238</v>
      </c>
      <c r="J4997" s="264">
        <v>-0.01</v>
      </c>
      <c r="K4997" s="82" t="str">
        <f>IFERROR(IFERROR(VLOOKUP(I4997,'DE-PARA'!B:D,3,0),VLOOKUP(I4997,'DE-PARA'!C:D,2,0)),"NÃO ENCONTRADO")</f>
        <v>Rendimentos sobre Aplicações Financeiras</v>
      </c>
      <c r="L4997" s="50" t="str">
        <f>VLOOKUP(K4997,'Base -Receita-Despesa'!$B:$AS,1,FALSE)</f>
        <v>Rendimentos sobre Aplicações Financeiras</v>
      </c>
    </row>
    <row r="4998" spans="1:12" ht="15" customHeight="1" x14ac:dyDescent="0.25">
      <c r="A4998" s="81" t="str">
        <f t="shared" si="157"/>
        <v>2019</v>
      </c>
      <c r="B4998" s="259" t="s">
        <v>1021</v>
      </c>
      <c r="C4998" s="260" t="s">
        <v>1022</v>
      </c>
      <c r="D4998" s="73" t="str">
        <f t="shared" si="156"/>
        <v>ago/2019</v>
      </c>
      <c r="E4998" s="263">
        <v>43707</v>
      </c>
      <c r="F4998" s="259" t="s">
        <v>171</v>
      </c>
      <c r="G4998" s="259" t="s">
        <v>295</v>
      </c>
      <c r="H4998" s="264" t="s">
        <v>823</v>
      </c>
      <c r="I4998" s="264" t="s">
        <v>238</v>
      </c>
      <c r="J4998" s="265">
        <v>6920.27</v>
      </c>
      <c r="K4998" s="82" t="str">
        <f>IFERROR(IFERROR(VLOOKUP(I4998,'DE-PARA'!B:D,3,0),VLOOKUP(I4998,'DE-PARA'!C:D,2,0)),"NÃO ENCONTRADO")</f>
        <v>Rendimentos sobre Aplicações Financeiras</v>
      </c>
      <c r="L4998" s="50" t="str">
        <f>VLOOKUP(K4998,'Base -Receita-Despesa'!$B:$AS,1,FALSE)</f>
        <v>Rendimentos sobre Aplicações Financeiras</v>
      </c>
    </row>
    <row r="4999" spans="1:12" ht="15" customHeight="1" x14ac:dyDescent="0.25">
      <c r="A4999" s="81" t="str">
        <f t="shared" si="157"/>
        <v>2019</v>
      </c>
      <c r="B4999" s="259" t="s">
        <v>1023</v>
      </c>
      <c r="C4999" s="260" t="s">
        <v>1022</v>
      </c>
      <c r="D4999" s="73" t="str">
        <f t="shared" si="156"/>
        <v>set/2019</v>
      </c>
      <c r="E4999" s="263">
        <v>43710</v>
      </c>
      <c r="F4999" s="259" t="s">
        <v>205</v>
      </c>
      <c r="G4999" s="259" t="s">
        <v>295</v>
      </c>
      <c r="H4999" s="264" t="s">
        <v>736</v>
      </c>
      <c r="I4999" s="264" t="s">
        <v>125</v>
      </c>
      <c r="J4999" s="265">
        <v>-500000</v>
      </c>
      <c r="K4999" s="82" t="str">
        <f>IFERROR(IFERROR(VLOOKUP(I4999,'DE-PARA'!B:D,3,0),VLOOKUP(I4999,'DE-PARA'!C:D,2,0)),"NÃO ENCONTRADO")</f>
        <v>TEV – Transferências Entre Contas (Entradas)</v>
      </c>
      <c r="L4999" s="50" t="str">
        <f>VLOOKUP(K4999,'Base -Receita-Despesa'!$B:$AS,1,FALSE)</f>
        <v>TEV – Transferências Entre Contas (Entradas)</v>
      </c>
    </row>
    <row r="5000" spans="1:12" ht="15" customHeight="1" x14ac:dyDescent="0.25">
      <c r="A5000" s="81" t="str">
        <f t="shared" si="157"/>
        <v>2019</v>
      </c>
      <c r="B5000" s="259" t="s">
        <v>1023</v>
      </c>
      <c r="C5000" s="260" t="s">
        <v>1022</v>
      </c>
      <c r="D5000" s="73" t="str">
        <f t="shared" si="156"/>
        <v>set/2019</v>
      </c>
      <c r="E5000" s="263">
        <v>43710</v>
      </c>
      <c r="F5000" s="259" t="s">
        <v>207</v>
      </c>
      <c r="G5000" s="259" t="s">
        <v>295</v>
      </c>
      <c r="H5000" s="264" t="s">
        <v>208</v>
      </c>
      <c r="I5000" s="264" t="s">
        <v>298</v>
      </c>
      <c r="J5000" s="265">
        <v>500000</v>
      </c>
      <c r="K5000" s="82" t="str">
        <f>IFERROR(IFERROR(VLOOKUP(I5000,'DE-PARA'!B:D,3,0),VLOOKUP(I5000,'DE-PARA'!C:D,2,0)),"NÃO ENCONTRADO")</f>
        <v>Entrada Conta Aplicação (+)</v>
      </c>
      <c r="L5000" s="50" t="str">
        <f>VLOOKUP(K5000,'Base -Receita-Despesa'!$B:$AS,1,FALSE)</f>
        <v>ENTRADA CONTA APLICAÇÃO (+)</v>
      </c>
    </row>
    <row r="5001" spans="1:12" ht="15" customHeight="1" x14ac:dyDescent="0.25">
      <c r="A5001" s="81" t="str">
        <f t="shared" si="157"/>
        <v>2019</v>
      </c>
      <c r="B5001" s="259" t="s">
        <v>1021</v>
      </c>
      <c r="C5001" s="260" t="s">
        <v>1022</v>
      </c>
      <c r="D5001" s="73" t="str">
        <f t="shared" si="156"/>
        <v>set/2019</v>
      </c>
      <c r="E5001" s="263">
        <v>43710</v>
      </c>
      <c r="F5001" s="259" t="s">
        <v>738</v>
      </c>
      <c r="G5001" s="259" t="s">
        <v>295</v>
      </c>
      <c r="H5001" s="264" t="s">
        <v>738</v>
      </c>
      <c r="I5001" s="264" t="s">
        <v>206</v>
      </c>
      <c r="J5001" s="265">
        <v>-499290.49</v>
      </c>
      <c r="K5001" s="82" t="str">
        <f>IFERROR(IFERROR(VLOOKUP(I5001,'DE-PARA'!B:D,3,0),VLOOKUP(I5001,'DE-PARA'!C:D,2,0)),"NÃO ENCONTRADO")</f>
        <v>Saídas Da C/A Por Regates (-)</v>
      </c>
      <c r="L5001" s="50" t="str">
        <f>VLOOKUP(K5001,'Base -Receita-Despesa'!$B:$AS,1,FALSE)</f>
        <v>SAÍDAS DA C/A POR REGATES (-)</v>
      </c>
    </row>
    <row r="5002" spans="1:12" ht="15" customHeight="1" x14ac:dyDescent="0.25">
      <c r="A5002" s="81" t="str">
        <f t="shared" si="157"/>
        <v>2019</v>
      </c>
      <c r="B5002" s="259" t="s">
        <v>1021</v>
      </c>
      <c r="C5002" s="260" t="s">
        <v>1022</v>
      </c>
      <c r="D5002" s="73" t="str">
        <f t="shared" si="156"/>
        <v>set/2019</v>
      </c>
      <c r="E5002" s="263">
        <v>43710</v>
      </c>
      <c r="F5002" s="259" t="s">
        <v>205</v>
      </c>
      <c r="G5002" s="259" t="s">
        <v>295</v>
      </c>
      <c r="H5002" s="264" t="s">
        <v>736</v>
      </c>
      <c r="I5002" s="264" t="s">
        <v>125</v>
      </c>
      <c r="J5002" s="265">
        <v>500000</v>
      </c>
      <c r="K5002" s="82" t="str">
        <f>IFERROR(IFERROR(VLOOKUP(I5002,'DE-PARA'!B:D,3,0),VLOOKUP(I5002,'DE-PARA'!C:D,2,0)),"NÃO ENCONTRADO")</f>
        <v>TEV – Transferências Entre Contas (Entradas)</v>
      </c>
      <c r="L5002" s="50" t="str">
        <f>VLOOKUP(K5002,'Base -Receita-Despesa'!$B:$AS,1,FALSE)</f>
        <v>TEV – Transferências Entre Contas (Entradas)</v>
      </c>
    </row>
    <row r="5003" spans="1:12" ht="15" customHeight="1" x14ac:dyDescent="0.25">
      <c r="A5003" s="81" t="str">
        <f t="shared" si="157"/>
        <v>2019</v>
      </c>
      <c r="B5003" s="259" t="s">
        <v>1021</v>
      </c>
      <c r="C5003" s="260" t="s">
        <v>1022</v>
      </c>
      <c r="D5003" s="73" t="str">
        <f t="shared" si="156"/>
        <v>set/2019</v>
      </c>
      <c r="E5003" s="263">
        <v>43710</v>
      </c>
      <c r="F5003" s="259">
        <v>8457</v>
      </c>
      <c r="G5003" s="259" t="s">
        <v>295</v>
      </c>
      <c r="H5003" s="264" t="s">
        <v>1704</v>
      </c>
      <c r="I5003" s="264" t="s">
        <v>168</v>
      </c>
      <c r="J5003" s="264">
        <v>492.65</v>
      </c>
      <c r="K5003" s="82" t="str">
        <f>IFERROR(IFERROR(VLOOKUP(I5003,'DE-PARA'!B:D,3,0),VLOOKUP(I5003,'DE-PARA'!C:D,2,0)),"NÃO ENCONTRADO")</f>
        <v>Materiais</v>
      </c>
      <c r="L5003" s="50" t="str">
        <f>VLOOKUP(K5003,'Base -Receita-Despesa'!$B:$AS,1,FALSE)</f>
        <v>Materiais</v>
      </c>
    </row>
    <row r="5004" spans="1:12" ht="15" customHeight="1" x14ac:dyDescent="0.25">
      <c r="A5004" s="81" t="str">
        <f t="shared" si="157"/>
        <v>2019</v>
      </c>
      <c r="B5004" s="259" t="s">
        <v>1021</v>
      </c>
      <c r="C5004" s="260" t="s">
        <v>1022</v>
      </c>
      <c r="D5004" s="73" t="str">
        <f t="shared" si="156"/>
        <v>set/2019</v>
      </c>
      <c r="E5004" s="263">
        <v>43710</v>
      </c>
      <c r="F5004" s="262">
        <v>486</v>
      </c>
      <c r="G5004" s="262" t="s">
        <v>295</v>
      </c>
      <c r="H5004" s="266" t="s">
        <v>1735</v>
      </c>
      <c r="I5004" s="266" t="s">
        <v>261</v>
      </c>
      <c r="J5004" s="265">
        <v>-1152.1500000000001</v>
      </c>
      <c r="K5004" s="82" t="str">
        <f>IFERROR(IFERROR(VLOOKUP(I5004,'DE-PARA'!B:D,3,0),VLOOKUP(I5004,'DE-PARA'!C:D,2,0)),"NÃO ENCONTRADO")</f>
        <v>Materiais</v>
      </c>
      <c r="L5004" s="50" t="str">
        <f>VLOOKUP(K5004,'Base -Receita-Despesa'!$B:$AS,1,FALSE)</f>
        <v>Materiais</v>
      </c>
    </row>
    <row r="5005" spans="1:12" ht="15" customHeight="1" x14ac:dyDescent="0.25">
      <c r="A5005" s="81" t="str">
        <f t="shared" si="157"/>
        <v>2019</v>
      </c>
      <c r="B5005" s="259" t="s">
        <v>1021</v>
      </c>
      <c r="C5005" s="260" t="s">
        <v>1022</v>
      </c>
      <c r="D5005" s="73" t="str">
        <f t="shared" si="156"/>
        <v>set/2019</v>
      </c>
      <c r="E5005" s="263">
        <v>43710</v>
      </c>
      <c r="F5005" s="259" t="s">
        <v>218</v>
      </c>
      <c r="G5005" s="259" t="s">
        <v>295</v>
      </c>
      <c r="H5005" s="264" t="s">
        <v>824</v>
      </c>
      <c r="I5005" s="264" t="s">
        <v>135</v>
      </c>
      <c r="J5005" s="265">
        <v>-244655.13</v>
      </c>
      <c r="K5005" s="82" t="str">
        <f>IFERROR(IFERROR(VLOOKUP(I5005,'DE-PARA'!B:D,3,0),VLOOKUP(I5005,'DE-PARA'!C:D,2,0)),"NÃO ENCONTRADO")</f>
        <v>Pessoal</v>
      </c>
      <c r="L5005" s="50" t="str">
        <f>VLOOKUP(K5005,'Base -Receita-Despesa'!$B:$AS,1,FALSE)</f>
        <v>Pessoal</v>
      </c>
    </row>
    <row r="5006" spans="1:12" ht="15" customHeight="1" x14ac:dyDescent="0.25">
      <c r="A5006" s="81" t="str">
        <f t="shared" si="157"/>
        <v>2019</v>
      </c>
      <c r="B5006" s="259" t="s">
        <v>1021</v>
      </c>
      <c r="C5006" s="260" t="s">
        <v>1022</v>
      </c>
      <c r="D5006" s="73" t="str">
        <f t="shared" si="156"/>
        <v>set/2019</v>
      </c>
      <c r="E5006" s="263">
        <v>43710</v>
      </c>
      <c r="F5006" s="259" t="s">
        <v>218</v>
      </c>
      <c r="G5006" s="259" t="s">
        <v>295</v>
      </c>
      <c r="H5006" s="264" t="s">
        <v>1736</v>
      </c>
      <c r="I5006" s="264" t="s">
        <v>135</v>
      </c>
      <c r="J5006" s="265">
        <v>-9057.6299999999992</v>
      </c>
      <c r="K5006" s="82" t="str">
        <f>IFERROR(IFERROR(VLOOKUP(I5006,'DE-PARA'!B:D,3,0),VLOOKUP(I5006,'DE-PARA'!C:D,2,0)),"NÃO ENCONTRADO")</f>
        <v>Pessoal</v>
      </c>
      <c r="L5006" s="50" t="str">
        <f>VLOOKUP(K5006,'Base -Receita-Despesa'!$B:$AS,1,FALSE)</f>
        <v>Pessoal</v>
      </c>
    </row>
    <row r="5007" spans="1:12" ht="15" customHeight="1" x14ac:dyDescent="0.25">
      <c r="A5007" s="81" t="str">
        <f t="shared" si="157"/>
        <v>2019</v>
      </c>
      <c r="B5007" s="259" t="s">
        <v>1021</v>
      </c>
      <c r="C5007" s="260" t="s">
        <v>1022</v>
      </c>
      <c r="D5007" s="73" t="str">
        <f t="shared" si="156"/>
        <v>set/2019</v>
      </c>
      <c r="E5007" s="263">
        <v>43710</v>
      </c>
      <c r="F5007" s="259" t="s">
        <v>207</v>
      </c>
      <c r="G5007" s="259" t="s">
        <v>295</v>
      </c>
      <c r="H5007" s="264" t="s">
        <v>208</v>
      </c>
      <c r="I5007" s="264" t="s">
        <v>298</v>
      </c>
      <c r="J5007" s="265">
        <v>253662.75</v>
      </c>
      <c r="K5007" s="82" t="str">
        <f>IFERROR(IFERROR(VLOOKUP(I5007,'DE-PARA'!B:D,3,0),VLOOKUP(I5007,'DE-PARA'!C:D,2,0)),"NÃO ENCONTRADO")</f>
        <v>Entrada Conta Aplicação (+)</v>
      </c>
      <c r="L5007" s="50" t="str">
        <f>VLOOKUP(K5007,'Base -Receita-Despesa'!$B:$AS,1,FALSE)</f>
        <v>ENTRADA CONTA APLICAÇÃO (+)</v>
      </c>
    </row>
    <row r="5008" spans="1:12" ht="15" customHeight="1" x14ac:dyDescent="0.25">
      <c r="A5008" s="81" t="str">
        <f t="shared" si="157"/>
        <v>2019</v>
      </c>
      <c r="B5008" s="259" t="s">
        <v>1023</v>
      </c>
      <c r="C5008" s="260" t="s">
        <v>1022</v>
      </c>
      <c r="D5008" s="73" t="str">
        <f t="shared" si="156"/>
        <v>set/2019</v>
      </c>
      <c r="E5008" s="263">
        <v>43711</v>
      </c>
      <c r="F5008" s="259" t="s">
        <v>205</v>
      </c>
      <c r="G5008" s="259" t="s">
        <v>295</v>
      </c>
      <c r="H5008" s="264" t="s">
        <v>736</v>
      </c>
      <c r="I5008" s="264" t="s">
        <v>125</v>
      </c>
      <c r="J5008" s="265">
        <v>-24329.31</v>
      </c>
      <c r="K5008" s="82" t="str">
        <f>IFERROR(IFERROR(VLOOKUP(I5008,'DE-PARA'!B:D,3,0),VLOOKUP(I5008,'DE-PARA'!C:D,2,0)),"NÃO ENCONTRADO")</f>
        <v>TEV – Transferências Entre Contas (Entradas)</v>
      </c>
      <c r="L5008" s="50" t="str">
        <f>VLOOKUP(K5008,'Base -Receita-Despesa'!$B:$AS,1,FALSE)</f>
        <v>TEV – Transferências Entre Contas (Entradas)</v>
      </c>
    </row>
    <row r="5009" spans="1:12" ht="15" customHeight="1" x14ac:dyDescent="0.25">
      <c r="A5009" s="81" t="str">
        <f t="shared" si="157"/>
        <v>2019</v>
      </c>
      <c r="B5009" s="259" t="s">
        <v>1023</v>
      </c>
      <c r="C5009" s="260" t="s">
        <v>1022</v>
      </c>
      <c r="D5009" s="73" t="str">
        <f t="shared" si="156"/>
        <v>set/2019</v>
      </c>
      <c r="E5009" s="263">
        <v>43711</v>
      </c>
      <c r="F5009" s="259" t="s">
        <v>207</v>
      </c>
      <c r="G5009" s="259" t="s">
        <v>295</v>
      </c>
      <c r="H5009" s="264" t="s">
        <v>208</v>
      </c>
      <c r="I5009" s="264" t="s">
        <v>298</v>
      </c>
      <c r="J5009" s="265">
        <v>24329.31</v>
      </c>
      <c r="K5009" s="82" t="str">
        <f>IFERROR(IFERROR(VLOOKUP(I5009,'DE-PARA'!B:D,3,0),VLOOKUP(I5009,'DE-PARA'!C:D,2,0)),"NÃO ENCONTRADO")</f>
        <v>Entrada Conta Aplicação (+)</v>
      </c>
      <c r="L5009" s="50" t="str">
        <f>VLOOKUP(K5009,'Base -Receita-Despesa'!$B:$AS,1,FALSE)</f>
        <v>ENTRADA CONTA APLICAÇÃO (+)</v>
      </c>
    </row>
    <row r="5010" spans="1:12" ht="15" customHeight="1" x14ac:dyDescent="0.25">
      <c r="A5010" s="81" t="str">
        <f t="shared" si="157"/>
        <v>2019</v>
      </c>
      <c r="B5010" s="259" t="s">
        <v>1021</v>
      </c>
      <c r="C5010" s="260" t="s">
        <v>1022</v>
      </c>
      <c r="D5010" s="73" t="str">
        <f t="shared" si="156"/>
        <v>set/2019</v>
      </c>
      <c r="E5010" s="263">
        <v>43711</v>
      </c>
      <c r="F5010" s="259" t="s">
        <v>738</v>
      </c>
      <c r="G5010" s="259" t="s">
        <v>295</v>
      </c>
      <c r="H5010" s="264" t="s">
        <v>738</v>
      </c>
      <c r="I5010" s="264" t="s">
        <v>206</v>
      </c>
      <c r="J5010" s="265">
        <v>-24279.31</v>
      </c>
      <c r="K5010" s="82" t="str">
        <f>IFERROR(IFERROR(VLOOKUP(I5010,'DE-PARA'!B:D,3,0),VLOOKUP(I5010,'DE-PARA'!C:D,2,0)),"NÃO ENCONTRADO")</f>
        <v>Saídas Da C/A Por Regates (-)</v>
      </c>
      <c r="L5010" s="50" t="str">
        <f>VLOOKUP(K5010,'Base -Receita-Despesa'!$B:$AS,1,FALSE)</f>
        <v>SAÍDAS DA C/A POR REGATES (-)</v>
      </c>
    </row>
    <row r="5011" spans="1:12" ht="15" customHeight="1" x14ac:dyDescent="0.25">
      <c r="A5011" s="81" t="str">
        <f t="shared" si="157"/>
        <v>2019</v>
      </c>
      <c r="B5011" s="259" t="s">
        <v>1021</v>
      </c>
      <c r="C5011" s="260" t="s">
        <v>1022</v>
      </c>
      <c r="D5011" s="73" t="str">
        <f t="shared" si="156"/>
        <v>set/2019</v>
      </c>
      <c r="E5011" s="263">
        <v>43711</v>
      </c>
      <c r="F5011" s="259" t="s">
        <v>205</v>
      </c>
      <c r="G5011" s="259" t="s">
        <v>295</v>
      </c>
      <c r="H5011" s="264" t="s">
        <v>736</v>
      </c>
      <c r="I5011" s="264" t="s">
        <v>125</v>
      </c>
      <c r="J5011" s="265">
        <v>24329.31</v>
      </c>
      <c r="K5011" s="82" t="str">
        <f>IFERROR(IFERROR(VLOOKUP(I5011,'DE-PARA'!B:D,3,0),VLOOKUP(I5011,'DE-PARA'!C:D,2,0)),"NÃO ENCONTRADO")</f>
        <v>TEV – Transferências Entre Contas (Entradas)</v>
      </c>
      <c r="L5011" s="50" t="str">
        <f>VLOOKUP(K5011,'Base -Receita-Despesa'!$B:$AS,1,FALSE)</f>
        <v>TEV – Transferências Entre Contas (Entradas)</v>
      </c>
    </row>
    <row r="5012" spans="1:12" ht="15" customHeight="1" x14ac:dyDescent="0.25">
      <c r="A5012" s="81" t="str">
        <f t="shared" si="157"/>
        <v>2019</v>
      </c>
      <c r="B5012" s="259" t="s">
        <v>1021</v>
      </c>
      <c r="C5012" s="260" t="s">
        <v>1022</v>
      </c>
      <c r="D5012" s="73" t="str">
        <f t="shared" si="156"/>
        <v>set/2019</v>
      </c>
      <c r="E5012" s="274">
        <v>43711</v>
      </c>
      <c r="F5012" s="261" t="s">
        <v>177</v>
      </c>
      <c r="G5012" s="261" t="s">
        <v>295</v>
      </c>
      <c r="H5012" s="270" t="s">
        <v>177</v>
      </c>
      <c r="I5012" s="270" t="s">
        <v>156</v>
      </c>
      <c r="J5012" s="275">
        <v>-137326.54999999999</v>
      </c>
      <c r="K5012" s="82" t="str">
        <f>IFERROR(IFERROR(VLOOKUP(I5012,'DE-PARA'!B:D,3,0),VLOOKUP(I5012,'DE-PARA'!C:D,2,0)),"NÃO ENCONTRADO")</f>
        <v>Encargos sobre Folha de Pagamento</v>
      </c>
      <c r="L5012" s="50" t="str">
        <f>VLOOKUP(K5012,'Base -Receita-Despesa'!$B:$AS,1,FALSE)</f>
        <v>Encargos sobre Folha de Pagamento</v>
      </c>
    </row>
    <row r="5013" spans="1:12" ht="15" customHeight="1" x14ac:dyDescent="0.25">
      <c r="A5013" s="81" t="str">
        <f t="shared" si="157"/>
        <v>2019</v>
      </c>
      <c r="B5013" s="259" t="s">
        <v>1021</v>
      </c>
      <c r="C5013" s="260" t="s">
        <v>1022</v>
      </c>
      <c r="D5013" s="73" t="str">
        <f t="shared" si="156"/>
        <v>set/2019</v>
      </c>
      <c r="E5013" s="263">
        <v>43711</v>
      </c>
      <c r="F5013" s="261">
        <v>91300</v>
      </c>
      <c r="G5013" s="261" t="s">
        <v>295</v>
      </c>
      <c r="H5013" s="270" t="s">
        <v>181</v>
      </c>
      <c r="I5013" s="270" t="s">
        <v>249</v>
      </c>
      <c r="J5013" s="265">
        <v>-2420.02</v>
      </c>
      <c r="K5013" s="82" t="str">
        <f>IFERROR(IFERROR(VLOOKUP(I5013,'DE-PARA'!B:D,3,0),VLOOKUP(I5013,'DE-PARA'!C:D,2,0)),"NÃO ENCONTRADO")</f>
        <v>Materiais</v>
      </c>
      <c r="L5013" s="50" t="str">
        <f>VLOOKUP(K5013,'Base -Receita-Despesa'!$B:$AS,1,FALSE)</f>
        <v>Materiais</v>
      </c>
    </row>
    <row r="5014" spans="1:12" ht="15" customHeight="1" x14ac:dyDescent="0.25">
      <c r="A5014" s="81" t="str">
        <f t="shared" si="157"/>
        <v>2019</v>
      </c>
      <c r="B5014" s="259" t="s">
        <v>1021</v>
      </c>
      <c r="C5014" s="260" t="s">
        <v>1022</v>
      </c>
      <c r="D5014" s="73" t="str">
        <f t="shared" si="156"/>
        <v>set/2019</v>
      </c>
      <c r="E5014" s="263">
        <v>43711</v>
      </c>
      <c r="F5014" s="259" t="s">
        <v>214</v>
      </c>
      <c r="G5014" s="259" t="s">
        <v>295</v>
      </c>
      <c r="H5014" s="264" t="s">
        <v>136</v>
      </c>
      <c r="I5014" s="264" t="s">
        <v>133</v>
      </c>
      <c r="J5014" s="264">
        <v>-107.1</v>
      </c>
      <c r="K5014" s="82" t="str">
        <f>IFERROR(IFERROR(VLOOKUP(I5014,'DE-PARA'!B:D,3,0),VLOOKUP(I5014,'DE-PARA'!C:D,2,0)),"NÃO ENCONTRADO")</f>
        <v>Outras Saídas</v>
      </c>
      <c r="L5014" s="50" t="str">
        <f>VLOOKUP(K5014,'Base -Receita-Despesa'!$B:$AS,1,FALSE)</f>
        <v>Outras Saídas</v>
      </c>
    </row>
    <row r="5015" spans="1:12" ht="15" customHeight="1" x14ac:dyDescent="0.25">
      <c r="A5015" s="81" t="str">
        <f t="shared" si="157"/>
        <v>2019</v>
      </c>
      <c r="B5015" s="259" t="s">
        <v>1021</v>
      </c>
      <c r="C5015" s="260" t="s">
        <v>1022</v>
      </c>
      <c r="D5015" s="73" t="str">
        <f t="shared" si="156"/>
        <v>set/2019</v>
      </c>
      <c r="E5015" s="263">
        <v>43711</v>
      </c>
      <c r="F5015" s="259" t="s">
        <v>207</v>
      </c>
      <c r="G5015" s="259" t="s">
        <v>295</v>
      </c>
      <c r="H5015" s="264" t="s">
        <v>208</v>
      </c>
      <c r="I5015" s="264" t="s">
        <v>298</v>
      </c>
      <c r="J5015" s="265">
        <v>139803.67000000001</v>
      </c>
      <c r="K5015" s="82" t="str">
        <f>IFERROR(IFERROR(VLOOKUP(I5015,'DE-PARA'!B:D,3,0),VLOOKUP(I5015,'DE-PARA'!C:D,2,0)),"NÃO ENCONTRADO")</f>
        <v>Entrada Conta Aplicação (+)</v>
      </c>
      <c r="L5015" s="50" t="str">
        <f>VLOOKUP(K5015,'Base -Receita-Despesa'!$B:$AS,1,FALSE)</f>
        <v>ENTRADA CONTA APLICAÇÃO (+)</v>
      </c>
    </row>
    <row r="5016" spans="1:12" ht="15" customHeight="1" x14ac:dyDescent="0.25">
      <c r="A5016" s="81" t="str">
        <f t="shared" si="157"/>
        <v>2019</v>
      </c>
      <c r="B5016" s="259" t="s">
        <v>1021</v>
      </c>
      <c r="C5016" s="260" t="s">
        <v>1022</v>
      </c>
      <c r="D5016" s="73" t="str">
        <f t="shared" si="156"/>
        <v>set/2019</v>
      </c>
      <c r="E5016" s="263">
        <v>43713</v>
      </c>
      <c r="F5016" s="259" t="s">
        <v>215</v>
      </c>
      <c r="G5016" s="259" t="s">
        <v>295</v>
      </c>
      <c r="H5016" s="264" t="s">
        <v>215</v>
      </c>
      <c r="I5016" s="264" t="s">
        <v>142</v>
      </c>
      <c r="J5016" s="265">
        <v>-1000</v>
      </c>
      <c r="K5016" s="82" t="str">
        <f>IFERROR(IFERROR(VLOOKUP(I5016,'DE-PARA'!B:D,3,0),VLOOKUP(I5016,'DE-PARA'!C:D,2,0)),"NÃO ENCONTRADO")</f>
        <v>Outras Saídas</v>
      </c>
      <c r="L5016" s="50" t="str">
        <f>VLOOKUP(K5016,'Base -Receita-Despesa'!$B:$AS,1,FALSE)</f>
        <v>Outras Saídas</v>
      </c>
    </row>
    <row r="5017" spans="1:12" ht="15" customHeight="1" x14ac:dyDescent="0.25">
      <c r="A5017" s="81" t="str">
        <f t="shared" si="157"/>
        <v>2019</v>
      </c>
      <c r="B5017" s="259" t="s">
        <v>1021</v>
      </c>
      <c r="C5017" s="260" t="s">
        <v>1022</v>
      </c>
      <c r="D5017" s="73" t="str">
        <f t="shared" si="156"/>
        <v>set/2019</v>
      </c>
      <c r="E5017" s="263">
        <v>43713</v>
      </c>
      <c r="F5017" s="259">
        <v>2022</v>
      </c>
      <c r="G5017" s="259" t="s">
        <v>295</v>
      </c>
      <c r="H5017" s="264" t="s">
        <v>1084</v>
      </c>
      <c r="I5017" s="264" t="s">
        <v>252</v>
      </c>
      <c r="J5017" s="265">
        <v>-2206</v>
      </c>
      <c r="K5017" s="82" t="str">
        <f>IFERROR(IFERROR(VLOOKUP(I5017,'DE-PARA'!B:D,3,0),VLOOKUP(I5017,'DE-PARA'!C:D,2,0)),"NÃO ENCONTRADO")</f>
        <v>Materiais</v>
      </c>
      <c r="L5017" s="50" t="str">
        <f>VLOOKUP(K5017,'Base -Receita-Despesa'!$B:$AS,1,FALSE)</f>
        <v>Materiais</v>
      </c>
    </row>
    <row r="5018" spans="1:12" ht="15" customHeight="1" x14ac:dyDescent="0.25">
      <c r="A5018" s="81" t="str">
        <f t="shared" si="157"/>
        <v>2019</v>
      </c>
      <c r="B5018" s="259" t="s">
        <v>1021</v>
      </c>
      <c r="C5018" s="260" t="s">
        <v>1022</v>
      </c>
      <c r="D5018" s="73" t="str">
        <f t="shared" si="156"/>
        <v>set/2019</v>
      </c>
      <c r="E5018" s="263">
        <v>43713</v>
      </c>
      <c r="F5018" s="259">
        <v>154519</v>
      </c>
      <c r="G5018" s="259" t="s">
        <v>295</v>
      </c>
      <c r="H5018" s="264" t="s">
        <v>1352</v>
      </c>
      <c r="I5018" s="264" t="s">
        <v>137</v>
      </c>
      <c r="J5018" s="264">
        <v>-981.71</v>
      </c>
      <c r="K5018" s="82" t="str">
        <f>IFERROR(IFERROR(VLOOKUP(I5018,'DE-PARA'!B:D,3,0),VLOOKUP(I5018,'DE-PARA'!C:D,2,0)),"NÃO ENCONTRADO")</f>
        <v>Serviços</v>
      </c>
      <c r="L5018" s="50" t="str">
        <f>VLOOKUP(K5018,'Base -Receita-Despesa'!$B:$AS,1,FALSE)</f>
        <v>Serviços</v>
      </c>
    </row>
    <row r="5019" spans="1:12" ht="15" customHeight="1" x14ac:dyDescent="0.25">
      <c r="A5019" s="81" t="str">
        <f t="shared" si="157"/>
        <v>2019</v>
      </c>
      <c r="B5019" s="259" t="s">
        <v>1021</v>
      </c>
      <c r="C5019" s="260" t="s">
        <v>1022</v>
      </c>
      <c r="D5019" s="73" t="str">
        <f t="shared" si="156"/>
        <v>set/2019</v>
      </c>
      <c r="E5019" s="263">
        <v>43713</v>
      </c>
      <c r="F5019" s="259">
        <v>27773</v>
      </c>
      <c r="G5019" s="259" t="s">
        <v>295</v>
      </c>
      <c r="H5019" s="264" t="s">
        <v>361</v>
      </c>
      <c r="I5019" s="264" t="s">
        <v>248</v>
      </c>
      <c r="J5019" s="265">
        <v>-1738</v>
      </c>
      <c r="K5019" s="82" t="str">
        <f>IFERROR(IFERROR(VLOOKUP(I5019,'DE-PARA'!B:D,3,0),VLOOKUP(I5019,'DE-PARA'!C:D,2,0)),"NÃO ENCONTRADO")</f>
        <v>Materiais</v>
      </c>
      <c r="L5019" s="50" t="str">
        <f>VLOOKUP(K5019,'Base -Receita-Despesa'!$B:$AS,1,FALSE)</f>
        <v>Materiais</v>
      </c>
    </row>
    <row r="5020" spans="1:12" ht="15" customHeight="1" x14ac:dyDescent="0.25">
      <c r="A5020" s="81" t="str">
        <f t="shared" si="157"/>
        <v>2019</v>
      </c>
      <c r="B5020" s="259" t="s">
        <v>1021</v>
      </c>
      <c r="C5020" s="260" t="s">
        <v>1022</v>
      </c>
      <c r="D5020" s="73" t="str">
        <f t="shared" si="156"/>
        <v>set/2019</v>
      </c>
      <c r="E5020" s="263">
        <v>43713</v>
      </c>
      <c r="F5020" s="259" t="s">
        <v>806</v>
      </c>
      <c r="G5020" s="259" t="s">
        <v>295</v>
      </c>
      <c r="H5020" s="264" t="s">
        <v>806</v>
      </c>
      <c r="I5020" s="264" t="s">
        <v>237</v>
      </c>
      <c r="J5020" s="265">
        <v>-32536.080000000002</v>
      </c>
      <c r="K5020" s="82" t="str">
        <f>IFERROR(IFERROR(VLOOKUP(I5020,'DE-PARA'!B:D,3,0),VLOOKUP(I5020,'DE-PARA'!C:D,2,0)),"NÃO ENCONTRADO")</f>
        <v>Reembolso de Rateios(-)</v>
      </c>
      <c r="L5020" s="50" t="str">
        <f>VLOOKUP(K5020,'Base -Receita-Despesa'!$B:$AS,1,FALSE)</f>
        <v>Reembolso de Rateios(-)</v>
      </c>
    </row>
    <row r="5021" spans="1:12" ht="15" customHeight="1" x14ac:dyDescent="0.25">
      <c r="A5021" s="81" t="str">
        <f t="shared" si="157"/>
        <v>2019</v>
      </c>
      <c r="B5021" s="259" t="s">
        <v>1021</v>
      </c>
      <c r="C5021" s="260" t="s">
        <v>1022</v>
      </c>
      <c r="D5021" s="73" t="str">
        <f t="shared" si="156"/>
        <v>set/2019</v>
      </c>
      <c r="E5021" s="263">
        <v>43713</v>
      </c>
      <c r="F5021" s="259" t="s">
        <v>214</v>
      </c>
      <c r="G5021" s="259" t="s">
        <v>295</v>
      </c>
      <c r="H5021" s="264" t="s">
        <v>304</v>
      </c>
      <c r="I5021" s="264" t="s">
        <v>133</v>
      </c>
      <c r="J5021" s="264">
        <v>-9.5</v>
      </c>
      <c r="K5021" s="82" t="str">
        <f>IFERROR(IFERROR(VLOOKUP(I5021,'DE-PARA'!B:D,3,0),VLOOKUP(I5021,'DE-PARA'!C:D,2,0)),"NÃO ENCONTRADO")</f>
        <v>Outras Saídas</v>
      </c>
      <c r="L5021" s="50" t="str">
        <f>VLOOKUP(K5021,'Base -Receita-Despesa'!$B:$AS,1,FALSE)</f>
        <v>Outras Saídas</v>
      </c>
    </row>
    <row r="5022" spans="1:12" ht="15" customHeight="1" x14ac:dyDescent="0.25">
      <c r="A5022" s="81" t="str">
        <f t="shared" si="157"/>
        <v>2019</v>
      </c>
      <c r="B5022" s="259" t="s">
        <v>1021</v>
      </c>
      <c r="C5022" s="260" t="s">
        <v>1022</v>
      </c>
      <c r="D5022" s="73" t="str">
        <f t="shared" si="156"/>
        <v>set/2019</v>
      </c>
      <c r="E5022" s="263">
        <v>43713</v>
      </c>
      <c r="F5022" s="259" t="s">
        <v>207</v>
      </c>
      <c r="G5022" s="259" t="s">
        <v>295</v>
      </c>
      <c r="H5022" s="264" t="s">
        <v>208</v>
      </c>
      <c r="I5022" s="264" t="s">
        <v>298</v>
      </c>
      <c r="J5022" s="265">
        <v>38471.29</v>
      </c>
      <c r="K5022" s="82" t="str">
        <f>IFERROR(IFERROR(VLOOKUP(I5022,'DE-PARA'!B:D,3,0),VLOOKUP(I5022,'DE-PARA'!C:D,2,0)),"NÃO ENCONTRADO")</f>
        <v>Entrada Conta Aplicação (+)</v>
      </c>
      <c r="L5022" s="50" t="str">
        <f>VLOOKUP(K5022,'Base -Receita-Despesa'!$B:$AS,1,FALSE)</f>
        <v>ENTRADA CONTA APLICAÇÃO (+)</v>
      </c>
    </row>
    <row r="5023" spans="1:12" ht="15" customHeight="1" x14ac:dyDescent="0.25">
      <c r="A5023" s="81" t="str">
        <f t="shared" si="157"/>
        <v>2019</v>
      </c>
      <c r="B5023" s="259" t="s">
        <v>1021</v>
      </c>
      <c r="C5023" s="260" t="s">
        <v>1022</v>
      </c>
      <c r="D5023" s="73" t="str">
        <f t="shared" si="156"/>
        <v>set/2019</v>
      </c>
      <c r="E5023" s="263">
        <v>43714</v>
      </c>
      <c r="F5023" s="259" t="s">
        <v>739</v>
      </c>
      <c r="G5023" s="259" t="s">
        <v>295</v>
      </c>
      <c r="H5023" s="264" t="s">
        <v>826</v>
      </c>
      <c r="I5023" s="264" t="s">
        <v>126</v>
      </c>
      <c r="J5023" s="265">
        <v>-25246.15</v>
      </c>
      <c r="K5023" s="82" t="str">
        <f>IFERROR(IFERROR(VLOOKUP(I5023,'DE-PARA'!B:D,3,0),VLOOKUP(I5023,'DE-PARA'!C:D,2,0)),"NÃO ENCONTRADO")</f>
        <v>Encargos sobre Folha de Pagamento</v>
      </c>
      <c r="L5023" s="50" t="str">
        <f>VLOOKUP(K5023,'Base -Receita-Despesa'!$B:$AS,1,FALSE)</f>
        <v>Encargos sobre Folha de Pagamento</v>
      </c>
    </row>
    <row r="5024" spans="1:12" ht="15" customHeight="1" x14ac:dyDescent="0.25">
      <c r="A5024" s="81" t="str">
        <f t="shared" si="157"/>
        <v>2019</v>
      </c>
      <c r="B5024" s="259" t="s">
        <v>1021</v>
      </c>
      <c r="C5024" s="260" t="s">
        <v>1022</v>
      </c>
      <c r="D5024" s="73" t="str">
        <f t="shared" si="156"/>
        <v>set/2019</v>
      </c>
      <c r="E5024" s="263">
        <v>43714</v>
      </c>
      <c r="F5024" s="259">
        <v>481</v>
      </c>
      <c r="G5024" s="259" t="s">
        <v>296</v>
      </c>
      <c r="H5024" s="264" t="s">
        <v>1723</v>
      </c>
      <c r="I5024" s="264" t="s">
        <v>258</v>
      </c>
      <c r="J5024" s="265">
        <v>-3241.2</v>
      </c>
      <c r="K5024" s="82" t="str">
        <f>IFERROR(IFERROR(VLOOKUP(I5024,'DE-PARA'!B:D,3,0),VLOOKUP(I5024,'DE-PARA'!C:D,2,0)),"NÃO ENCONTRADO")</f>
        <v>Materiais</v>
      </c>
      <c r="L5024" s="50" t="str">
        <f>VLOOKUP(K5024,'Base -Receita-Despesa'!$B:$AS,1,FALSE)</f>
        <v>Materiais</v>
      </c>
    </row>
    <row r="5025" spans="1:12" ht="15" customHeight="1" x14ac:dyDescent="0.25">
      <c r="A5025" s="81" t="str">
        <f t="shared" si="157"/>
        <v>2019</v>
      </c>
      <c r="B5025" s="259" t="s">
        <v>1021</v>
      </c>
      <c r="C5025" s="260" t="s">
        <v>1022</v>
      </c>
      <c r="D5025" s="73" t="str">
        <f t="shared" si="156"/>
        <v>set/2019</v>
      </c>
      <c r="E5025" s="263">
        <v>43714</v>
      </c>
      <c r="F5025" s="259" t="s">
        <v>1737</v>
      </c>
      <c r="G5025" s="259" t="s">
        <v>295</v>
      </c>
      <c r="H5025" s="264" t="s">
        <v>1691</v>
      </c>
      <c r="I5025" s="264" t="s">
        <v>148</v>
      </c>
      <c r="J5025" s="265">
        <v>-5963.67</v>
      </c>
      <c r="K5025" s="82" t="str">
        <f>IFERROR(IFERROR(VLOOKUP(I5025,'DE-PARA'!B:D,3,0),VLOOKUP(I5025,'DE-PARA'!C:D,2,0)),"NÃO ENCONTRADO")</f>
        <v>Pessoal</v>
      </c>
      <c r="L5025" s="50" t="str">
        <f>VLOOKUP(K5025,'Base -Receita-Despesa'!$B:$AS,1,FALSE)</f>
        <v>Pessoal</v>
      </c>
    </row>
    <row r="5026" spans="1:12" ht="15" customHeight="1" x14ac:dyDescent="0.25">
      <c r="A5026" s="81" t="str">
        <f t="shared" si="157"/>
        <v>2019</v>
      </c>
      <c r="B5026" s="259" t="s">
        <v>1021</v>
      </c>
      <c r="C5026" s="260" t="s">
        <v>1022</v>
      </c>
      <c r="D5026" s="73" t="str">
        <f t="shared" si="156"/>
        <v>set/2019</v>
      </c>
      <c r="E5026" s="263">
        <v>43714</v>
      </c>
      <c r="F5026" s="259">
        <v>332625</v>
      </c>
      <c r="G5026" s="259" t="s">
        <v>295</v>
      </c>
      <c r="H5026" s="264" t="s">
        <v>1458</v>
      </c>
      <c r="I5026" s="264" t="s">
        <v>255</v>
      </c>
      <c r="J5026" s="265">
        <v>-1890.55</v>
      </c>
      <c r="K5026" s="82" t="str">
        <f>IFERROR(IFERROR(VLOOKUP(I5026,'DE-PARA'!B:D,3,0),VLOOKUP(I5026,'DE-PARA'!C:D,2,0)),"NÃO ENCONTRADO")</f>
        <v>Materiais</v>
      </c>
      <c r="L5026" s="50" t="str">
        <f>VLOOKUP(K5026,'Base -Receita-Despesa'!$B:$AS,1,FALSE)</f>
        <v>Materiais</v>
      </c>
    </row>
    <row r="5027" spans="1:12" ht="15" customHeight="1" x14ac:dyDescent="0.25">
      <c r="A5027" s="81" t="str">
        <f t="shared" si="157"/>
        <v>2019</v>
      </c>
      <c r="B5027" s="259" t="s">
        <v>1021</v>
      </c>
      <c r="C5027" s="260" t="s">
        <v>1022</v>
      </c>
      <c r="D5027" s="73" t="str">
        <f t="shared" si="156"/>
        <v>set/2019</v>
      </c>
      <c r="E5027" s="263">
        <v>43714</v>
      </c>
      <c r="F5027" s="259" t="s">
        <v>1738</v>
      </c>
      <c r="G5027" s="259" t="s">
        <v>295</v>
      </c>
      <c r="H5027" s="267" t="s">
        <v>1739</v>
      </c>
      <c r="I5027" s="264" t="s">
        <v>148</v>
      </c>
      <c r="J5027" s="264">
        <v>-597.47</v>
      </c>
      <c r="K5027" s="82" t="str">
        <f>IFERROR(IFERROR(VLOOKUP(I5027,'DE-PARA'!B:D,3,0),VLOOKUP(I5027,'DE-PARA'!C:D,2,0)),"NÃO ENCONTRADO")</f>
        <v>Pessoal</v>
      </c>
      <c r="L5027" s="50" t="str">
        <f>VLOOKUP(K5027,'Base -Receita-Despesa'!$B:$AS,1,FALSE)</f>
        <v>Pessoal</v>
      </c>
    </row>
    <row r="5028" spans="1:12" ht="15" customHeight="1" x14ac:dyDescent="0.25">
      <c r="A5028" s="81" t="str">
        <f t="shared" si="157"/>
        <v>2019</v>
      </c>
      <c r="B5028" s="259" t="s">
        <v>1021</v>
      </c>
      <c r="C5028" s="260" t="s">
        <v>1022</v>
      </c>
      <c r="D5028" s="73" t="str">
        <f t="shared" si="156"/>
        <v>set/2019</v>
      </c>
      <c r="E5028" s="263">
        <v>43714</v>
      </c>
      <c r="F5028" s="259" t="s">
        <v>1740</v>
      </c>
      <c r="G5028" s="259" t="s">
        <v>295</v>
      </c>
      <c r="H5028" s="264" t="s">
        <v>1741</v>
      </c>
      <c r="I5028" s="264" t="s">
        <v>148</v>
      </c>
      <c r="J5028" s="265">
        <v>-6015.81</v>
      </c>
      <c r="K5028" s="82" t="str">
        <f>IFERROR(IFERROR(VLOOKUP(I5028,'DE-PARA'!B:D,3,0),VLOOKUP(I5028,'DE-PARA'!C:D,2,0)),"NÃO ENCONTRADO")</f>
        <v>Pessoal</v>
      </c>
      <c r="L5028" s="50" t="str">
        <f>VLOOKUP(K5028,'Base -Receita-Despesa'!$B:$AS,1,FALSE)</f>
        <v>Pessoal</v>
      </c>
    </row>
    <row r="5029" spans="1:12" ht="15" customHeight="1" x14ac:dyDescent="0.25">
      <c r="A5029" s="81" t="str">
        <f t="shared" si="157"/>
        <v>2019</v>
      </c>
      <c r="B5029" s="259" t="s">
        <v>1021</v>
      </c>
      <c r="C5029" s="260" t="s">
        <v>1022</v>
      </c>
      <c r="D5029" s="73" t="str">
        <f t="shared" si="156"/>
        <v>set/2019</v>
      </c>
      <c r="E5029" s="263">
        <v>43714</v>
      </c>
      <c r="F5029" s="259" t="s">
        <v>1742</v>
      </c>
      <c r="G5029" s="259" t="s">
        <v>295</v>
      </c>
      <c r="H5029" s="264" t="s">
        <v>1695</v>
      </c>
      <c r="I5029" s="264" t="s">
        <v>148</v>
      </c>
      <c r="J5029" s="264">
        <v>-915.74</v>
      </c>
      <c r="K5029" s="82" t="str">
        <f>IFERROR(IFERROR(VLOOKUP(I5029,'DE-PARA'!B:D,3,0),VLOOKUP(I5029,'DE-PARA'!C:D,2,0)),"NÃO ENCONTRADO")</f>
        <v>Pessoal</v>
      </c>
      <c r="L5029" s="50" t="str">
        <f>VLOOKUP(K5029,'Base -Receita-Despesa'!$B:$AS,1,FALSE)</f>
        <v>Pessoal</v>
      </c>
    </row>
    <row r="5030" spans="1:12" ht="15" customHeight="1" x14ac:dyDescent="0.25">
      <c r="A5030" s="81" t="str">
        <f t="shared" si="157"/>
        <v>2019</v>
      </c>
      <c r="B5030" s="259" t="s">
        <v>1021</v>
      </c>
      <c r="C5030" s="260" t="s">
        <v>1022</v>
      </c>
      <c r="D5030" s="73" t="str">
        <f t="shared" si="156"/>
        <v>set/2019</v>
      </c>
      <c r="E5030" s="263">
        <v>43714</v>
      </c>
      <c r="F5030" s="259" t="s">
        <v>1743</v>
      </c>
      <c r="G5030" s="259" t="s">
        <v>295</v>
      </c>
      <c r="H5030" s="264" t="s">
        <v>1744</v>
      </c>
      <c r="I5030" s="264" t="s">
        <v>148</v>
      </c>
      <c r="J5030" s="264">
        <v>-763.43</v>
      </c>
      <c r="K5030" s="82" t="str">
        <f>IFERROR(IFERROR(VLOOKUP(I5030,'DE-PARA'!B:D,3,0),VLOOKUP(I5030,'DE-PARA'!C:D,2,0)),"NÃO ENCONTRADO")</f>
        <v>Pessoal</v>
      </c>
      <c r="L5030" s="50" t="str">
        <f>VLOOKUP(K5030,'Base -Receita-Despesa'!$B:$AS,1,FALSE)</f>
        <v>Pessoal</v>
      </c>
    </row>
    <row r="5031" spans="1:12" ht="15" customHeight="1" x14ac:dyDescent="0.25">
      <c r="A5031" s="81" t="str">
        <f t="shared" si="157"/>
        <v>2019</v>
      </c>
      <c r="B5031" s="259" t="s">
        <v>1021</v>
      </c>
      <c r="C5031" s="260" t="s">
        <v>1022</v>
      </c>
      <c r="D5031" s="73" t="str">
        <f t="shared" si="156"/>
        <v>set/2019</v>
      </c>
      <c r="E5031" s="263">
        <v>43714</v>
      </c>
      <c r="F5031" s="259" t="s">
        <v>214</v>
      </c>
      <c r="G5031" s="259" t="s">
        <v>295</v>
      </c>
      <c r="H5031" s="264" t="s">
        <v>304</v>
      </c>
      <c r="I5031" s="264" t="s">
        <v>133</v>
      </c>
      <c r="J5031" s="264">
        <v>-9.5</v>
      </c>
      <c r="K5031" s="82" t="str">
        <f>IFERROR(IFERROR(VLOOKUP(I5031,'DE-PARA'!B:D,3,0),VLOOKUP(I5031,'DE-PARA'!C:D,2,0)),"NÃO ENCONTRADO")</f>
        <v>Outras Saídas</v>
      </c>
      <c r="L5031" s="50" t="str">
        <f>VLOOKUP(K5031,'Base -Receita-Despesa'!$B:$AS,1,FALSE)</f>
        <v>Outras Saídas</v>
      </c>
    </row>
    <row r="5032" spans="1:12" ht="15" customHeight="1" x14ac:dyDescent="0.25">
      <c r="A5032" s="81" t="str">
        <f t="shared" si="157"/>
        <v>2019</v>
      </c>
      <c r="B5032" s="259" t="s">
        <v>1021</v>
      </c>
      <c r="C5032" s="260" t="s">
        <v>1022</v>
      </c>
      <c r="D5032" s="73" t="str">
        <f t="shared" si="156"/>
        <v>set/2019</v>
      </c>
      <c r="E5032" s="263">
        <v>43714</v>
      </c>
      <c r="F5032" s="259" t="s">
        <v>214</v>
      </c>
      <c r="G5032" s="259" t="s">
        <v>295</v>
      </c>
      <c r="H5032" s="264" t="s">
        <v>304</v>
      </c>
      <c r="I5032" s="264" t="s">
        <v>133</v>
      </c>
      <c r="J5032" s="264">
        <v>-9.5</v>
      </c>
      <c r="K5032" s="82" t="str">
        <f>IFERROR(IFERROR(VLOOKUP(I5032,'DE-PARA'!B:D,3,0),VLOOKUP(I5032,'DE-PARA'!C:D,2,0)),"NÃO ENCONTRADO")</f>
        <v>Outras Saídas</v>
      </c>
      <c r="L5032" s="50" t="str">
        <f>VLOOKUP(K5032,'Base -Receita-Despesa'!$B:$AS,1,FALSE)</f>
        <v>Outras Saídas</v>
      </c>
    </row>
    <row r="5033" spans="1:12" ht="15" customHeight="1" x14ac:dyDescent="0.25">
      <c r="A5033" s="81" t="str">
        <f t="shared" si="157"/>
        <v>2019</v>
      </c>
      <c r="B5033" s="259" t="s">
        <v>1021</v>
      </c>
      <c r="C5033" s="260" t="s">
        <v>1022</v>
      </c>
      <c r="D5033" s="73" t="str">
        <f t="shared" si="156"/>
        <v>set/2019</v>
      </c>
      <c r="E5033" s="263">
        <v>43714</v>
      </c>
      <c r="F5033" s="259" t="s">
        <v>207</v>
      </c>
      <c r="G5033" s="259" t="s">
        <v>295</v>
      </c>
      <c r="H5033" s="264" t="s">
        <v>208</v>
      </c>
      <c r="I5033" s="264" t="s">
        <v>298</v>
      </c>
      <c r="J5033" s="265">
        <v>44653.02</v>
      </c>
      <c r="K5033" s="82" t="str">
        <f>IFERROR(IFERROR(VLOOKUP(I5033,'DE-PARA'!B:D,3,0),VLOOKUP(I5033,'DE-PARA'!C:D,2,0)),"NÃO ENCONTRADO")</f>
        <v>Entrada Conta Aplicação (+)</v>
      </c>
      <c r="L5033" s="50" t="str">
        <f>VLOOKUP(K5033,'Base -Receita-Despesa'!$B:$AS,1,FALSE)</f>
        <v>ENTRADA CONTA APLICAÇÃO (+)</v>
      </c>
    </row>
    <row r="5034" spans="1:12" ht="15" customHeight="1" x14ac:dyDescent="0.25">
      <c r="A5034" s="81" t="str">
        <f t="shared" si="157"/>
        <v>2019</v>
      </c>
      <c r="B5034" s="259" t="s">
        <v>1021</v>
      </c>
      <c r="C5034" s="260" t="s">
        <v>1022</v>
      </c>
      <c r="D5034" s="73" t="str">
        <f t="shared" si="156"/>
        <v>set/2019</v>
      </c>
      <c r="E5034" s="263">
        <v>43717</v>
      </c>
      <c r="F5034" s="259">
        <v>3219</v>
      </c>
      <c r="G5034" s="259" t="s">
        <v>349</v>
      </c>
      <c r="H5034" s="264" t="s">
        <v>1697</v>
      </c>
      <c r="I5034" s="264" t="s">
        <v>249</v>
      </c>
      <c r="J5034" s="264">
        <v>-512.5</v>
      </c>
      <c r="K5034" s="82" t="str">
        <f>IFERROR(IFERROR(VLOOKUP(I5034,'DE-PARA'!B:D,3,0),VLOOKUP(I5034,'DE-PARA'!C:D,2,0)),"NÃO ENCONTRADO")</f>
        <v>Materiais</v>
      </c>
      <c r="L5034" s="50" t="str">
        <f>VLOOKUP(K5034,'Base -Receita-Despesa'!$B:$AS,1,FALSE)</f>
        <v>Materiais</v>
      </c>
    </row>
    <row r="5035" spans="1:12" ht="15" customHeight="1" x14ac:dyDescent="0.25">
      <c r="A5035" s="81" t="str">
        <f t="shared" si="157"/>
        <v>2019</v>
      </c>
      <c r="B5035" s="259" t="s">
        <v>1021</v>
      </c>
      <c r="C5035" s="260" t="s">
        <v>1022</v>
      </c>
      <c r="D5035" s="73" t="str">
        <f t="shared" si="156"/>
        <v>set/2019</v>
      </c>
      <c r="E5035" s="263">
        <v>43717</v>
      </c>
      <c r="F5035" s="259">
        <v>1180998</v>
      </c>
      <c r="G5035" s="259" t="s">
        <v>299</v>
      </c>
      <c r="H5035" s="264" t="s">
        <v>1450</v>
      </c>
      <c r="I5035" s="264" t="s">
        <v>248</v>
      </c>
      <c r="J5035" s="265">
        <v>-3413.12</v>
      </c>
      <c r="K5035" s="82" t="str">
        <f>IFERROR(IFERROR(VLOOKUP(I5035,'DE-PARA'!B:D,3,0),VLOOKUP(I5035,'DE-PARA'!C:D,2,0)),"NÃO ENCONTRADO")</f>
        <v>Materiais</v>
      </c>
      <c r="L5035" s="50" t="str">
        <f>VLOOKUP(K5035,'Base -Receita-Despesa'!$B:$AS,1,FALSE)</f>
        <v>Materiais</v>
      </c>
    </row>
    <row r="5036" spans="1:12" ht="15" customHeight="1" x14ac:dyDescent="0.25">
      <c r="A5036" s="81" t="str">
        <f t="shared" si="157"/>
        <v>2019</v>
      </c>
      <c r="B5036" s="259" t="s">
        <v>1021</v>
      </c>
      <c r="C5036" s="260" t="s">
        <v>1022</v>
      </c>
      <c r="D5036" s="73" t="str">
        <f t="shared" si="156"/>
        <v>set/2019</v>
      </c>
      <c r="E5036" s="263">
        <v>43717</v>
      </c>
      <c r="F5036" s="259" t="s">
        <v>214</v>
      </c>
      <c r="G5036" s="259" t="s">
        <v>295</v>
      </c>
      <c r="H5036" s="264" t="s">
        <v>304</v>
      </c>
      <c r="I5036" s="264" t="s">
        <v>133</v>
      </c>
      <c r="J5036" s="264">
        <v>-9.5</v>
      </c>
      <c r="K5036" s="82" t="str">
        <f>IFERROR(IFERROR(VLOOKUP(I5036,'DE-PARA'!B:D,3,0),VLOOKUP(I5036,'DE-PARA'!C:D,2,0)),"NÃO ENCONTRADO")</f>
        <v>Outras Saídas</v>
      </c>
      <c r="L5036" s="50" t="str">
        <f>VLOOKUP(K5036,'Base -Receita-Despesa'!$B:$AS,1,FALSE)</f>
        <v>Outras Saídas</v>
      </c>
    </row>
    <row r="5037" spans="1:12" ht="15" customHeight="1" x14ac:dyDescent="0.25">
      <c r="A5037" s="81" t="str">
        <f t="shared" si="157"/>
        <v>2019</v>
      </c>
      <c r="B5037" s="259" t="s">
        <v>1021</v>
      </c>
      <c r="C5037" s="260" t="s">
        <v>1022</v>
      </c>
      <c r="D5037" s="73" t="str">
        <f t="shared" si="156"/>
        <v>set/2019</v>
      </c>
      <c r="E5037" s="263">
        <v>43717</v>
      </c>
      <c r="F5037" s="259" t="s">
        <v>207</v>
      </c>
      <c r="G5037" s="259" t="s">
        <v>295</v>
      </c>
      <c r="H5037" s="264" t="s">
        <v>208</v>
      </c>
      <c r="I5037" s="264" t="s">
        <v>298</v>
      </c>
      <c r="J5037" s="265">
        <v>3935.12</v>
      </c>
      <c r="K5037" s="82" t="str">
        <f>IFERROR(IFERROR(VLOOKUP(I5037,'DE-PARA'!B:D,3,0),VLOOKUP(I5037,'DE-PARA'!C:D,2,0)),"NÃO ENCONTRADO")</f>
        <v>Entrada Conta Aplicação (+)</v>
      </c>
      <c r="L5037" s="50" t="str">
        <f>VLOOKUP(K5037,'Base -Receita-Despesa'!$B:$AS,1,FALSE)</f>
        <v>ENTRADA CONTA APLICAÇÃO (+)</v>
      </c>
    </row>
    <row r="5038" spans="1:12" ht="15" customHeight="1" x14ac:dyDescent="0.25">
      <c r="A5038" s="81" t="str">
        <f t="shared" si="157"/>
        <v>2019</v>
      </c>
      <c r="B5038" s="259" t="s">
        <v>1021</v>
      </c>
      <c r="C5038" s="260" t="s">
        <v>1022</v>
      </c>
      <c r="D5038" s="73" t="str">
        <f t="shared" si="156"/>
        <v>set/2019</v>
      </c>
      <c r="E5038" s="263">
        <v>43718</v>
      </c>
      <c r="F5038" s="259">
        <v>138</v>
      </c>
      <c r="G5038" s="259" t="s">
        <v>295</v>
      </c>
      <c r="H5038" s="264" t="s">
        <v>1024</v>
      </c>
      <c r="I5038" s="264" t="s">
        <v>119</v>
      </c>
      <c r="J5038" s="265">
        <v>-38293.26</v>
      </c>
      <c r="K5038" s="82" t="str">
        <f>IFERROR(IFERROR(VLOOKUP(I5038,'DE-PARA'!B:D,3,0),VLOOKUP(I5038,'DE-PARA'!C:D,2,0)),"NÃO ENCONTRADO")</f>
        <v>Serviços</v>
      </c>
      <c r="L5038" s="50" t="str">
        <f>VLOOKUP(K5038,'Base -Receita-Despesa'!$B:$AS,1,FALSE)</f>
        <v>Serviços</v>
      </c>
    </row>
    <row r="5039" spans="1:12" ht="15" customHeight="1" x14ac:dyDescent="0.25">
      <c r="A5039" s="81" t="str">
        <f t="shared" si="157"/>
        <v>2019</v>
      </c>
      <c r="B5039" s="259" t="s">
        <v>1021</v>
      </c>
      <c r="C5039" s="260" t="s">
        <v>1022</v>
      </c>
      <c r="D5039" s="73" t="str">
        <f t="shared" si="156"/>
        <v>set/2019</v>
      </c>
      <c r="E5039" s="263">
        <v>43718</v>
      </c>
      <c r="F5039" s="259">
        <v>12113</v>
      </c>
      <c r="G5039" s="259" t="s">
        <v>295</v>
      </c>
      <c r="H5039" s="264" t="s">
        <v>1477</v>
      </c>
      <c r="I5039" s="264" t="s">
        <v>250</v>
      </c>
      <c r="J5039" s="264">
        <v>-167</v>
      </c>
      <c r="K5039" s="82" t="str">
        <f>IFERROR(IFERROR(VLOOKUP(I5039,'DE-PARA'!B:D,3,0),VLOOKUP(I5039,'DE-PARA'!C:D,2,0)),"NÃO ENCONTRADO")</f>
        <v>Materiais</v>
      </c>
      <c r="L5039" s="50" t="str">
        <f>VLOOKUP(K5039,'Base -Receita-Despesa'!$B:$AS,1,FALSE)</f>
        <v>Materiais</v>
      </c>
    </row>
    <row r="5040" spans="1:12" ht="15" customHeight="1" x14ac:dyDescent="0.25">
      <c r="A5040" s="81" t="str">
        <f t="shared" si="157"/>
        <v>2019</v>
      </c>
      <c r="B5040" s="259" t="s">
        <v>1021</v>
      </c>
      <c r="C5040" s="260" t="s">
        <v>1022</v>
      </c>
      <c r="D5040" s="73" t="str">
        <f t="shared" si="156"/>
        <v>set/2019</v>
      </c>
      <c r="E5040" s="263">
        <v>43718</v>
      </c>
      <c r="F5040" s="259">
        <v>1423</v>
      </c>
      <c r="G5040" s="259" t="s">
        <v>295</v>
      </c>
      <c r="H5040" s="264" t="s">
        <v>1070</v>
      </c>
      <c r="I5040" s="264" t="s">
        <v>119</v>
      </c>
      <c r="J5040" s="265">
        <v>-2721.5</v>
      </c>
      <c r="K5040" s="82" t="str">
        <f>IFERROR(IFERROR(VLOOKUP(I5040,'DE-PARA'!B:D,3,0),VLOOKUP(I5040,'DE-PARA'!C:D,2,0)),"NÃO ENCONTRADO")</f>
        <v>Serviços</v>
      </c>
      <c r="L5040" s="50" t="str">
        <f>VLOOKUP(K5040,'Base -Receita-Despesa'!$B:$AS,1,FALSE)</f>
        <v>Serviços</v>
      </c>
    </row>
    <row r="5041" spans="1:12" ht="15" customHeight="1" x14ac:dyDescent="0.25">
      <c r="A5041" s="81" t="str">
        <f t="shared" si="157"/>
        <v>2019</v>
      </c>
      <c r="B5041" s="259" t="s">
        <v>1021</v>
      </c>
      <c r="C5041" s="260" t="s">
        <v>1022</v>
      </c>
      <c r="D5041" s="73" t="str">
        <f t="shared" si="156"/>
        <v>set/2019</v>
      </c>
      <c r="E5041" s="263">
        <v>43718</v>
      </c>
      <c r="F5041" s="259">
        <v>1807</v>
      </c>
      <c r="G5041" s="259" t="s">
        <v>295</v>
      </c>
      <c r="H5041" s="264" t="s">
        <v>1442</v>
      </c>
      <c r="I5041" s="264" t="s">
        <v>137</v>
      </c>
      <c r="J5041" s="265">
        <v>-3500</v>
      </c>
      <c r="K5041" s="82" t="str">
        <f>IFERROR(IFERROR(VLOOKUP(I5041,'DE-PARA'!B:D,3,0),VLOOKUP(I5041,'DE-PARA'!C:D,2,0)),"NÃO ENCONTRADO")</f>
        <v>Serviços</v>
      </c>
      <c r="L5041" s="50" t="str">
        <f>VLOOKUP(K5041,'Base -Receita-Despesa'!$B:$AS,1,FALSE)</f>
        <v>Serviços</v>
      </c>
    </row>
    <row r="5042" spans="1:12" ht="15" customHeight="1" x14ac:dyDescent="0.25">
      <c r="A5042" s="81" t="str">
        <f t="shared" si="157"/>
        <v>2019</v>
      </c>
      <c r="B5042" s="259" t="s">
        <v>1021</v>
      </c>
      <c r="C5042" s="260" t="s">
        <v>1022</v>
      </c>
      <c r="D5042" s="73" t="str">
        <f t="shared" si="156"/>
        <v>set/2019</v>
      </c>
      <c r="E5042" s="263">
        <v>43718</v>
      </c>
      <c r="F5042" s="259" t="s">
        <v>187</v>
      </c>
      <c r="G5042" s="259" t="s">
        <v>295</v>
      </c>
      <c r="H5042" s="264" t="s">
        <v>1607</v>
      </c>
      <c r="I5042" s="264" t="s">
        <v>188</v>
      </c>
      <c r="J5042" s="264">
        <v>-31.22</v>
      </c>
      <c r="K5042" s="82" t="str">
        <f>IFERROR(IFERROR(VLOOKUP(I5042,'DE-PARA'!B:D,3,0),VLOOKUP(I5042,'DE-PARA'!C:D,2,0)),"NÃO ENCONTRADO")</f>
        <v>Tributos, Taxas e Contribuições</v>
      </c>
      <c r="L5042" s="50" t="str">
        <f>VLOOKUP(K5042,'Base -Receita-Despesa'!$B:$AS,1,FALSE)</f>
        <v>Tributos, Taxas e Contribuições</v>
      </c>
    </row>
    <row r="5043" spans="1:12" ht="15" customHeight="1" x14ac:dyDescent="0.25">
      <c r="A5043" s="81" t="str">
        <f t="shared" si="157"/>
        <v>2019</v>
      </c>
      <c r="B5043" s="259" t="s">
        <v>1021</v>
      </c>
      <c r="C5043" s="260" t="s">
        <v>1022</v>
      </c>
      <c r="D5043" s="73" t="str">
        <f t="shared" si="156"/>
        <v>set/2019</v>
      </c>
      <c r="E5043" s="263">
        <v>43718</v>
      </c>
      <c r="F5043" s="259" t="s">
        <v>781</v>
      </c>
      <c r="G5043" s="259" t="s">
        <v>295</v>
      </c>
      <c r="H5043" s="264" t="s">
        <v>331</v>
      </c>
      <c r="I5043" s="264" t="s">
        <v>276</v>
      </c>
      <c r="J5043" s="264">
        <v>-40</v>
      </c>
      <c r="K5043" s="82" t="str">
        <f>IFERROR(IFERROR(VLOOKUP(I5043,'DE-PARA'!B:D,3,0),VLOOKUP(I5043,'DE-PARA'!C:D,2,0)),"NÃO ENCONTRADO")</f>
        <v>Despesas com Viagens</v>
      </c>
      <c r="L5043" s="50" t="str">
        <f>VLOOKUP(K5043,'Base -Receita-Despesa'!$B:$AS,1,FALSE)</f>
        <v>Despesas com Viagens</v>
      </c>
    </row>
    <row r="5044" spans="1:12" ht="15" customHeight="1" x14ac:dyDescent="0.25">
      <c r="A5044" s="81" t="str">
        <f t="shared" si="157"/>
        <v>2019</v>
      </c>
      <c r="B5044" s="259" t="s">
        <v>1021</v>
      </c>
      <c r="C5044" s="260" t="s">
        <v>1022</v>
      </c>
      <c r="D5044" s="73" t="str">
        <f t="shared" si="156"/>
        <v>set/2019</v>
      </c>
      <c r="E5044" s="263">
        <v>43718</v>
      </c>
      <c r="F5044" s="259" t="s">
        <v>781</v>
      </c>
      <c r="G5044" s="259" t="s">
        <v>295</v>
      </c>
      <c r="H5044" s="264" t="s">
        <v>331</v>
      </c>
      <c r="I5044" s="264" t="s">
        <v>276</v>
      </c>
      <c r="J5044" s="264">
        <v>-40</v>
      </c>
      <c r="K5044" s="82" t="str">
        <f>IFERROR(IFERROR(VLOOKUP(I5044,'DE-PARA'!B:D,3,0),VLOOKUP(I5044,'DE-PARA'!C:D,2,0)),"NÃO ENCONTRADO")</f>
        <v>Despesas com Viagens</v>
      </c>
      <c r="L5044" s="50" t="str">
        <f>VLOOKUP(K5044,'Base -Receita-Despesa'!$B:$AS,1,FALSE)</f>
        <v>Despesas com Viagens</v>
      </c>
    </row>
    <row r="5045" spans="1:12" ht="15" customHeight="1" x14ac:dyDescent="0.25">
      <c r="A5045" s="81" t="str">
        <f t="shared" si="157"/>
        <v>2019</v>
      </c>
      <c r="B5045" s="259" t="s">
        <v>1021</v>
      </c>
      <c r="C5045" s="260" t="s">
        <v>1022</v>
      </c>
      <c r="D5045" s="73" t="str">
        <f t="shared" si="156"/>
        <v>set/2019</v>
      </c>
      <c r="E5045" s="263">
        <v>43718</v>
      </c>
      <c r="F5045" s="259" t="s">
        <v>781</v>
      </c>
      <c r="G5045" s="259" t="s">
        <v>295</v>
      </c>
      <c r="H5045" s="264" t="s">
        <v>792</v>
      </c>
      <c r="I5045" s="264" t="s">
        <v>276</v>
      </c>
      <c r="J5045" s="264">
        <v>-252.96</v>
      </c>
      <c r="K5045" s="82" t="str">
        <f>IFERROR(IFERROR(VLOOKUP(I5045,'DE-PARA'!B:D,3,0),VLOOKUP(I5045,'DE-PARA'!C:D,2,0)),"NÃO ENCONTRADO")</f>
        <v>Despesas com Viagens</v>
      </c>
      <c r="L5045" s="50" t="str">
        <f>VLOOKUP(K5045,'Base -Receita-Despesa'!$B:$AS,1,FALSE)</f>
        <v>Despesas com Viagens</v>
      </c>
    </row>
    <row r="5046" spans="1:12" ht="15" customHeight="1" x14ac:dyDescent="0.25">
      <c r="A5046" s="81" t="str">
        <f t="shared" si="157"/>
        <v>2019</v>
      </c>
      <c r="B5046" s="259" t="s">
        <v>1021</v>
      </c>
      <c r="C5046" s="260" t="s">
        <v>1022</v>
      </c>
      <c r="D5046" s="73" t="str">
        <f t="shared" si="156"/>
        <v>set/2019</v>
      </c>
      <c r="E5046" s="263">
        <v>43718</v>
      </c>
      <c r="F5046" s="259" t="s">
        <v>781</v>
      </c>
      <c r="G5046" s="259" t="s">
        <v>295</v>
      </c>
      <c r="H5046" s="264" t="s">
        <v>792</v>
      </c>
      <c r="I5046" s="264" t="s">
        <v>276</v>
      </c>
      <c r="J5046" s="264">
        <v>-252.96</v>
      </c>
      <c r="K5046" s="82" t="str">
        <f>IFERROR(IFERROR(VLOOKUP(I5046,'DE-PARA'!B:D,3,0),VLOOKUP(I5046,'DE-PARA'!C:D,2,0)),"NÃO ENCONTRADO")</f>
        <v>Despesas com Viagens</v>
      </c>
      <c r="L5046" s="50" t="str">
        <f>VLOOKUP(K5046,'Base -Receita-Despesa'!$B:$AS,1,FALSE)</f>
        <v>Despesas com Viagens</v>
      </c>
    </row>
    <row r="5047" spans="1:12" ht="15" customHeight="1" x14ac:dyDescent="0.25">
      <c r="A5047" s="81" t="str">
        <f t="shared" si="157"/>
        <v>2019</v>
      </c>
      <c r="B5047" s="259" t="s">
        <v>1021</v>
      </c>
      <c r="C5047" s="260" t="s">
        <v>1022</v>
      </c>
      <c r="D5047" s="73" t="str">
        <f t="shared" si="156"/>
        <v>set/2019</v>
      </c>
      <c r="E5047" s="263">
        <v>43718</v>
      </c>
      <c r="F5047" s="259" t="s">
        <v>214</v>
      </c>
      <c r="G5047" s="259" t="s">
        <v>295</v>
      </c>
      <c r="H5047" s="264" t="s">
        <v>304</v>
      </c>
      <c r="I5047" s="264" t="s">
        <v>133</v>
      </c>
      <c r="J5047" s="264">
        <v>-9.5</v>
      </c>
      <c r="K5047" s="82" t="str">
        <f>IFERROR(IFERROR(VLOOKUP(I5047,'DE-PARA'!B:D,3,0),VLOOKUP(I5047,'DE-PARA'!C:D,2,0)),"NÃO ENCONTRADO")</f>
        <v>Outras Saídas</v>
      </c>
      <c r="L5047" s="50" t="str">
        <f>VLOOKUP(K5047,'Base -Receita-Despesa'!$B:$AS,1,FALSE)</f>
        <v>Outras Saídas</v>
      </c>
    </row>
    <row r="5048" spans="1:12" ht="15" customHeight="1" x14ac:dyDescent="0.25">
      <c r="A5048" s="81" t="str">
        <f t="shared" si="157"/>
        <v>2019</v>
      </c>
      <c r="B5048" s="259" t="s">
        <v>1021</v>
      </c>
      <c r="C5048" s="260" t="s">
        <v>1022</v>
      </c>
      <c r="D5048" s="73" t="str">
        <f t="shared" si="156"/>
        <v>set/2019</v>
      </c>
      <c r="E5048" s="263">
        <v>43718</v>
      </c>
      <c r="F5048" s="259" t="s">
        <v>214</v>
      </c>
      <c r="G5048" s="259" t="s">
        <v>295</v>
      </c>
      <c r="H5048" s="264" t="s">
        <v>304</v>
      </c>
      <c r="I5048" s="264" t="s">
        <v>133</v>
      </c>
      <c r="J5048" s="264">
        <v>-9.5</v>
      </c>
      <c r="K5048" s="82" t="str">
        <f>IFERROR(IFERROR(VLOOKUP(I5048,'DE-PARA'!B:D,3,0),VLOOKUP(I5048,'DE-PARA'!C:D,2,0)),"NÃO ENCONTRADO")</f>
        <v>Outras Saídas</v>
      </c>
      <c r="L5048" s="50" t="str">
        <f>VLOOKUP(K5048,'Base -Receita-Despesa'!$B:$AS,1,FALSE)</f>
        <v>Outras Saídas</v>
      </c>
    </row>
    <row r="5049" spans="1:12" ht="15" customHeight="1" x14ac:dyDescent="0.25">
      <c r="A5049" s="81" t="str">
        <f t="shared" si="157"/>
        <v>2019</v>
      </c>
      <c r="B5049" s="259" t="s">
        <v>1021</v>
      </c>
      <c r="C5049" s="260" t="s">
        <v>1022</v>
      </c>
      <c r="D5049" s="73" t="str">
        <f t="shared" si="156"/>
        <v>set/2019</v>
      </c>
      <c r="E5049" s="263">
        <v>43718</v>
      </c>
      <c r="F5049" s="259" t="s">
        <v>214</v>
      </c>
      <c r="G5049" s="259" t="s">
        <v>295</v>
      </c>
      <c r="H5049" s="264" t="s">
        <v>304</v>
      </c>
      <c r="I5049" s="264" t="s">
        <v>133</v>
      </c>
      <c r="J5049" s="264">
        <v>-9.5</v>
      </c>
      <c r="K5049" s="82" t="str">
        <f>IFERROR(IFERROR(VLOOKUP(I5049,'DE-PARA'!B:D,3,0),VLOOKUP(I5049,'DE-PARA'!C:D,2,0)),"NÃO ENCONTRADO")</f>
        <v>Outras Saídas</v>
      </c>
      <c r="L5049" s="50" t="str">
        <f>VLOOKUP(K5049,'Base -Receita-Despesa'!$B:$AS,1,FALSE)</f>
        <v>Outras Saídas</v>
      </c>
    </row>
    <row r="5050" spans="1:12" ht="15" customHeight="1" x14ac:dyDescent="0.25">
      <c r="A5050" s="81" t="str">
        <f t="shared" si="157"/>
        <v>2019</v>
      </c>
      <c r="B5050" s="259" t="s">
        <v>1021</v>
      </c>
      <c r="C5050" s="260" t="s">
        <v>1022</v>
      </c>
      <c r="D5050" s="73" t="str">
        <f t="shared" si="156"/>
        <v>set/2019</v>
      </c>
      <c r="E5050" s="263">
        <v>43718</v>
      </c>
      <c r="F5050" s="259" t="s">
        <v>214</v>
      </c>
      <c r="G5050" s="259" t="s">
        <v>295</v>
      </c>
      <c r="H5050" s="264" t="s">
        <v>304</v>
      </c>
      <c r="I5050" s="264" t="s">
        <v>133</v>
      </c>
      <c r="J5050" s="264">
        <v>-9.5</v>
      </c>
      <c r="K5050" s="82" t="str">
        <f>IFERROR(IFERROR(VLOOKUP(I5050,'DE-PARA'!B:D,3,0),VLOOKUP(I5050,'DE-PARA'!C:D,2,0)),"NÃO ENCONTRADO")</f>
        <v>Outras Saídas</v>
      </c>
      <c r="L5050" s="50" t="str">
        <f>VLOOKUP(K5050,'Base -Receita-Despesa'!$B:$AS,1,FALSE)</f>
        <v>Outras Saídas</v>
      </c>
    </row>
    <row r="5051" spans="1:12" ht="15" customHeight="1" x14ac:dyDescent="0.25">
      <c r="A5051" s="81" t="str">
        <f t="shared" si="157"/>
        <v>2019</v>
      </c>
      <c r="B5051" s="259" t="s">
        <v>1021</v>
      </c>
      <c r="C5051" s="260" t="s">
        <v>1022</v>
      </c>
      <c r="D5051" s="73" t="str">
        <f t="shared" si="156"/>
        <v>set/2019</v>
      </c>
      <c r="E5051" s="263">
        <v>43718</v>
      </c>
      <c r="F5051" s="259" t="s">
        <v>214</v>
      </c>
      <c r="G5051" s="259" t="s">
        <v>295</v>
      </c>
      <c r="H5051" s="264" t="s">
        <v>304</v>
      </c>
      <c r="I5051" s="264" t="s">
        <v>133</v>
      </c>
      <c r="J5051" s="264">
        <v>-9.5</v>
      </c>
      <c r="K5051" s="82" t="str">
        <f>IFERROR(IFERROR(VLOOKUP(I5051,'DE-PARA'!B:D,3,0),VLOOKUP(I5051,'DE-PARA'!C:D,2,0)),"NÃO ENCONTRADO")</f>
        <v>Outras Saídas</v>
      </c>
      <c r="L5051" s="50" t="str">
        <f>VLOOKUP(K5051,'Base -Receita-Despesa'!$B:$AS,1,FALSE)</f>
        <v>Outras Saídas</v>
      </c>
    </row>
    <row r="5052" spans="1:12" ht="15" customHeight="1" x14ac:dyDescent="0.25">
      <c r="A5052" s="81" t="str">
        <f t="shared" si="157"/>
        <v>2019</v>
      </c>
      <c r="B5052" s="259" t="s">
        <v>1021</v>
      </c>
      <c r="C5052" s="260" t="s">
        <v>1022</v>
      </c>
      <c r="D5052" s="73" t="str">
        <f t="shared" si="156"/>
        <v>set/2019</v>
      </c>
      <c r="E5052" s="263">
        <v>43718</v>
      </c>
      <c r="F5052" s="259" t="s">
        <v>214</v>
      </c>
      <c r="G5052" s="259" t="s">
        <v>295</v>
      </c>
      <c r="H5052" s="264" t="s">
        <v>304</v>
      </c>
      <c r="I5052" s="264" t="s">
        <v>133</v>
      </c>
      <c r="J5052" s="264">
        <v>-9.5</v>
      </c>
      <c r="K5052" s="82" t="str">
        <f>IFERROR(IFERROR(VLOOKUP(I5052,'DE-PARA'!B:D,3,0),VLOOKUP(I5052,'DE-PARA'!C:D,2,0)),"NÃO ENCONTRADO")</f>
        <v>Outras Saídas</v>
      </c>
      <c r="L5052" s="50" t="str">
        <f>VLOOKUP(K5052,'Base -Receita-Despesa'!$B:$AS,1,FALSE)</f>
        <v>Outras Saídas</v>
      </c>
    </row>
    <row r="5053" spans="1:12" ht="15" customHeight="1" x14ac:dyDescent="0.25">
      <c r="A5053" s="81" t="str">
        <f t="shared" si="157"/>
        <v>2019</v>
      </c>
      <c r="B5053" s="259" t="s">
        <v>1021</v>
      </c>
      <c r="C5053" s="260" t="s">
        <v>1022</v>
      </c>
      <c r="D5053" s="73" t="str">
        <f t="shared" si="156"/>
        <v>set/2019</v>
      </c>
      <c r="E5053" s="263">
        <v>43718</v>
      </c>
      <c r="F5053" s="259" t="s">
        <v>214</v>
      </c>
      <c r="G5053" s="259" t="s">
        <v>295</v>
      </c>
      <c r="H5053" s="264" t="s">
        <v>304</v>
      </c>
      <c r="I5053" s="264" t="s">
        <v>133</v>
      </c>
      <c r="J5053" s="264">
        <v>-9.5</v>
      </c>
      <c r="K5053" s="82" t="str">
        <f>IFERROR(IFERROR(VLOOKUP(I5053,'DE-PARA'!B:D,3,0),VLOOKUP(I5053,'DE-PARA'!C:D,2,0)),"NÃO ENCONTRADO")</f>
        <v>Outras Saídas</v>
      </c>
      <c r="L5053" s="50" t="str">
        <f>VLOOKUP(K5053,'Base -Receita-Despesa'!$B:$AS,1,FALSE)</f>
        <v>Outras Saídas</v>
      </c>
    </row>
    <row r="5054" spans="1:12" ht="15" customHeight="1" x14ac:dyDescent="0.25">
      <c r="A5054" s="81" t="str">
        <f t="shared" si="157"/>
        <v>2019</v>
      </c>
      <c r="B5054" s="259" t="s">
        <v>1021</v>
      </c>
      <c r="C5054" s="260" t="s">
        <v>1022</v>
      </c>
      <c r="D5054" s="73" t="str">
        <f t="shared" si="156"/>
        <v>set/2019</v>
      </c>
      <c r="E5054" s="263">
        <v>43718</v>
      </c>
      <c r="F5054" s="259" t="s">
        <v>207</v>
      </c>
      <c r="G5054" s="259" t="s">
        <v>295</v>
      </c>
      <c r="H5054" s="264" t="s">
        <v>208</v>
      </c>
      <c r="I5054" s="264" t="s">
        <v>298</v>
      </c>
      <c r="J5054" s="265">
        <v>45365.4</v>
      </c>
      <c r="K5054" s="82" t="str">
        <f>IFERROR(IFERROR(VLOOKUP(I5054,'DE-PARA'!B:D,3,0),VLOOKUP(I5054,'DE-PARA'!C:D,2,0)),"NÃO ENCONTRADO")</f>
        <v>Entrada Conta Aplicação (+)</v>
      </c>
      <c r="L5054" s="50" t="str">
        <f>VLOOKUP(K5054,'Base -Receita-Despesa'!$B:$AS,1,FALSE)</f>
        <v>ENTRADA CONTA APLICAÇÃO (+)</v>
      </c>
    </row>
    <row r="5055" spans="1:12" ht="15" customHeight="1" x14ac:dyDescent="0.25">
      <c r="A5055" s="81" t="str">
        <f t="shared" si="157"/>
        <v>2019</v>
      </c>
      <c r="B5055" s="259" t="s">
        <v>1023</v>
      </c>
      <c r="C5055" s="260" t="s">
        <v>1022</v>
      </c>
      <c r="D5055" s="73" t="str">
        <f t="shared" si="156"/>
        <v>set/2019</v>
      </c>
      <c r="E5055" s="263">
        <v>43719</v>
      </c>
      <c r="F5055" s="259" t="s">
        <v>214</v>
      </c>
      <c r="G5055" s="259" t="s">
        <v>295</v>
      </c>
      <c r="H5055" s="264" t="s">
        <v>329</v>
      </c>
      <c r="I5055" s="264" t="s">
        <v>133</v>
      </c>
      <c r="J5055" s="264">
        <v>-0.71</v>
      </c>
      <c r="K5055" s="82" t="str">
        <f>IFERROR(IFERROR(VLOOKUP(I5055,'DE-PARA'!B:D,3,0),VLOOKUP(I5055,'DE-PARA'!C:D,2,0)),"NÃO ENCONTRADO")</f>
        <v>Outras Saídas</v>
      </c>
      <c r="L5055" s="50" t="str">
        <f>VLOOKUP(K5055,'Base -Receita-Despesa'!$B:$AS,1,FALSE)</f>
        <v>Outras Saídas</v>
      </c>
    </row>
    <row r="5056" spans="1:12" ht="15" customHeight="1" x14ac:dyDescent="0.25">
      <c r="A5056" s="81" t="str">
        <f t="shared" si="157"/>
        <v>2019</v>
      </c>
      <c r="B5056" s="259" t="s">
        <v>1023</v>
      </c>
      <c r="C5056" s="260" t="s">
        <v>1022</v>
      </c>
      <c r="D5056" s="73" t="str">
        <f t="shared" si="156"/>
        <v>set/2019</v>
      </c>
      <c r="E5056" s="263">
        <v>43719</v>
      </c>
      <c r="F5056" s="259" t="s">
        <v>207</v>
      </c>
      <c r="G5056" s="259" t="s">
        <v>295</v>
      </c>
      <c r="H5056" s="264" t="s">
        <v>208</v>
      </c>
      <c r="I5056" s="264" t="s">
        <v>298</v>
      </c>
      <c r="J5056" s="264">
        <v>0.71</v>
      </c>
      <c r="K5056" s="82" t="str">
        <f>IFERROR(IFERROR(VLOOKUP(I5056,'DE-PARA'!B:D,3,0),VLOOKUP(I5056,'DE-PARA'!C:D,2,0)),"NÃO ENCONTRADO")</f>
        <v>Entrada Conta Aplicação (+)</v>
      </c>
      <c r="L5056" s="50" t="str">
        <f>VLOOKUP(K5056,'Base -Receita-Despesa'!$B:$AS,1,FALSE)</f>
        <v>ENTRADA CONTA APLICAÇÃO (+)</v>
      </c>
    </row>
    <row r="5057" spans="1:12" ht="15" customHeight="1" x14ac:dyDescent="0.25">
      <c r="A5057" s="81" t="str">
        <f t="shared" si="157"/>
        <v>2019</v>
      </c>
      <c r="B5057" s="259" t="s">
        <v>1021</v>
      </c>
      <c r="C5057" s="260" t="s">
        <v>1022</v>
      </c>
      <c r="D5057" s="73" t="str">
        <f t="shared" si="156"/>
        <v>set/2019</v>
      </c>
      <c r="E5057" s="263">
        <v>43719</v>
      </c>
      <c r="F5057" s="259">
        <v>53</v>
      </c>
      <c r="G5057" s="259" t="s">
        <v>295</v>
      </c>
      <c r="H5057" s="264" t="s">
        <v>1660</v>
      </c>
      <c r="I5057" s="264" t="s">
        <v>165</v>
      </c>
      <c r="J5057" s="265">
        <v>-5000</v>
      </c>
      <c r="K5057" s="82" t="str">
        <f>IFERROR(IFERROR(VLOOKUP(I5057,'DE-PARA'!B:D,3,0),VLOOKUP(I5057,'DE-PARA'!C:D,2,0)),"NÃO ENCONTRADO")</f>
        <v>Serviços</v>
      </c>
      <c r="L5057" s="50" t="str">
        <f>VLOOKUP(K5057,'Base -Receita-Despesa'!$B:$AS,1,FALSE)</f>
        <v>Serviços</v>
      </c>
    </row>
    <row r="5058" spans="1:12" ht="15" customHeight="1" x14ac:dyDescent="0.25">
      <c r="A5058" s="81" t="str">
        <f t="shared" si="157"/>
        <v>2019</v>
      </c>
      <c r="B5058" s="259" t="s">
        <v>1021</v>
      </c>
      <c r="C5058" s="260" t="s">
        <v>1022</v>
      </c>
      <c r="D5058" s="73" t="str">
        <f t="shared" si="156"/>
        <v>set/2019</v>
      </c>
      <c r="E5058" s="263">
        <v>43719</v>
      </c>
      <c r="F5058" s="259" t="s">
        <v>214</v>
      </c>
      <c r="G5058" s="259" t="s">
        <v>295</v>
      </c>
      <c r="H5058" s="264" t="s">
        <v>304</v>
      </c>
      <c r="I5058" s="264" t="s">
        <v>133</v>
      </c>
      <c r="J5058" s="264">
        <v>-9.5</v>
      </c>
      <c r="K5058" s="82" t="str">
        <f>IFERROR(IFERROR(VLOOKUP(I5058,'DE-PARA'!B:D,3,0),VLOOKUP(I5058,'DE-PARA'!C:D,2,0)),"NÃO ENCONTRADO")</f>
        <v>Outras Saídas</v>
      </c>
      <c r="L5058" s="50" t="str">
        <f>VLOOKUP(K5058,'Base -Receita-Despesa'!$B:$AS,1,FALSE)</f>
        <v>Outras Saídas</v>
      </c>
    </row>
    <row r="5059" spans="1:12" ht="15" customHeight="1" x14ac:dyDescent="0.25">
      <c r="A5059" s="81" t="str">
        <f t="shared" si="157"/>
        <v>2019</v>
      </c>
      <c r="B5059" s="259" t="s">
        <v>1021</v>
      </c>
      <c r="C5059" s="260" t="s">
        <v>1022</v>
      </c>
      <c r="D5059" s="73" t="str">
        <f t="shared" ref="D5059:D5122" si="158">TEXT(E5059,"mmm/aaaa")</f>
        <v>set/2019</v>
      </c>
      <c r="E5059" s="263">
        <v>43719</v>
      </c>
      <c r="F5059" s="259" t="s">
        <v>207</v>
      </c>
      <c r="G5059" s="259" t="s">
        <v>295</v>
      </c>
      <c r="H5059" s="264" t="s">
        <v>208</v>
      </c>
      <c r="I5059" s="264" t="s">
        <v>298</v>
      </c>
      <c r="J5059" s="265">
        <v>5009.5</v>
      </c>
      <c r="K5059" s="82" t="str">
        <f>IFERROR(IFERROR(VLOOKUP(I5059,'DE-PARA'!B:D,3,0),VLOOKUP(I5059,'DE-PARA'!C:D,2,0)),"NÃO ENCONTRADO")</f>
        <v>Entrada Conta Aplicação (+)</v>
      </c>
      <c r="L5059" s="50" t="str">
        <f>VLOOKUP(K5059,'Base -Receita-Despesa'!$B:$AS,1,FALSE)</f>
        <v>ENTRADA CONTA APLICAÇÃO (+)</v>
      </c>
    </row>
    <row r="5060" spans="1:12" ht="15" customHeight="1" x14ac:dyDescent="0.25">
      <c r="A5060" s="81" t="str">
        <f t="shared" ref="A5060:A5123" si="159">IF(K5060="NÃO ENCONTRADO",0,RIGHT(D5060,4))</f>
        <v>2019</v>
      </c>
      <c r="B5060" s="259" t="s">
        <v>1023</v>
      </c>
      <c r="C5060" s="260" t="s">
        <v>1022</v>
      </c>
      <c r="D5060" s="73" t="str">
        <f t="shared" si="158"/>
        <v>set/2019</v>
      </c>
      <c r="E5060" s="263">
        <v>43720</v>
      </c>
      <c r="F5060" s="259" t="s">
        <v>214</v>
      </c>
      <c r="G5060" s="259" t="s">
        <v>295</v>
      </c>
      <c r="H5060" s="264" t="s">
        <v>329</v>
      </c>
      <c r="I5060" s="264" t="s">
        <v>133</v>
      </c>
      <c r="J5060" s="264">
        <v>-0.01</v>
      </c>
      <c r="K5060" s="82" t="str">
        <f>IFERROR(IFERROR(VLOOKUP(I5060,'DE-PARA'!B:D,3,0),VLOOKUP(I5060,'DE-PARA'!C:D,2,0)),"NÃO ENCONTRADO")</f>
        <v>Outras Saídas</v>
      </c>
      <c r="L5060" s="50" t="str">
        <f>VLOOKUP(K5060,'Base -Receita-Despesa'!$B:$AS,1,FALSE)</f>
        <v>Outras Saídas</v>
      </c>
    </row>
    <row r="5061" spans="1:12" ht="15" customHeight="1" x14ac:dyDescent="0.25">
      <c r="A5061" s="81" t="str">
        <f t="shared" si="159"/>
        <v>2019</v>
      </c>
      <c r="B5061" s="259" t="s">
        <v>1023</v>
      </c>
      <c r="C5061" s="260" t="s">
        <v>1022</v>
      </c>
      <c r="D5061" s="73" t="str">
        <f t="shared" si="158"/>
        <v>set/2019</v>
      </c>
      <c r="E5061" s="263">
        <v>43720</v>
      </c>
      <c r="F5061" s="259" t="s">
        <v>207</v>
      </c>
      <c r="G5061" s="259" t="s">
        <v>295</v>
      </c>
      <c r="H5061" s="264" t="s">
        <v>208</v>
      </c>
      <c r="I5061" s="264" t="s">
        <v>298</v>
      </c>
      <c r="J5061" s="264">
        <v>0.01</v>
      </c>
      <c r="K5061" s="82" t="str">
        <f>IFERROR(IFERROR(VLOOKUP(I5061,'DE-PARA'!B:D,3,0),VLOOKUP(I5061,'DE-PARA'!C:D,2,0)),"NÃO ENCONTRADO")</f>
        <v>Entrada Conta Aplicação (+)</v>
      </c>
      <c r="L5061" s="50" t="str">
        <f>VLOOKUP(K5061,'Base -Receita-Despesa'!$B:$AS,1,FALSE)</f>
        <v>ENTRADA CONTA APLICAÇÃO (+)</v>
      </c>
    </row>
    <row r="5062" spans="1:12" ht="15" customHeight="1" x14ac:dyDescent="0.25">
      <c r="A5062" s="81" t="str">
        <f t="shared" si="159"/>
        <v>2019</v>
      </c>
      <c r="B5062" s="259" t="s">
        <v>1021</v>
      </c>
      <c r="C5062" s="260" t="s">
        <v>1022</v>
      </c>
      <c r="D5062" s="73" t="str">
        <f t="shared" si="158"/>
        <v>set/2019</v>
      </c>
      <c r="E5062" s="263">
        <v>43720</v>
      </c>
      <c r="F5062" s="259">
        <v>2040</v>
      </c>
      <c r="G5062" s="259" t="s">
        <v>295</v>
      </c>
      <c r="H5062" s="264" t="s">
        <v>1084</v>
      </c>
      <c r="I5062" s="264" t="s">
        <v>252</v>
      </c>
      <c r="J5062" s="265">
        <v>-4771.28</v>
      </c>
      <c r="K5062" s="82" t="str">
        <f>IFERROR(IFERROR(VLOOKUP(I5062,'DE-PARA'!B:D,3,0),VLOOKUP(I5062,'DE-PARA'!C:D,2,0)),"NÃO ENCONTRADO")</f>
        <v>Materiais</v>
      </c>
      <c r="L5062" s="50" t="str">
        <f>VLOOKUP(K5062,'Base -Receita-Despesa'!$B:$AS,1,FALSE)</f>
        <v>Materiais</v>
      </c>
    </row>
    <row r="5063" spans="1:12" ht="15" customHeight="1" x14ac:dyDescent="0.25">
      <c r="A5063" s="81" t="str">
        <f t="shared" si="159"/>
        <v>2019</v>
      </c>
      <c r="B5063" s="259" t="s">
        <v>1021</v>
      </c>
      <c r="C5063" s="260" t="s">
        <v>1022</v>
      </c>
      <c r="D5063" s="73" t="str">
        <f t="shared" si="158"/>
        <v>set/2019</v>
      </c>
      <c r="E5063" s="263">
        <v>43720</v>
      </c>
      <c r="F5063" s="259">
        <v>9206</v>
      </c>
      <c r="G5063" s="259" t="s">
        <v>295</v>
      </c>
      <c r="H5063" s="264" t="s">
        <v>1369</v>
      </c>
      <c r="I5063" s="264" t="s">
        <v>248</v>
      </c>
      <c r="J5063" s="265">
        <v>-2151.9899999999998</v>
      </c>
      <c r="K5063" s="82" t="str">
        <f>IFERROR(IFERROR(VLOOKUP(I5063,'DE-PARA'!B:D,3,0),VLOOKUP(I5063,'DE-PARA'!C:D,2,0)),"NÃO ENCONTRADO")</f>
        <v>Materiais</v>
      </c>
      <c r="L5063" s="50" t="str">
        <f>VLOOKUP(K5063,'Base -Receita-Despesa'!$B:$AS,1,FALSE)</f>
        <v>Materiais</v>
      </c>
    </row>
    <row r="5064" spans="1:12" ht="15" customHeight="1" x14ac:dyDescent="0.25">
      <c r="A5064" s="81" t="str">
        <f t="shared" si="159"/>
        <v>2019</v>
      </c>
      <c r="B5064" s="259" t="s">
        <v>1021</v>
      </c>
      <c r="C5064" s="260" t="s">
        <v>1022</v>
      </c>
      <c r="D5064" s="73" t="str">
        <f t="shared" si="158"/>
        <v>set/2019</v>
      </c>
      <c r="E5064" s="263">
        <v>43720</v>
      </c>
      <c r="F5064" s="259" t="s">
        <v>571</v>
      </c>
      <c r="G5064" s="259" t="s">
        <v>295</v>
      </c>
      <c r="H5064" s="264" t="s">
        <v>1745</v>
      </c>
      <c r="I5064" s="264" t="s">
        <v>128</v>
      </c>
      <c r="J5064" s="265">
        <v>-9827.44</v>
      </c>
      <c r="K5064" s="82" t="str">
        <f>IFERROR(IFERROR(VLOOKUP(I5064,'DE-PARA'!B:D,3,0),VLOOKUP(I5064,'DE-PARA'!C:D,2,0)),"NÃO ENCONTRADO")</f>
        <v>Rescisões Trabalhistas</v>
      </c>
      <c r="L5064" s="50" t="str">
        <f>VLOOKUP(K5064,'Base -Receita-Despesa'!$B:$AS,1,FALSE)</f>
        <v>Rescisões Trabalhistas</v>
      </c>
    </row>
    <row r="5065" spans="1:12" ht="15" customHeight="1" x14ac:dyDescent="0.25">
      <c r="A5065" s="81" t="str">
        <f t="shared" si="159"/>
        <v>2019</v>
      </c>
      <c r="B5065" s="259" t="s">
        <v>1021</v>
      </c>
      <c r="C5065" s="260" t="s">
        <v>1022</v>
      </c>
      <c r="D5065" s="73" t="str">
        <f t="shared" si="158"/>
        <v>set/2019</v>
      </c>
      <c r="E5065" s="263">
        <v>43720</v>
      </c>
      <c r="F5065" s="259" t="s">
        <v>207</v>
      </c>
      <c r="G5065" s="259" t="s">
        <v>295</v>
      </c>
      <c r="H5065" s="264" t="s">
        <v>208</v>
      </c>
      <c r="I5065" s="264" t="s">
        <v>298</v>
      </c>
      <c r="J5065" s="265">
        <v>16750.71</v>
      </c>
      <c r="K5065" s="82" t="str">
        <f>IFERROR(IFERROR(VLOOKUP(I5065,'DE-PARA'!B:D,3,0),VLOOKUP(I5065,'DE-PARA'!C:D,2,0)),"NÃO ENCONTRADO")</f>
        <v>Entrada Conta Aplicação (+)</v>
      </c>
      <c r="L5065" s="50" t="str">
        <f>VLOOKUP(K5065,'Base -Receita-Despesa'!$B:$AS,1,FALSE)</f>
        <v>ENTRADA CONTA APLICAÇÃO (+)</v>
      </c>
    </row>
    <row r="5066" spans="1:12" ht="15" customHeight="1" x14ac:dyDescent="0.25">
      <c r="A5066" s="81" t="str">
        <f t="shared" si="159"/>
        <v>2019</v>
      </c>
      <c r="B5066" s="259" t="s">
        <v>1021</v>
      </c>
      <c r="C5066" s="260" t="s">
        <v>1022</v>
      </c>
      <c r="D5066" s="73" t="str">
        <f t="shared" si="158"/>
        <v>set/2019</v>
      </c>
      <c r="E5066" s="263">
        <v>43721</v>
      </c>
      <c r="F5066" s="259">
        <v>95771</v>
      </c>
      <c r="G5066" s="259" t="s">
        <v>295</v>
      </c>
      <c r="H5066" s="264" t="s">
        <v>181</v>
      </c>
      <c r="I5066" s="264" t="s">
        <v>251</v>
      </c>
      <c r="J5066" s="265">
        <v>-2615.4499999999998</v>
      </c>
      <c r="K5066" s="82" t="str">
        <f>IFERROR(IFERROR(VLOOKUP(I5066,'DE-PARA'!B:D,3,0),VLOOKUP(I5066,'DE-PARA'!C:D,2,0)),"NÃO ENCONTRADO")</f>
        <v>Materiais</v>
      </c>
      <c r="L5066" s="50" t="str">
        <f>VLOOKUP(K5066,'Base -Receita-Despesa'!$B:$AS,1,FALSE)</f>
        <v>Materiais</v>
      </c>
    </row>
    <row r="5067" spans="1:12" ht="15" customHeight="1" x14ac:dyDescent="0.25">
      <c r="A5067" s="81" t="str">
        <f t="shared" si="159"/>
        <v>2019</v>
      </c>
      <c r="B5067" s="259" t="s">
        <v>1021</v>
      </c>
      <c r="C5067" s="260" t="s">
        <v>1022</v>
      </c>
      <c r="D5067" s="73" t="str">
        <f t="shared" si="158"/>
        <v>set/2019</v>
      </c>
      <c r="E5067" s="263">
        <v>43721</v>
      </c>
      <c r="F5067" s="259">
        <v>6750</v>
      </c>
      <c r="G5067" s="259" t="s">
        <v>295</v>
      </c>
      <c r="H5067" s="264" t="s">
        <v>1006</v>
      </c>
      <c r="I5067" s="264" t="s">
        <v>249</v>
      </c>
      <c r="J5067" s="264">
        <v>-507</v>
      </c>
      <c r="K5067" s="82" t="str">
        <f>IFERROR(IFERROR(VLOOKUP(I5067,'DE-PARA'!B:D,3,0),VLOOKUP(I5067,'DE-PARA'!C:D,2,0)),"NÃO ENCONTRADO")</f>
        <v>Materiais</v>
      </c>
      <c r="L5067" s="50" t="str">
        <f>VLOOKUP(K5067,'Base -Receita-Despesa'!$B:$AS,1,FALSE)</f>
        <v>Materiais</v>
      </c>
    </row>
    <row r="5068" spans="1:12" ht="15" customHeight="1" x14ac:dyDescent="0.25">
      <c r="A5068" s="81" t="str">
        <f t="shared" si="159"/>
        <v>2019</v>
      </c>
      <c r="B5068" s="259" t="s">
        <v>1021</v>
      </c>
      <c r="C5068" s="260" t="s">
        <v>1022</v>
      </c>
      <c r="D5068" s="73" t="str">
        <f t="shared" si="158"/>
        <v>set/2019</v>
      </c>
      <c r="E5068" s="263">
        <v>43721</v>
      </c>
      <c r="F5068" s="259">
        <v>205859</v>
      </c>
      <c r="G5068" s="259" t="s">
        <v>295</v>
      </c>
      <c r="H5068" s="264" t="s">
        <v>1452</v>
      </c>
      <c r="I5068" s="264" t="s">
        <v>248</v>
      </c>
      <c r="J5068" s="265">
        <v>-1157.7</v>
      </c>
      <c r="K5068" s="82" t="str">
        <f>IFERROR(IFERROR(VLOOKUP(I5068,'DE-PARA'!B:D,3,0),VLOOKUP(I5068,'DE-PARA'!C:D,2,0)),"NÃO ENCONTRADO")</f>
        <v>Materiais</v>
      </c>
      <c r="L5068" s="50" t="str">
        <f>VLOOKUP(K5068,'Base -Receita-Despesa'!$B:$AS,1,FALSE)</f>
        <v>Materiais</v>
      </c>
    </row>
    <row r="5069" spans="1:12" ht="15" customHeight="1" x14ac:dyDescent="0.25">
      <c r="A5069" s="81" t="str">
        <f t="shared" si="159"/>
        <v>2019</v>
      </c>
      <c r="B5069" s="259" t="s">
        <v>1021</v>
      </c>
      <c r="C5069" s="260" t="s">
        <v>1022</v>
      </c>
      <c r="D5069" s="73" t="str">
        <f t="shared" si="158"/>
        <v>set/2019</v>
      </c>
      <c r="E5069" s="263">
        <v>43721</v>
      </c>
      <c r="F5069" s="259">
        <v>2070198</v>
      </c>
      <c r="G5069" s="259" t="s">
        <v>295</v>
      </c>
      <c r="H5069" s="264" t="s">
        <v>886</v>
      </c>
      <c r="I5069" s="264" t="s">
        <v>144</v>
      </c>
      <c r="J5069" s="264">
        <v>-55.84</v>
      </c>
      <c r="K5069" s="82" t="str">
        <f>IFERROR(IFERROR(VLOOKUP(I5069,'DE-PARA'!B:D,3,0),VLOOKUP(I5069,'DE-PARA'!C:D,2,0)),"NÃO ENCONTRADO")</f>
        <v>Concessionárias (água, luz e telefone)</v>
      </c>
      <c r="L5069" s="50" t="str">
        <f>VLOOKUP(K5069,'Base -Receita-Despesa'!$B:$AS,1,FALSE)</f>
        <v>Concessionárias (água, luz e telefone)</v>
      </c>
    </row>
    <row r="5070" spans="1:12" ht="15" customHeight="1" x14ac:dyDescent="0.25">
      <c r="A5070" s="81" t="str">
        <f t="shared" si="159"/>
        <v>2019</v>
      </c>
      <c r="B5070" s="259" t="s">
        <v>1021</v>
      </c>
      <c r="C5070" s="260" t="s">
        <v>1022</v>
      </c>
      <c r="D5070" s="73" t="str">
        <f t="shared" si="158"/>
        <v>set/2019</v>
      </c>
      <c r="E5070" s="263">
        <v>43721</v>
      </c>
      <c r="F5070" s="259">
        <v>85</v>
      </c>
      <c r="G5070" s="259" t="s">
        <v>295</v>
      </c>
      <c r="H5070" s="264" t="s">
        <v>332</v>
      </c>
      <c r="I5070" s="264" t="s">
        <v>137</v>
      </c>
      <c r="J5070" s="265">
        <v>-20367.62</v>
      </c>
      <c r="K5070" s="82" t="str">
        <f>IFERROR(IFERROR(VLOOKUP(I5070,'DE-PARA'!B:D,3,0),VLOOKUP(I5070,'DE-PARA'!C:D,2,0)),"NÃO ENCONTRADO")</f>
        <v>Serviços</v>
      </c>
      <c r="L5070" s="50" t="str">
        <f>VLOOKUP(K5070,'Base -Receita-Despesa'!$B:$AS,1,FALSE)</f>
        <v>Serviços</v>
      </c>
    </row>
    <row r="5071" spans="1:12" ht="15" customHeight="1" x14ac:dyDescent="0.25">
      <c r="A5071" s="81" t="str">
        <f t="shared" si="159"/>
        <v>2019</v>
      </c>
      <c r="B5071" s="259" t="s">
        <v>1021</v>
      </c>
      <c r="C5071" s="260" t="s">
        <v>1022</v>
      </c>
      <c r="D5071" s="73" t="str">
        <f t="shared" si="158"/>
        <v>set/2019</v>
      </c>
      <c r="E5071" s="263">
        <v>43721</v>
      </c>
      <c r="F5071" s="259">
        <v>43307</v>
      </c>
      <c r="G5071" s="259" t="s">
        <v>295</v>
      </c>
      <c r="H5071" s="264" t="s">
        <v>1524</v>
      </c>
      <c r="I5071" s="264" t="s">
        <v>249</v>
      </c>
      <c r="J5071" s="265">
        <v>-1769.4</v>
      </c>
      <c r="K5071" s="82" t="str">
        <f>IFERROR(IFERROR(VLOOKUP(I5071,'DE-PARA'!B:D,3,0),VLOOKUP(I5071,'DE-PARA'!C:D,2,0)),"NÃO ENCONTRADO")</f>
        <v>Materiais</v>
      </c>
      <c r="L5071" s="50" t="str">
        <f>VLOOKUP(K5071,'Base -Receita-Despesa'!$B:$AS,1,FALSE)</f>
        <v>Materiais</v>
      </c>
    </row>
    <row r="5072" spans="1:12" ht="15" customHeight="1" x14ac:dyDescent="0.25">
      <c r="A5072" s="81" t="str">
        <f t="shared" si="159"/>
        <v>2019</v>
      </c>
      <c r="B5072" s="259" t="s">
        <v>1021</v>
      </c>
      <c r="C5072" s="260" t="s">
        <v>1022</v>
      </c>
      <c r="D5072" s="73" t="str">
        <f t="shared" si="158"/>
        <v>set/2019</v>
      </c>
      <c r="E5072" s="263">
        <v>43721</v>
      </c>
      <c r="F5072" s="259" t="s">
        <v>214</v>
      </c>
      <c r="G5072" s="259" t="s">
        <v>295</v>
      </c>
      <c r="H5072" s="264" t="s">
        <v>304</v>
      </c>
      <c r="I5072" s="264" t="s">
        <v>133</v>
      </c>
      <c r="J5072" s="264">
        <v>-9.5</v>
      </c>
      <c r="K5072" s="82" t="str">
        <f>IFERROR(IFERROR(VLOOKUP(I5072,'DE-PARA'!B:D,3,0),VLOOKUP(I5072,'DE-PARA'!C:D,2,0)),"NÃO ENCONTRADO")</f>
        <v>Outras Saídas</v>
      </c>
      <c r="L5072" s="50" t="str">
        <f>VLOOKUP(K5072,'Base -Receita-Despesa'!$B:$AS,1,FALSE)</f>
        <v>Outras Saídas</v>
      </c>
    </row>
    <row r="5073" spans="1:12" ht="15" customHeight="1" x14ac:dyDescent="0.25">
      <c r="A5073" s="81" t="str">
        <f t="shared" si="159"/>
        <v>2019</v>
      </c>
      <c r="B5073" s="259" t="s">
        <v>1021</v>
      </c>
      <c r="C5073" s="260" t="s">
        <v>1022</v>
      </c>
      <c r="D5073" s="73" t="str">
        <f t="shared" si="158"/>
        <v>set/2019</v>
      </c>
      <c r="E5073" s="263">
        <v>43721</v>
      </c>
      <c r="F5073" s="259" t="s">
        <v>207</v>
      </c>
      <c r="G5073" s="259" t="s">
        <v>295</v>
      </c>
      <c r="H5073" s="264" t="s">
        <v>208</v>
      </c>
      <c r="I5073" s="264" t="s">
        <v>298</v>
      </c>
      <c r="J5073" s="265">
        <v>26482.51</v>
      </c>
      <c r="K5073" s="82" t="str">
        <f>IFERROR(IFERROR(VLOOKUP(I5073,'DE-PARA'!B:D,3,0),VLOOKUP(I5073,'DE-PARA'!C:D,2,0)),"NÃO ENCONTRADO")</f>
        <v>Entrada Conta Aplicação (+)</v>
      </c>
      <c r="L5073" s="50" t="str">
        <f>VLOOKUP(K5073,'Base -Receita-Despesa'!$B:$AS,1,FALSE)</f>
        <v>ENTRADA CONTA APLICAÇÃO (+)</v>
      </c>
    </row>
    <row r="5074" spans="1:12" ht="15" customHeight="1" x14ac:dyDescent="0.25">
      <c r="A5074" s="81" t="str">
        <f t="shared" si="159"/>
        <v>2019</v>
      </c>
      <c r="B5074" s="259" t="s">
        <v>1021</v>
      </c>
      <c r="C5074" s="260" t="s">
        <v>1022</v>
      </c>
      <c r="D5074" s="73" t="str">
        <f t="shared" si="158"/>
        <v>set/2019</v>
      </c>
      <c r="E5074" s="263">
        <v>43724</v>
      </c>
      <c r="F5074" s="259">
        <v>150</v>
      </c>
      <c r="G5074" s="259" t="s">
        <v>295</v>
      </c>
      <c r="H5074" s="264" t="s">
        <v>333</v>
      </c>
      <c r="I5074" s="264" t="s">
        <v>153</v>
      </c>
      <c r="J5074" s="264">
        <v>301.82</v>
      </c>
      <c r="K5074" s="82" t="str">
        <f>IFERROR(IFERROR(VLOOKUP(I5074,'DE-PARA'!B:D,3,0),VLOOKUP(I5074,'DE-PARA'!C:D,2,0)),"NÃO ENCONTRADO")</f>
        <v>Serviços</v>
      </c>
      <c r="L5074" s="50" t="str">
        <f>VLOOKUP(K5074,'Base -Receita-Despesa'!$B:$AS,1,FALSE)</f>
        <v>Serviços</v>
      </c>
    </row>
    <row r="5075" spans="1:12" ht="15" customHeight="1" x14ac:dyDescent="0.25">
      <c r="A5075" s="81" t="str">
        <f t="shared" si="159"/>
        <v>2019</v>
      </c>
      <c r="B5075" s="259" t="s">
        <v>1021</v>
      </c>
      <c r="C5075" s="260" t="s">
        <v>1022</v>
      </c>
      <c r="D5075" s="73" t="str">
        <f t="shared" si="158"/>
        <v>set/2019</v>
      </c>
      <c r="E5075" s="263">
        <v>43724</v>
      </c>
      <c r="F5075" s="259" t="s">
        <v>434</v>
      </c>
      <c r="G5075" s="259" t="s">
        <v>295</v>
      </c>
      <c r="H5075" s="264" t="s">
        <v>1578</v>
      </c>
      <c r="I5075" s="264" t="s">
        <v>244</v>
      </c>
      <c r="J5075" s="264">
        <v>-540</v>
      </c>
      <c r="K5075" s="82" t="str">
        <f>IFERROR(IFERROR(VLOOKUP(I5075,'DE-PARA'!B:D,3,0),VLOOKUP(I5075,'DE-PARA'!C:D,2,0)),"NÃO ENCONTRADO")</f>
        <v>Pessoal</v>
      </c>
      <c r="L5075" s="50" t="str">
        <f>VLOOKUP(K5075,'Base -Receita-Despesa'!$B:$AS,1,FALSE)</f>
        <v>Pessoal</v>
      </c>
    </row>
    <row r="5076" spans="1:12" ht="15" customHeight="1" x14ac:dyDescent="0.25">
      <c r="A5076" s="81" t="str">
        <f t="shared" si="159"/>
        <v>2019</v>
      </c>
      <c r="B5076" s="259" t="s">
        <v>1021</v>
      </c>
      <c r="C5076" s="260" t="s">
        <v>1022</v>
      </c>
      <c r="D5076" s="73" t="str">
        <f t="shared" si="158"/>
        <v>set/2019</v>
      </c>
      <c r="E5076" s="263">
        <v>43724</v>
      </c>
      <c r="F5076" s="259" t="s">
        <v>580</v>
      </c>
      <c r="G5076" s="259" t="s">
        <v>295</v>
      </c>
      <c r="H5076" s="264" t="s">
        <v>333</v>
      </c>
      <c r="I5076" s="264" t="s">
        <v>150</v>
      </c>
      <c r="J5076" s="265">
        <v>-3450</v>
      </c>
      <c r="K5076" s="82" t="str">
        <f>IFERROR(IFERROR(VLOOKUP(I5076,'DE-PARA'!B:D,3,0),VLOOKUP(I5076,'DE-PARA'!C:D,2,0)),"NÃO ENCONTRADO")</f>
        <v>Serviços</v>
      </c>
      <c r="L5076" s="50" t="str">
        <f>VLOOKUP(K5076,'Base -Receita-Despesa'!$B:$AS,1,FALSE)</f>
        <v>Serviços</v>
      </c>
    </row>
    <row r="5077" spans="1:12" ht="15" customHeight="1" x14ac:dyDescent="0.25">
      <c r="A5077" s="81" t="str">
        <f t="shared" si="159"/>
        <v>2019</v>
      </c>
      <c r="B5077" s="259" t="s">
        <v>1021</v>
      </c>
      <c r="C5077" s="260" t="s">
        <v>1022</v>
      </c>
      <c r="D5077" s="73" t="str">
        <f t="shared" si="158"/>
        <v>set/2019</v>
      </c>
      <c r="E5077" s="263">
        <v>43724</v>
      </c>
      <c r="F5077" s="259" t="s">
        <v>1746</v>
      </c>
      <c r="G5077" s="259" t="s">
        <v>295</v>
      </c>
      <c r="H5077" s="264" t="s">
        <v>1109</v>
      </c>
      <c r="I5077" s="264" t="s">
        <v>151</v>
      </c>
      <c r="J5077" s="265">
        <v>-2927.6</v>
      </c>
      <c r="K5077" s="82" t="str">
        <f>IFERROR(IFERROR(VLOOKUP(I5077,'DE-PARA'!B:D,3,0),VLOOKUP(I5077,'DE-PARA'!C:D,2,0)),"NÃO ENCONTRADO")</f>
        <v>Serviços</v>
      </c>
      <c r="L5077" s="50" t="str">
        <f>VLOOKUP(K5077,'Base -Receita-Despesa'!$B:$AS,1,FALSE)</f>
        <v>Serviços</v>
      </c>
    </row>
    <row r="5078" spans="1:12" ht="15" customHeight="1" x14ac:dyDescent="0.25">
      <c r="A5078" s="81" t="str">
        <f t="shared" si="159"/>
        <v>2019</v>
      </c>
      <c r="B5078" s="259" t="s">
        <v>1021</v>
      </c>
      <c r="C5078" s="260" t="s">
        <v>1022</v>
      </c>
      <c r="D5078" s="73" t="str">
        <f t="shared" si="158"/>
        <v>set/2019</v>
      </c>
      <c r="E5078" s="263">
        <v>43724</v>
      </c>
      <c r="F5078" s="259" t="s">
        <v>1747</v>
      </c>
      <c r="G5078" s="259" t="s">
        <v>295</v>
      </c>
      <c r="H5078" s="264" t="s">
        <v>324</v>
      </c>
      <c r="I5078" s="264" t="s">
        <v>278</v>
      </c>
      <c r="J5078" s="265">
        <v>-4198.5600000000004</v>
      </c>
      <c r="K5078" s="82" t="str">
        <f>IFERROR(IFERROR(VLOOKUP(I5078,'DE-PARA'!B:D,3,0),VLOOKUP(I5078,'DE-PARA'!C:D,2,0)),"NÃO ENCONTRADO")</f>
        <v>Serviços</v>
      </c>
      <c r="L5078" s="50" t="str">
        <f>VLOOKUP(K5078,'Base -Receita-Despesa'!$B:$AS,1,FALSE)</f>
        <v>Serviços</v>
      </c>
    </row>
    <row r="5079" spans="1:12" ht="15" customHeight="1" x14ac:dyDescent="0.25">
      <c r="A5079" s="81" t="str">
        <f t="shared" si="159"/>
        <v>2019</v>
      </c>
      <c r="B5079" s="259" t="s">
        <v>1021</v>
      </c>
      <c r="C5079" s="260" t="s">
        <v>1022</v>
      </c>
      <c r="D5079" s="73" t="str">
        <f t="shared" si="158"/>
        <v>set/2019</v>
      </c>
      <c r="E5079" s="263">
        <v>43724</v>
      </c>
      <c r="F5079" s="259" t="s">
        <v>575</v>
      </c>
      <c r="G5079" s="259" t="s">
        <v>295</v>
      </c>
      <c r="H5079" s="264" t="s">
        <v>1744</v>
      </c>
      <c r="I5079" s="264" t="s">
        <v>148</v>
      </c>
      <c r="J5079" s="264">
        <v>-26.63</v>
      </c>
      <c r="K5079" s="82" t="str">
        <f>IFERROR(IFERROR(VLOOKUP(I5079,'DE-PARA'!B:D,3,0),VLOOKUP(I5079,'DE-PARA'!C:D,2,0)),"NÃO ENCONTRADO")</f>
        <v>Pessoal</v>
      </c>
      <c r="L5079" s="50" t="str">
        <f>VLOOKUP(K5079,'Base -Receita-Despesa'!$B:$AS,1,FALSE)</f>
        <v>Pessoal</v>
      </c>
    </row>
    <row r="5080" spans="1:12" ht="15" customHeight="1" x14ac:dyDescent="0.25">
      <c r="A5080" s="81" t="str">
        <f t="shared" si="159"/>
        <v>2019</v>
      </c>
      <c r="B5080" s="259" t="s">
        <v>1021</v>
      </c>
      <c r="C5080" s="260" t="s">
        <v>1022</v>
      </c>
      <c r="D5080" s="73" t="str">
        <f t="shared" si="158"/>
        <v>set/2019</v>
      </c>
      <c r="E5080" s="263">
        <v>43724</v>
      </c>
      <c r="F5080" s="259" t="s">
        <v>575</v>
      </c>
      <c r="G5080" s="259" t="s">
        <v>295</v>
      </c>
      <c r="H5080" s="264" t="s">
        <v>1695</v>
      </c>
      <c r="I5080" s="264" t="s">
        <v>148</v>
      </c>
      <c r="J5080" s="264">
        <v>-32.4</v>
      </c>
      <c r="K5080" s="82" t="str">
        <f>IFERROR(IFERROR(VLOOKUP(I5080,'DE-PARA'!B:D,3,0),VLOOKUP(I5080,'DE-PARA'!C:D,2,0)),"NÃO ENCONTRADO")</f>
        <v>Pessoal</v>
      </c>
      <c r="L5080" s="50" t="str">
        <f>VLOOKUP(K5080,'Base -Receita-Despesa'!$B:$AS,1,FALSE)</f>
        <v>Pessoal</v>
      </c>
    </row>
    <row r="5081" spans="1:12" ht="15" customHeight="1" x14ac:dyDescent="0.25">
      <c r="A5081" s="81" t="str">
        <f t="shared" si="159"/>
        <v>2019</v>
      </c>
      <c r="B5081" s="259" t="s">
        <v>1021</v>
      </c>
      <c r="C5081" s="260" t="s">
        <v>1022</v>
      </c>
      <c r="D5081" s="73" t="str">
        <f t="shared" si="158"/>
        <v>set/2019</v>
      </c>
      <c r="E5081" s="263">
        <v>43724</v>
      </c>
      <c r="F5081" s="259" t="s">
        <v>575</v>
      </c>
      <c r="G5081" s="259" t="s">
        <v>295</v>
      </c>
      <c r="H5081" s="264" t="s">
        <v>1739</v>
      </c>
      <c r="I5081" s="264" t="s">
        <v>148</v>
      </c>
      <c r="J5081" s="264">
        <v>-20.84</v>
      </c>
      <c r="K5081" s="82" t="str">
        <f>IFERROR(IFERROR(VLOOKUP(I5081,'DE-PARA'!B:D,3,0),VLOOKUP(I5081,'DE-PARA'!C:D,2,0)),"NÃO ENCONTRADO")</f>
        <v>Pessoal</v>
      </c>
      <c r="L5081" s="50" t="str">
        <f>VLOOKUP(K5081,'Base -Receita-Despesa'!$B:$AS,1,FALSE)</f>
        <v>Pessoal</v>
      </c>
    </row>
    <row r="5082" spans="1:12" ht="15" customHeight="1" x14ac:dyDescent="0.25">
      <c r="A5082" s="81" t="str">
        <f t="shared" si="159"/>
        <v>2019</v>
      </c>
      <c r="B5082" s="259" t="s">
        <v>1021</v>
      </c>
      <c r="C5082" s="260" t="s">
        <v>1022</v>
      </c>
      <c r="D5082" s="73" t="str">
        <f t="shared" si="158"/>
        <v>set/2019</v>
      </c>
      <c r="E5082" s="263">
        <v>43724</v>
      </c>
      <c r="F5082" s="259" t="s">
        <v>575</v>
      </c>
      <c r="G5082" s="259" t="s">
        <v>295</v>
      </c>
      <c r="H5082" s="264" t="s">
        <v>1691</v>
      </c>
      <c r="I5082" s="264" t="s">
        <v>148</v>
      </c>
      <c r="J5082" s="264">
        <v>-240</v>
      </c>
      <c r="K5082" s="82" t="str">
        <f>IFERROR(IFERROR(VLOOKUP(I5082,'DE-PARA'!B:D,3,0),VLOOKUP(I5082,'DE-PARA'!C:D,2,0)),"NÃO ENCONTRADO")</f>
        <v>Pessoal</v>
      </c>
      <c r="L5082" s="50" t="str">
        <f>VLOOKUP(K5082,'Base -Receita-Despesa'!$B:$AS,1,FALSE)</f>
        <v>Pessoal</v>
      </c>
    </row>
    <row r="5083" spans="1:12" ht="15" customHeight="1" x14ac:dyDescent="0.25">
      <c r="A5083" s="81" t="str">
        <f t="shared" si="159"/>
        <v>2019</v>
      </c>
      <c r="B5083" s="259" t="s">
        <v>1021</v>
      </c>
      <c r="C5083" s="260" t="s">
        <v>1022</v>
      </c>
      <c r="D5083" s="73" t="str">
        <f t="shared" si="158"/>
        <v>set/2019</v>
      </c>
      <c r="E5083" s="263">
        <v>43724</v>
      </c>
      <c r="F5083" s="259" t="s">
        <v>575</v>
      </c>
      <c r="G5083" s="259" t="s">
        <v>295</v>
      </c>
      <c r="H5083" s="264" t="s">
        <v>1741</v>
      </c>
      <c r="I5083" s="264" t="s">
        <v>148</v>
      </c>
      <c r="J5083" s="264">
        <v>-240</v>
      </c>
      <c r="K5083" s="82" t="str">
        <f>IFERROR(IFERROR(VLOOKUP(I5083,'DE-PARA'!B:D,3,0),VLOOKUP(I5083,'DE-PARA'!C:D,2,0)),"NÃO ENCONTRADO")</f>
        <v>Pessoal</v>
      </c>
      <c r="L5083" s="50" t="str">
        <f>VLOOKUP(K5083,'Base -Receita-Despesa'!$B:$AS,1,FALSE)</f>
        <v>Pessoal</v>
      </c>
    </row>
    <row r="5084" spans="1:12" ht="15" customHeight="1" x14ac:dyDescent="0.25">
      <c r="A5084" s="81" t="str">
        <f t="shared" si="159"/>
        <v>2019</v>
      </c>
      <c r="B5084" s="259" t="s">
        <v>1021</v>
      </c>
      <c r="C5084" s="260" t="s">
        <v>1022</v>
      </c>
      <c r="D5084" s="73" t="str">
        <f t="shared" si="158"/>
        <v>set/2019</v>
      </c>
      <c r="E5084" s="263">
        <v>43724</v>
      </c>
      <c r="F5084" s="259" t="s">
        <v>1748</v>
      </c>
      <c r="G5084" s="259" t="s">
        <v>295</v>
      </c>
      <c r="H5084" s="264" t="s">
        <v>400</v>
      </c>
      <c r="I5084" s="264" t="s">
        <v>188</v>
      </c>
      <c r="J5084" s="264">
        <v>-247.63</v>
      </c>
      <c r="K5084" s="82" t="str">
        <f>IFERROR(IFERROR(VLOOKUP(I5084,'DE-PARA'!B:D,3,0),VLOOKUP(I5084,'DE-PARA'!C:D,2,0)),"NÃO ENCONTRADO")</f>
        <v>Tributos, Taxas e Contribuições</v>
      </c>
      <c r="L5084" s="50" t="str">
        <f>VLOOKUP(K5084,'Base -Receita-Despesa'!$B:$AS,1,FALSE)</f>
        <v>Tributos, Taxas e Contribuições</v>
      </c>
    </row>
    <row r="5085" spans="1:12" ht="15" customHeight="1" x14ac:dyDescent="0.25">
      <c r="A5085" s="81" t="str">
        <f t="shared" si="159"/>
        <v>2019</v>
      </c>
      <c r="B5085" s="259" t="s">
        <v>1021</v>
      </c>
      <c r="C5085" s="260" t="s">
        <v>1022</v>
      </c>
      <c r="D5085" s="73" t="str">
        <f t="shared" si="158"/>
        <v>set/2019</v>
      </c>
      <c r="E5085" s="263">
        <v>43724</v>
      </c>
      <c r="F5085" s="259" t="s">
        <v>1749</v>
      </c>
      <c r="G5085" s="259" t="s">
        <v>295</v>
      </c>
      <c r="H5085" s="264" t="s">
        <v>400</v>
      </c>
      <c r="I5085" s="264" t="s">
        <v>188</v>
      </c>
      <c r="J5085" s="264">
        <v>-355.25</v>
      </c>
      <c r="K5085" s="82" t="str">
        <f>IFERROR(IFERROR(VLOOKUP(I5085,'DE-PARA'!B:D,3,0),VLOOKUP(I5085,'DE-PARA'!C:D,2,0)),"NÃO ENCONTRADO")</f>
        <v>Tributos, Taxas e Contribuições</v>
      </c>
      <c r="L5085" s="50" t="str">
        <f>VLOOKUP(K5085,'Base -Receita-Despesa'!$B:$AS,1,FALSE)</f>
        <v>Tributos, Taxas e Contribuições</v>
      </c>
    </row>
    <row r="5086" spans="1:12" ht="15" customHeight="1" x14ac:dyDescent="0.25">
      <c r="A5086" s="81" t="str">
        <f t="shared" si="159"/>
        <v>2019</v>
      </c>
      <c r="B5086" s="259" t="s">
        <v>1021</v>
      </c>
      <c r="C5086" s="260" t="s">
        <v>1022</v>
      </c>
      <c r="D5086" s="73" t="str">
        <f t="shared" si="158"/>
        <v>set/2019</v>
      </c>
      <c r="E5086" s="263">
        <v>43724</v>
      </c>
      <c r="F5086" s="259">
        <v>95928</v>
      </c>
      <c r="G5086" s="259" t="s">
        <v>295</v>
      </c>
      <c r="H5086" s="264" t="s">
        <v>181</v>
      </c>
      <c r="I5086" s="264" t="s">
        <v>248</v>
      </c>
      <c r="J5086" s="265">
        <v>-11063.07</v>
      </c>
      <c r="K5086" s="82" t="str">
        <f>IFERROR(IFERROR(VLOOKUP(I5086,'DE-PARA'!B:D,3,0),VLOOKUP(I5086,'DE-PARA'!C:D,2,0)),"NÃO ENCONTRADO")</f>
        <v>Materiais</v>
      </c>
      <c r="L5086" s="50" t="str">
        <f>VLOOKUP(K5086,'Base -Receita-Despesa'!$B:$AS,1,FALSE)</f>
        <v>Materiais</v>
      </c>
    </row>
    <row r="5087" spans="1:12" ht="15" customHeight="1" x14ac:dyDescent="0.25">
      <c r="A5087" s="81" t="str">
        <f t="shared" si="159"/>
        <v>2019</v>
      </c>
      <c r="B5087" s="259" t="s">
        <v>1021</v>
      </c>
      <c r="C5087" s="260" t="s">
        <v>1022</v>
      </c>
      <c r="D5087" s="73" t="str">
        <f t="shared" si="158"/>
        <v>set/2019</v>
      </c>
      <c r="E5087" s="263">
        <v>43724</v>
      </c>
      <c r="F5087" s="259">
        <v>40674</v>
      </c>
      <c r="G5087" s="259" t="s">
        <v>295</v>
      </c>
      <c r="H5087" s="264" t="s">
        <v>1750</v>
      </c>
      <c r="I5087" s="264" t="s">
        <v>248</v>
      </c>
      <c r="J5087" s="264">
        <v>-296.10000000000002</v>
      </c>
      <c r="K5087" s="82" t="str">
        <f>IFERROR(IFERROR(VLOOKUP(I5087,'DE-PARA'!B:D,3,0),VLOOKUP(I5087,'DE-PARA'!C:D,2,0)),"NÃO ENCONTRADO")</f>
        <v>Materiais</v>
      </c>
      <c r="L5087" s="50" t="str">
        <f>VLOOKUP(K5087,'Base -Receita-Despesa'!$B:$AS,1,FALSE)</f>
        <v>Materiais</v>
      </c>
    </row>
    <row r="5088" spans="1:12" ht="15" customHeight="1" x14ac:dyDescent="0.25">
      <c r="A5088" s="81" t="str">
        <f t="shared" si="159"/>
        <v>2019</v>
      </c>
      <c r="B5088" s="259" t="s">
        <v>1021</v>
      </c>
      <c r="C5088" s="260" t="s">
        <v>1022</v>
      </c>
      <c r="D5088" s="73" t="str">
        <f t="shared" si="158"/>
        <v>set/2019</v>
      </c>
      <c r="E5088" s="263">
        <v>43724</v>
      </c>
      <c r="F5088" s="259">
        <v>1118788</v>
      </c>
      <c r="G5088" s="259" t="s">
        <v>295</v>
      </c>
      <c r="H5088" s="264" t="s">
        <v>390</v>
      </c>
      <c r="I5088" s="264" t="s">
        <v>248</v>
      </c>
      <c r="J5088" s="265">
        <v>-1762.57</v>
      </c>
      <c r="K5088" s="82" t="str">
        <f>IFERROR(IFERROR(VLOOKUP(I5088,'DE-PARA'!B:D,3,0),VLOOKUP(I5088,'DE-PARA'!C:D,2,0)),"NÃO ENCONTRADO")</f>
        <v>Materiais</v>
      </c>
      <c r="L5088" s="50" t="str">
        <f>VLOOKUP(K5088,'Base -Receita-Despesa'!$B:$AS,1,FALSE)</f>
        <v>Materiais</v>
      </c>
    </row>
    <row r="5089" spans="1:12" ht="15" customHeight="1" x14ac:dyDescent="0.25">
      <c r="A5089" s="81" t="str">
        <f t="shared" si="159"/>
        <v>2019</v>
      </c>
      <c r="B5089" s="259" t="s">
        <v>1021</v>
      </c>
      <c r="C5089" s="260" t="s">
        <v>1022</v>
      </c>
      <c r="D5089" s="73" t="str">
        <f t="shared" si="158"/>
        <v>set/2019</v>
      </c>
      <c r="E5089" s="263">
        <v>43724</v>
      </c>
      <c r="F5089" s="259">
        <v>103239</v>
      </c>
      <c r="G5089" s="259" t="s">
        <v>295</v>
      </c>
      <c r="H5089" s="264" t="s">
        <v>328</v>
      </c>
      <c r="I5089" s="264" t="s">
        <v>249</v>
      </c>
      <c r="J5089" s="265">
        <v>-7221.03</v>
      </c>
      <c r="K5089" s="82" t="str">
        <f>IFERROR(IFERROR(VLOOKUP(I5089,'DE-PARA'!B:D,3,0),VLOOKUP(I5089,'DE-PARA'!C:D,2,0)),"NÃO ENCONTRADO")</f>
        <v>Materiais</v>
      </c>
      <c r="L5089" s="50" t="str">
        <f>VLOOKUP(K5089,'Base -Receita-Despesa'!$B:$AS,1,FALSE)</f>
        <v>Materiais</v>
      </c>
    </row>
    <row r="5090" spans="1:12" ht="15" customHeight="1" x14ac:dyDescent="0.25">
      <c r="A5090" s="81" t="str">
        <f t="shared" si="159"/>
        <v>2019</v>
      </c>
      <c r="B5090" s="259" t="s">
        <v>1021</v>
      </c>
      <c r="C5090" s="260" t="s">
        <v>1022</v>
      </c>
      <c r="D5090" s="73" t="str">
        <f t="shared" si="158"/>
        <v>set/2019</v>
      </c>
      <c r="E5090" s="263">
        <v>43724</v>
      </c>
      <c r="F5090" s="259">
        <v>12243</v>
      </c>
      <c r="G5090" s="259" t="s">
        <v>295</v>
      </c>
      <c r="H5090" s="264" t="s">
        <v>1477</v>
      </c>
      <c r="I5090" s="264" t="s">
        <v>250</v>
      </c>
      <c r="J5090" s="264">
        <v>-545</v>
      </c>
      <c r="K5090" s="82" t="str">
        <f>IFERROR(IFERROR(VLOOKUP(I5090,'DE-PARA'!B:D,3,0),VLOOKUP(I5090,'DE-PARA'!C:D,2,0)),"NÃO ENCONTRADO")</f>
        <v>Materiais</v>
      </c>
      <c r="L5090" s="50" t="str">
        <f>VLOOKUP(K5090,'Base -Receita-Despesa'!$B:$AS,1,FALSE)</f>
        <v>Materiais</v>
      </c>
    </row>
    <row r="5091" spans="1:12" ht="15" customHeight="1" x14ac:dyDescent="0.25">
      <c r="A5091" s="81" t="str">
        <f t="shared" si="159"/>
        <v>2019</v>
      </c>
      <c r="B5091" s="259" t="s">
        <v>1021</v>
      </c>
      <c r="C5091" s="260" t="s">
        <v>1022</v>
      </c>
      <c r="D5091" s="73" t="str">
        <f t="shared" si="158"/>
        <v>set/2019</v>
      </c>
      <c r="E5091" s="263">
        <v>43724</v>
      </c>
      <c r="F5091" s="259">
        <v>505148</v>
      </c>
      <c r="G5091" s="259" t="s">
        <v>295</v>
      </c>
      <c r="H5091" s="264" t="s">
        <v>1450</v>
      </c>
      <c r="I5091" s="264" t="s">
        <v>248</v>
      </c>
      <c r="J5091" s="265">
        <v>-5553.21</v>
      </c>
      <c r="K5091" s="82" t="str">
        <f>IFERROR(IFERROR(VLOOKUP(I5091,'DE-PARA'!B:D,3,0),VLOOKUP(I5091,'DE-PARA'!C:D,2,0)),"NÃO ENCONTRADO")</f>
        <v>Materiais</v>
      </c>
      <c r="L5091" s="50" t="str">
        <f>VLOOKUP(K5091,'Base -Receita-Despesa'!$B:$AS,1,FALSE)</f>
        <v>Materiais</v>
      </c>
    </row>
    <row r="5092" spans="1:12" ht="15" customHeight="1" x14ac:dyDescent="0.25">
      <c r="A5092" s="81" t="str">
        <f t="shared" si="159"/>
        <v>2019</v>
      </c>
      <c r="B5092" s="259" t="s">
        <v>1021</v>
      </c>
      <c r="C5092" s="260" t="s">
        <v>1022</v>
      </c>
      <c r="D5092" s="73" t="str">
        <f t="shared" si="158"/>
        <v>set/2019</v>
      </c>
      <c r="E5092" s="263">
        <v>43724</v>
      </c>
      <c r="F5092" s="259">
        <v>28392</v>
      </c>
      <c r="G5092" s="259" t="s">
        <v>295</v>
      </c>
      <c r="H5092" s="264" t="s">
        <v>746</v>
      </c>
      <c r="I5092" s="264" t="s">
        <v>248</v>
      </c>
      <c r="J5092" s="264">
        <v>-101.36</v>
      </c>
      <c r="K5092" s="82" t="str">
        <f>IFERROR(IFERROR(VLOOKUP(I5092,'DE-PARA'!B:D,3,0),VLOOKUP(I5092,'DE-PARA'!C:D,2,0)),"NÃO ENCONTRADO")</f>
        <v>Materiais</v>
      </c>
      <c r="L5092" s="50" t="str">
        <f>VLOOKUP(K5092,'Base -Receita-Despesa'!$B:$AS,1,FALSE)</f>
        <v>Materiais</v>
      </c>
    </row>
    <row r="5093" spans="1:12" ht="15" customHeight="1" x14ac:dyDescent="0.25">
      <c r="A5093" s="81" t="str">
        <f t="shared" si="159"/>
        <v>2019</v>
      </c>
      <c r="B5093" s="259" t="s">
        <v>1021</v>
      </c>
      <c r="C5093" s="260" t="s">
        <v>1022</v>
      </c>
      <c r="D5093" s="73" t="str">
        <f t="shared" si="158"/>
        <v>set/2019</v>
      </c>
      <c r="E5093" s="263">
        <v>43724</v>
      </c>
      <c r="F5093" s="259">
        <v>7858</v>
      </c>
      <c r="G5093" s="259" t="s">
        <v>295</v>
      </c>
      <c r="H5093" s="264" t="s">
        <v>1304</v>
      </c>
      <c r="I5093" s="264" t="s">
        <v>248</v>
      </c>
      <c r="J5093" s="265">
        <v>-5032.3</v>
      </c>
      <c r="K5093" s="82" t="str">
        <f>IFERROR(IFERROR(VLOOKUP(I5093,'DE-PARA'!B:D,3,0),VLOOKUP(I5093,'DE-PARA'!C:D,2,0)),"NÃO ENCONTRADO")</f>
        <v>Materiais</v>
      </c>
      <c r="L5093" s="50" t="str">
        <f>VLOOKUP(K5093,'Base -Receita-Despesa'!$B:$AS,1,FALSE)</f>
        <v>Materiais</v>
      </c>
    </row>
    <row r="5094" spans="1:12" ht="15" customHeight="1" x14ac:dyDescent="0.25">
      <c r="A5094" s="81" t="str">
        <f t="shared" si="159"/>
        <v>2019</v>
      </c>
      <c r="B5094" s="259" t="s">
        <v>1021</v>
      </c>
      <c r="C5094" s="260" t="s">
        <v>1022</v>
      </c>
      <c r="D5094" s="73" t="str">
        <f t="shared" si="158"/>
        <v>set/2019</v>
      </c>
      <c r="E5094" s="263">
        <v>43724</v>
      </c>
      <c r="F5094" s="259">
        <v>19224</v>
      </c>
      <c r="G5094" s="259" t="s">
        <v>295</v>
      </c>
      <c r="H5094" s="264" t="s">
        <v>391</v>
      </c>
      <c r="I5094" s="264" t="s">
        <v>248</v>
      </c>
      <c r="J5094" s="265">
        <v>-6169</v>
      </c>
      <c r="K5094" s="82" t="str">
        <f>IFERROR(IFERROR(VLOOKUP(I5094,'DE-PARA'!B:D,3,0),VLOOKUP(I5094,'DE-PARA'!C:D,2,0)),"NÃO ENCONTRADO")</f>
        <v>Materiais</v>
      </c>
      <c r="L5094" s="50" t="str">
        <f>VLOOKUP(K5094,'Base -Receita-Despesa'!$B:$AS,1,FALSE)</f>
        <v>Materiais</v>
      </c>
    </row>
    <row r="5095" spans="1:12" ht="15" customHeight="1" x14ac:dyDescent="0.25">
      <c r="A5095" s="81" t="str">
        <f t="shared" si="159"/>
        <v>2019</v>
      </c>
      <c r="B5095" s="259" t="s">
        <v>1021</v>
      </c>
      <c r="C5095" s="260" t="s">
        <v>1022</v>
      </c>
      <c r="D5095" s="73" t="str">
        <f t="shared" si="158"/>
        <v>set/2019</v>
      </c>
      <c r="E5095" s="263">
        <v>43724</v>
      </c>
      <c r="F5095" s="259">
        <v>16762</v>
      </c>
      <c r="G5095" s="259" t="s">
        <v>295</v>
      </c>
      <c r="H5095" s="264" t="s">
        <v>345</v>
      </c>
      <c r="I5095" s="264" t="s">
        <v>249</v>
      </c>
      <c r="J5095" s="265">
        <v>-3492.52</v>
      </c>
      <c r="K5095" s="82" t="str">
        <f>IFERROR(IFERROR(VLOOKUP(I5095,'DE-PARA'!B:D,3,0),VLOOKUP(I5095,'DE-PARA'!C:D,2,0)),"NÃO ENCONTRADO")</f>
        <v>Materiais</v>
      </c>
      <c r="L5095" s="50" t="str">
        <f>VLOOKUP(K5095,'Base -Receita-Despesa'!$B:$AS,1,FALSE)</f>
        <v>Materiais</v>
      </c>
    </row>
    <row r="5096" spans="1:12" ht="15" customHeight="1" x14ac:dyDescent="0.25">
      <c r="A5096" s="81" t="str">
        <f t="shared" si="159"/>
        <v>2019</v>
      </c>
      <c r="B5096" s="259" t="s">
        <v>1021</v>
      </c>
      <c r="C5096" s="260" t="s">
        <v>1022</v>
      </c>
      <c r="D5096" s="73" t="str">
        <f t="shared" si="158"/>
        <v>set/2019</v>
      </c>
      <c r="E5096" s="263">
        <v>43724</v>
      </c>
      <c r="F5096" s="259">
        <v>145</v>
      </c>
      <c r="G5096" s="259" t="s">
        <v>295</v>
      </c>
      <c r="H5096" s="264" t="s">
        <v>333</v>
      </c>
      <c r="I5096" s="264" t="s">
        <v>150</v>
      </c>
      <c r="J5096" s="265">
        <v>-4623.28</v>
      </c>
      <c r="K5096" s="82" t="str">
        <f>IFERROR(IFERROR(VLOOKUP(I5096,'DE-PARA'!B:D,3,0),VLOOKUP(I5096,'DE-PARA'!C:D,2,0)),"NÃO ENCONTRADO")</f>
        <v>Serviços</v>
      </c>
      <c r="L5096" s="50" t="str">
        <f>VLOOKUP(K5096,'Base -Receita-Despesa'!$B:$AS,1,FALSE)</f>
        <v>Serviços</v>
      </c>
    </row>
    <row r="5097" spans="1:12" ht="15" customHeight="1" x14ac:dyDescent="0.25">
      <c r="A5097" s="81" t="str">
        <f t="shared" si="159"/>
        <v>2019</v>
      </c>
      <c r="B5097" s="259" t="s">
        <v>1021</v>
      </c>
      <c r="C5097" s="260" t="s">
        <v>1022</v>
      </c>
      <c r="D5097" s="73" t="str">
        <f t="shared" si="158"/>
        <v>set/2019</v>
      </c>
      <c r="E5097" s="263">
        <v>43724</v>
      </c>
      <c r="F5097" s="259">
        <v>150</v>
      </c>
      <c r="G5097" s="259" t="s">
        <v>295</v>
      </c>
      <c r="H5097" s="264" t="s">
        <v>333</v>
      </c>
      <c r="I5097" s="264" t="s">
        <v>153</v>
      </c>
      <c r="J5097" s="264">
        <v>-301.82</v>
      </c>
      <c r="K5097" s="82" t="str">
        <f>IFERROR(IFERROR(VLOOKUP(I5097,'DE-PARA'!B:D,3,0),VLOOKUP(I5097,'DE-PARA'!C:D,2,0)),"NÃO ENCONTRADO")</f>
        <v>Serviços</v>
      </c>
      <c r="L5097" s="50" t="str">
        <f>VLOOKUP(K5097,'Base -Receita-Despesa'!$B:$AS,1,FALSE)</f>
        <v>Serviços</v>
      </c>
    </row>
    <row r="5098" spans="1:12" ht="15" customHeight="1" x14ac:dyDescent="0.25">
      <c r="A5098" s="81" t="str">
        <f t="shared" si="159"/>
        <v>2019</v>
      </c>
      <c r="B5098" s="259" t="s">
        <v>1021</v>
      </c>
      <c r="C5098" s="260" t="s">
        <v>1022</v>
      </c>
      <c r="D5098" s="73" t="str">
        <f t="shared" si="158"/>
        <v>set/2019</v>
      </c>
      <c r="E5098" s="263">
        <v>43724</v>
      </c>
      <c r="F5098" s="259">
        <v>144</v>
      </c>
      <c r="G5098" s="259" t="s">
        <v>295</v>
      </c>
      <c r="H5098" s="264" t="s">
        <v>333</v>
      </c>
      <c r="I5098" s="264" t="s">
        <v>150</v>
      </c>
      <c r="J5098" s="265">
        <v>-57511.5</v>
      </c>
      <c r="K5098" s="82" t="str">
        <f>IFERROR(IFERROR(VLOOKUP(I5098,'DE-PARA'!B:D,3,0),VLOOKUP(I5098,'DE-PARA'!C:D,2,0)),"NÃO ENCONTRADO")</f>
        <v>Serviços</v>
      </c>
      <c r="L5098" s="50" t="str">
        <f>VLOOKUP(K5098,'Base -Receita-Despesa'!$B:$AS,1,FALSE)</f>
        <v>Serviços</v>
      </c>
    </row>
    <row r="5099" spans="1:12" ht="15" customHeight="1" x14ac:dyDescent="0.25">
      <c r="A5099" s="81" t="str">
        <f t="shared" si="159"/>
        <v>2019</v>
      </c>
      <c r="B5099" s="259" t="s">
        <v>1021</v>
      </c>
      <c r="C5099" s="260" t="s">
        <v>1022</v>
      </c>
      <c r="D5099" s="73" t="str">
        <f t="shared" si="158"/>
        <v>set/2019</v>
      </c>
      <c r="E5099" s="263">
        <v>43724</v>
      </c>
      <c r="F5099" s="259">
        <v>407</v>
      </c>
      <c r="G5099" s="259" t="s">
        <v>295</v>
      </c>
      <c r="H5099" s="264" t="s">
        <v>343</v>
      </c>
      <c r="I5099" s="264" t="s">
        <v>166</v>
      </c>
      <c r="J5099" s="265">
        <v>-12500</v>
      </c>
      <c r="K5099" s="82" t="str">
        <f>IFERROR(IFERROR(VLOOKUP(I5099,'DE-PARA'!B:D,3,0),VLOOKUP(I5099,'DE-PARA'!C:D,2,0)),"NÃO ENCONTRADO")</f>
        <v>Serviços</v>
      </c>
      <c r="L5099" s="50" t="str">
        <f>VLOOKUP(K5099,'Base -Receita-Despesa'!$B:$AS,1,FALSE)</f>
        <v>Serviços</v>
      </c>
    </row>
    <row r="5100" spans="1:12" ht="15" customHeight="1" x14ac:dyDescent="0.25">
      <c r="A5100" s="81" t="str">
        <f t="shared" si="159"/>
        <v>2019</v>
      </c>
      <c r="B5100" s="259" t="s">
        <v>1021</v>
      </c>
      <c r="C5100" s="260" t="s">
        <v>1022</v>
      </c>
      <c r="D5100" s="73" t="str">
        <f t="shared" si="158"/>
        <v>set/2019</v>
      </c>
      <c r="E5100" s="263">
        <v>43724</v>
      </c>
      <c r="F5100" s="259">
        <v>14249</v>
      </c>
      <c r="G5100" s="259" t="s">
        <v>295</v>
      </c>
      <c r="H5100" s="264" t="s">
        <v>1629</v>
      </c>
      <c r="I5100" s="264" t="s">
        <v>120</v>
      </c>
      <c r="J5100" s="264">
        <v>-264.89999999999998</v>
      </c>
      <c r="K5100" s="82" t="str">
        <f>IFERROR(IFERROR(VLOOKUP(I5100,'DE-PARA'!B:D,3,0),VLOOKUP(I5100,'DE-PARA'!C:D,2,0)),"NÃO ENCONTRADO")</f>
        <v>Serviços</v>
      </c>
      <c r="L5100" s="50" t="str">
        <f>VLOOKUP(K5100,'Base -Receita-Despesa'!$B:$AS,1,FALSE)</f>
        <v>Serviços</v>
      </c>
    </row>
    <row r="5101" spans="1:12" ht="15" customHeight="1" x14ac:dyDescent="0.25">
      <c r="A5101" s="81" t="str">
        <f t="shared" si="159"/>
        <v>2019</v>
      </c>
      <c r="B5101" s="259" t="s">
        <v>1021</v>
      </c>
      <c r="C5101" s="260" t="s">
        <v>1022</v>
      </c>
      <c r="D5101" s="73" t="str">
        <f t="shared" si="158"/>
        <v>set/2019</v>
      </c>
      <c r="E5101" s="263">
        <v>43724</v>
      </c>
      <c r="F5101" s="259">
        <v>1353</v>
      </c>
      <c r="G5101" s="259" t="s">
        <v>295</v>
      </c>
      <c r="H5101" s="264" t="s">
        <v>1751</v>
      </c>
      <c r="I5101" s="264" t="s">
        <v>248</v>
      </c>
      <c r="J5101" s="264">
        <v>-343.06</v>
      </c>
      <c r="K5101" s="82" t="str">
        <f>IFERROR(IFERROR(VLOOKUP(I5101,'DE-PARA'!B:D,3,0),VLOOKUP(I5101,'DE-PARA'!C:D,2,0)),"NÃO ENCONTRADO")</f>
        <v>Materiais</v>
      </c>
      <c r="L5101" s="50" t="str">
        <f>VLOOKUP(K5101,'Base -Receita-Despesa'!$B:$AS,1,FALSE)</f>
        <v>Materiais</v>
      </c>
    </row>
    <row r="5102" spans="1:12" ht="15" customHeight="1" x14ac:dyDescent="0.25">
      <c r="A5102" s="81" t="str">
        <f t="shared" si="159"/>
        <v>2019</v>
      </c>
      <c r="B5102" s="259" t="s">
        <v>1021</v>
      </c>
      <c r="C5102" s="260" t="s">
        <v>1022</v>
      </c>
      <c r="D5102" s="73" t="str">
        <f t="shared" si="158"/>
        <v>set/2019</v>
      </c>
      <c r="E5102" s="263">
        <v>43724</v>
      </c>
      <c r="F5102" s="259">
        <v>20655</v>
      </c>
      <c r="G5102" s="259" t="s">
        <v>295</v>
      </c>
      <c r="H5102" s="264" t="s">
        <v>338</v>
      </c>
      <c r="I5102" s="264" t="s">
        <v>137</v>
      </c>
      <c r="J5102" s="265">
        <v>-7780.16</v>
      </c>
      <c r="K5102" s="82" t="str">
        <f>IFERROR(IFERROR(VLOOKUP(I5102,'DE-PARA'!B:D,3,0),VLOOKUP(I5102,'DE-PARA'!C:D,2,0)),"NÃO ENCONTRADO")</f>
        <v>Serviços</v>
      </c>
      <c r="L5102" s="50" t="str">
        <f>VLOOKUP(K5102,'Base -Receita-Despesa'!$B:$AS,1,FALSE)</f>
        <v>Serviços</v>
      </c>
    </row>
    <row r="5103" spans="1:12" ht="15" customHeight="1" x14ac:dyDescent="0.25">
      <c r="A5103" s="81" t="str">
        <f t="shared" si="159"/>
        <v>2019</v>
      </c>
      <c r="B5103" s="259" t="s">
        <v>1021</v>
      </c>
      <c r="C5103" s="260" t="s">
        <v>1022</v>
      </c>
      <c r="D5103" s="73" t="str">
        <f t="shared" si="158"/>
        <v>set/2019</v>
      </c>
      <c r="E5103" s="263">
        <v>43724</v>
      </c>
      <c r="F5103" s="259">
        <v>4216</v>
      </c>
      <c r="G5103" s="259" t="s">
        <v>295</v>
      </c>
      <c r="H5103" s="264" t="s">
        <v>1175</v>
      </c>
      <c r="I5103" s="264" t="s">
        <v>190</v>
      </c>
      <c r="J5103" s="265">
        <v>-9108.4</v>
      </c>
      <c r="K5103" s="82" t="str">
        <f>IFERROR(IFERROR(VLOOKUP(I5103,'DE-PARA'!B:D,3,0),VLOOKUP(I5103,'DE-PARA'!C:D,2,0)),"NÃO ENCONTRADO")</f>
        <v>Serviços</v>
      </c>
      <c r="L5103" s="50" t="str">
        <f>VLOOKUP(K5103,'Base -Receita-Despesa'!$B:$AS,1,FALSE)</f>
        <v>Serviços</v>
      </c>
    </row>
    <row r="5104" spans="1:12" ht="15" customHeight="1" x14ac:dyDescent="0.25">
      <c r="A5104" s="81" t="str">
        <f t="shared" si="159"/>
        <v>2019</v>
      </c>
      <c r="B5104" s="259" t="s">
        <v>1021</v>
      </c>
      <c r="C5104" s="260" t="s">
        <v>1022</v>
      </c>
      <c r="D5104" s="73" t="str">
        <f t="shared" si="158"/>
        <v>set/2019</v>
      </c>
      <c r="E5104" s="263">
        <v>43724</v>
      </c>
      <c r="F5104" s="259">
        <v>626</v>
      </c>
      <c r="G5104" s="259" t="s">
        <v>295</v>
      </c>
      <c r="H5104" s="264" t="s">
        <v>1109</v>
      </c>
      <c r="I5104" s="264" t="s">
        <v>151</v>
      </c>
      <c r="J5104" s="265">
        <v>-47724.5</v>
      </c>
      <c r="K5104" s="82" t="str">
        <f>IFERROR(IFERROR(VLOOKUP(I5104,'DE-PARA'!B:D,3,0),VLOOKUP(I5104,'DE-PARA'!C:D,2,0)),"NÃO ENCONTRADO")</f>
        <v>Serviços</v>
      </c>
      <c r="L5104" s="50" t="str">
        <f>VLOOKUP(K5104,'Base -Receita-Despesa'!$B:$AS,1,FALSE)</f>
        <v>Serviços</v>
      </c>
    </row>
    <row r="5105" spans="1:12" ht="15" customHeight="1" x14ac:dyDescent="0.25">
      <c r="A5105" s="81" t="str">
        <f t="shared" si="159"/>
        <v>2019</v>
      </c>
      <c r="B5105" s="259" t="s">
        <v>1021</v>
      </c>
      <c r="C5105" s="260" t="s">
        <v>1022</v>
      </c>
      <c r="D5105" s="73" t="str">
        <f t="shared" si="158"/>
        <v>set/2019</v>
      </c>
      <c r="E5105" s="263">
        <v>43724</v>
      </c>
      <c r="F5105" s="259">
        <v>752</v>
      </c>
      <c r="G5105" s="259" t="s">
        <v>295</v>
      </c>
      <c r="H5105" s="264" t="s">
        <v>1648</v>
      </c>
      <c r="I5105" s="264" t="s">
        <v>276</v>
      </c>
      <c r="J5105" s="264">
        <v>-498.95</v>
      </c>
      <c r="K5105" s="82" t="str">
        <f>IFERROR(IFERROR(VLOOKUP(I5105,'DE-PARA'!B:D,3,0),VLOOKUP(I5105,'DE-PARA'!C:D,2,0)),"NÃO ENCONTRADO")</f>
        <v>Despesas com Viagens</v>
      </c>
      <c r="L5105" s="50" t="str">
        <f>VLOOKUP(K5105,'Base -Receita-Despesa'!$B:$AS,1,FALSE)</f>
        <v>Despesas com Viagens</v>
      </c>
    </row>
    <row r="5106" spans="1:12" ht="15" customHeight="1" x14ac:dyDescent="0.25">
      <c r="A5106" s="81" t="str">
        <f t="shared" si="159"/>
        <v>2019</v>
      </c>
      <c r="B5106" s="259" t="s">
        <v>1021</v>
      </c>
      <c r="C5106" s="260" t="s">
        <v>1022</v>
      </c>
      <c r="D5106" s="73" t="str">
        <f t="shared" si="158"/>
        <v>set/2019</v>
      </c>
      <c r="E5106" s="263">
        <v>43724</v>
      </c>
      <c r="F5106" s="259">
        <v>28891</v>
      </c>
      <c r="G5106" s="259" t="s">
        <v>295</v>
      </c>
      <c r="H5106" s="264" t="s">
        <v>324</v>
      </c>
      <c r="I5106" s="264" t="s">
        <v>118</v>
      </c>
      <c r="J5106" s="265">
        <v>-65791.460000000006</v>
      </c>
      <c r="K5106" s="82" t="str">
        <f>IFERROR(IFERROR(VLOOKUP(I5106,'DE-PARA'!B:D,3,0),VLOOKUP(I5106,'DE-PARA'!C:D,2,0)),"NÃO ENCONTRADO")</f>
        <v>Serviços</v>
      </c>
      <c r="L5106" s="50" t="str">
        <f>VLOOKUP(K5106,'Base -Receita-Despesa'!$B:$AS,1,FALSE)</f>
        <v>Serviços</v>
      </c>
    </row>
    <row r="5107" spans="1:12" ht="15" customHeight="1" x14ac:dyDescent="0.25">
      <c r="A5107" s="81" t="str">
        <f t="shared" si="159"/>
        <v>2019</v>
      </c>
      <c r="B5107" s="259" t="s">
        <v>1021</v>
      </c>
      <c r="C5107" s="260" t="s">
        <v>1022</v>
      </c>
      <c r="D5107" s="73" t="str">
        <f t="shared" si="158"/>
        <v>set/2019</v>
      </c>
      <c r="E5107" s="263">
        <v>43724</v>
      </c>
      <c r="F5107" s="259" t="s">
        <v>214</v>
      </c>
      <c r="G5107" s="259" t="s">
        <v>295</v>
      </c>
      <c r="H5107" s="264" t="s">
        <v>304</v>
      </c>
      <c r="I5107" s="264" t="s">
        <v>133</v>
      </c>
      <c r="J5107" s="264">
        <v>-9.5</v>
      </c>
      <c r="K5107" s="82" t="str">
        <f>IFERROR(IFERROR(VLOOKUP(I5107,'DE-PARA'!B:D,3,0),VLOOKUP(I5107,'DE-PARA'!C:D,2,0)),"NÃO ENCONTRADO")</f>
        <v>Outras Saídas</v>
      </c>
      <c r="L5107" s="50" t="str">
        <f>VLOOKUP(K5107,'Base -Receita-Despesa'!$B:$AS,1,FALSE)</f>
        <v>Outras Saídas</v>
      </c>
    </row>
    <row r="5108" spans="1:12" ht="15" customHeight="1" x14ac:dyDescent="0.25">
      <c r="A5108" s="81" t="str">
        <f t="shared" si="159"/>
        <v>2019</v>
      </c>
      <c r="B5108" s="259" t="s">
        <v>1021</v>
      </c>
      <c r="C5108" s="260" t="s">
        <v>1022</v>
      </c>
      <c r="D5108" s="73" t="str">
        <f t="shared" si="158"/>
        <v>set/2019</v>
      </c>
      <c r="E5108" s="263">
        <v>43724</v>
      </c>
      <c r="F5108" s="259" t="s">
        <v>214</v>
      </c>
      <c r="G5108" s="259" t="s">
        <v>295</v>
      </c>
      <c r="H5108" s="264" t="s">
        <v>304</v>
      </c>
      <c r="I5108" s="264" t="s">
        <v>133</v>
      </c>
      <c r="J5108" s="264">
        <v>-9.5</v>
      </c>
      <c r="K5108" s="82" t="str">
        <f>IFERROR(IFERROR(VLOOKUP(I5108,'DE-PARA'!B:D,3,0),VLOOKUP(I5108,'DE-PARA'!C:D,2,0)),"NÃO ENCONTRADO")</f>
        <v>Outras Saídas</v>
      </c>
      <c r="L5108" s="50" t="str">
        <f>VLOOKUP(K5108,'Base -Receita-Despesa'!$B:$AS,1,FALSE)</f>
        <v>Outras Saídas</v>
      </c>
    </row>
    <row r="5109" spans="1:12" ht="15" customHeight="1" x14ac:dyDescent="0.25">
      <c r="A5109" s="81" t="str">
        <f t="shared" si="159"/>
        <v>2019</v>
      </c>
      <c r="B5109" s="259" t="s">
        <v>1021</v>
      </c>
      <c r="C5109" s="260" t="s">
        <v>1022</v>
      </c>
      <c r="D5109" s="73" t="str">
        <f t="shared" si="158"/>
        <v>set/2019</v>
      </c>
      <c r="E5109" s="263">
        <v>43724</v>
      </c>
      <c r="F5109" s="259" t="s">
        <v>214</v>
      </c>
      <c r="G5109" s="259" t="s">
        <v>295</v>
      </c>
      <c r="H5109" s="264" t="s">
        <v>304</v>
      </c>
      <c r="I5109" s="264" t="s">
        <v>133</v>
      </c>
      <c r="J5109" s="264">
        <v>-9.5</v>
      </c>
      <c r="K5109" s="82" t="str">
        <f>IFERROR(IFERROR(VLOOKUP(I5109,'DE-PARA'!B:D,3,0),VLOOKUP(I5109,'DE-PARA'!C:D,2,0)),"NÃO ENCONTRADO")</f>
        <v>Outras Saídas</v>
      </c>
      <c r="L5109" s="50" t="str">
        <f>VLOOKUP(K5109,'Base -Receita-Despesa'!$B:$AS,1,FALSE)</f>
        <v>Outras Saídas</v>
      </c>
    </row>
    <row r="5110" spans="1:12" ht="15" customHeight="1" x14ac:dyDescent="0.25">
      <c r="A5110" s="81" t="str">
        <f t="shared" si="159"/>
        <v>2019</v>
      </c>
      <c r="B5110" s="259" t="s">
        <v>1021</v>
      </c>
      <c r="C5110" s="260" t="s">
        <v>1022</v>
      </c>
      <c r="D5110" s="73" t="str">
        <f t="shared" si="158"/>
        <v>set/2019</v>
      </c>
      <c r="E5110" s="263">
        <v>43724</v>
      </c>
      <c r="F5110" s="259" t="s">
        <v>214</v>
      </c>
      <c r="G5110" s="259" t="s">
        <v>295</v>
      </c>
      <c r="H5110" s="264" t="s">
        <v>304</v>
      </c>
      <c r="I5110" s="264" t="s">
        <v>133</v>
      </c>
      <c r="J5110" s="264">
        <v>-9.5</v>
      </c>
      <c r="K5110" s="82" t="str">
        <f>IFERROR(IFERROR(VLOOKUP(I5110,'DE-PARA'!B:D,3,0),VLOOKUP(I5110,'DE-PARA'!C:D,2,0)),"NÃO ENCONTRADO")</f>
        <v>Outras Saídas</v>
      </c>
      <c r="L5110" s="50" t="str">
        <f>VLOOKUP(K5110,'Base -Receita-Despesa'!$B:$AS,1,FALSE)</f>
        <v>Outras Saídas</v>
      </c>
    </row>
    <row r="5111" spans="1:12" ht="15" customHeight="1" x14ac:dyDescent="0.25">
      <c r="A5111" s="81" t="str">
        <f t="shared" si="159"/>
        <v>2019</v>
      </c>
      <c r="B5111" s="259" t="s">
        <v>1021</v>
      </c>
      <c r="C5111" s="260" t="s">
        <v>1022</v>
      </c>
      <c r="D5111" s="73" t="str">
        <f t="shared" si="158"/>
        <v>set/2019</v>
      </c>
      <c r="E5111" s="263">
        <v>43724</v>
      </c>
      <c r="F5111" s="259" t="s">
        <v>214</v>
      </c>
      <c r="G5111" s="259" t="s">
        <v>295</v>
      </c>
      <c r="H5111" s="264" t="s">
        <v>304</v>
      </c>
      <c r="I5111" s="264" t="s">
        <v>133</v>
      </c>
      <c r="J5111" s="264">
        <v>-9.5</v>
      </c>
      <c r="K5111" s="82" t="str">
        <f>IFERROR(IFERROR(VLOOKUP(I5111,'DE-PARA'!B:D,3,0),VLOOKUP(I5111,'DE-PARA'!C:D,2,0)),"NÃO ENCONTRADO")</f>
        <v>Outras Saídas</v>
      </c>
      <c r="L5111" s="50" t="str">
        <f>VLOOKUP(K5111,'Base -Receita-Despesa'!$B:$AS,1,FALSE)</f>
        <v>Outras Saídas</v>
      </c>
    </row>
    <row r="5112" spans="1:12" ht="15" customHeight="1" x14ac:dyDescent="0.25">
      <c r="A5112" s="81" t="str">
        <f t="shared" si="159"/>
        <v>2019</v>
      </c>
      <c r="B5112" s="259" t="s">
        <v>1021</v>
      </c>
      <c r="C5112" s="260" t="s">
        <v>1022</v>
      </c>
      <c r="D5112" s="73" t="str">
        <f t="shared" si="158"/>
        <v>set/2019</v>
      </c>
      <c r="E5112" s="263">
        <v>43724</v>
      </c>
      <c r="F5112" s="259" t="s">
        <v>214</v>
      </c>
      <c r="G5112" s="259" t="s">
        <v>295</v>
      </c>
      <c r="H5112" s="264" t="s">
        <v>304</v>
      </c>
      <c r="I5112" s="264" t="s">
        <v>133</v>
      </c>
      <c r="J5112" s="264">
        <v>-9.5</v>
      </c>
      <c r="K5112" s="82" t="str">
        <f>IFERROR(IFERROR(VLOOKUP(I5112,'DE-PARA'!B:D,3,0),VLOOKUP(I5112,'DE-PARA'!C:D,2,0)),"NÃO ENCONTRADO")</f>
        <v>Outras Saídas</v>
      </c>
      <c r="L5112" s="50" t="str">
        <f>VLOOKUP(K5112,'Base -Receita-Despesa'!$B:$AS,1,FALSE)</f>
        <v>Outras Saídas</v>
      </c>
    </row>
    <row r="5113" spans="1:12" ht="15" customHeight="1" x14ac:dyDescent="0.25">
      <c r="A5113" s="81" t="str">
        <f t="shared" si="159"/>
        <v>2019</v>
      </c>
      <c r="B5113" s="259" t="s">
        <v>1021</v>
      </c>
      <c r="C5113" s="260" t="s">
        <v>1022</v>
      </c>
      <c r="D5113" s="73" t="str">
        <f t="shared" si="158"/>
        <v>set/2019</v>
      </c>
      <c r="E5113" s="263">
        <v>43724</v>
      </c>
      <c r="F5113" s="259" t="s">
        <v>214</v>
      </c>
      <c r="G5113" s="259" t="s">
        <v>295</v>
      </c>
      <c r="H5113" s="264" t="s">
        <v>304</v>
      </c>
      <c r="I5113" s="264" t="s">
        <v>133</v>
      </c>
      <c r="J5113" s="264">
        <v>-9.5</v>
      </c>
      <c r="K5113" s="82" t="str">
        <f>IFERROR(IFERROR(VLOOKUP(I5113,'DE-PARA'!B:D,3,0),VLOOKUP(I5113,'DE-PARA'!C:D,2,0)),"NÃO ENCONTRADO")</f>
        <v>Outras Saídas</v>
      </c>
      <c r="L5113" s="50" t="str">
        <f>VLOOKUP(K5113,'Base -Receita-Despesa'!$B:$AS,1,FALSE)</f>
        <v>Outras Saídas</v>
      </c>
    </row>
    <row r="5114" spans="1:12" ht="15" customHeight="1" x14ac:dyDescent="0.25">
      <c r="A5114" s="81" t="str">
        <f t="shared" si="159"/>
        <v>2019</v>
      </c>
      <c r="B5114" s="259" t="s">
        <v>1021</v>
      </c>
      <c r="C5114" s="260" t="s">
        <v>1022</v>
      </c>
      <c r="D5114" s="73" t="str">
        <f t="shared" si="158"/>
        <v>set/2019</v>
      </c>
      <c r="E5114" s="263">
        <v>43724</v>
      </c>
      <c r="F5114" s="259" t="s">
        <v>214</v>
      </c>
      <c r="G5114" s="259" t="s">
        <v>295</v>
      </c>
      <c r="H5114" s="264" t="s">
        <v>304</v>
      </c>
      <c r="I5114" s="264" t="s">
        <v>133</v>
      </c>
      <c r="J5114" s="264">
        <v>-9.5</v>
      </c>
      <c r="K5114" s="82" t="str">
        <f>IFERROR(IFERROR(VLOOKUP(I5114,'DE-PARA'!B:D,3,0),VLOOKUP(I5114,'DE-PARA'!C:D,2,0)),"NÃO ENCONTRADO")</f>
        <v>Outras Saídas</v>
      </c>
      <c r="L5114" s="50" t="str">
        <f>VLOOKUP(K5114,'Base -Receita-Despesa'!$B:$AS,1,FALSE)</f>
        <v>Outras Saídas</v>
      </c>
    </row>
    <row r="5115" spans="1:12" ht="15" customHeight="1" x14ac:dyDescent="0.25">
      <c r="A5115" s="81" t="str">
        <f t="shared" si="159"/>
        <v>2019</v>
      </c>
      <c r="B5115" s="259" t="s">
        <v>1021</v>
      </c>
      <c r="C5115" s="260" t="s">
        <v>1022</v>
      </c>
      <c r="D5115" s="73" t="str">
        <f t="shared" si="158"/>
        <v>set/2019</v>
      </c>
      <c r="E5115" s="263">
        <v>43724</v>
      </c>
      <c r="F5115" s="259" t="s">
        <v>207</v>
      </c>
      <c r="G5115" s="259" t="s">
        <v>295</v>
      </c>
      <c r="H5115" s="264" t="s">
        <v>208</v>
      </c>
      <c r="I5115" s="264" t="s">
        <v>298</v>
      </c>
      <c r="J5115" s="265">
        <v>259737.28</v>
      </c>
      <c r="K5115" s="82" t="str">
        <f>IFERROR(IFERROR(VLOOKUP(I5115,'DE-PARA'!B:D,3,0),VLOOKUP(I5115,'DE-PARA'!C:D,2,0)),"NÃO ENCONTRADO")</f>
        <v>Entrada Conta Aplicação (+)</v>
      </c>
      <c r="L5115" s="50" t="str">
        <f>VLOOKUP(K5115,'Base -Receita-Despesa'!$B:$AS,1,FALSE)</f>
        <v>ENTRADA CONTA APLICAÇÃO (+)</v>
      </c>
    </row>
    <row r="5116" spans="1:12" ht="15" customHeight="1" x14ac:dyDescent="0.25">
      <c r="A5116" s="81" t="str">
        <f t="shared" si="159"/>
        <v>2019</v>
      </c>
      <c r="B5116" s="259" t="s">
        <v>1021</v>
      </c>
      <c r="C5116" s="260" t="s">
        <v>1022</v>
      </c>
      <c r="D5116" s="73" t="str">
        <f t="shared" si="158"/>
        <v>set/2019</v>
      </c>
      <c r="E5116" s="263">
        <v>43725</v>
      </c>
      <c r="F5116" s="259">
        <v>4612</v>
      </c>
      <c r="G5116" s="259" t="s">
        <v>295</v>
      </c>
      <c r="H5116" s="264" t="s">
        <v>1752</v>
      </c>
      <c r="I5116" s="264" t="s">
        <v>140</v>
      </c>
      <c r="J5116" s="264">
        <v>-270</v>
      </c>
      <c r="K5116" s="82" t="str">
        <f>IFERROR(IFERROR(VLOOKUP(I5116,'DE-PARA'!B:D,3,0),VLOOKUP(I5116,'DE-PARA'!C:D,2,0)),"NÃO ENCONTRADO")</f>
        <v>Materiais</v>
      </c>
      <c r="L5116" s="50" t="str">
        <f>VLOOKUP(K5116,'Base -Receita-Despesa'!$B:$AS,1,FALSE)</f>
        <v>Materiais</v>
      </c>
    </row>
    <row r="5117" spans="1:12" ht="15" customHeight="1" x14ac:dyDescent="0.25">
      <c r="A5117" s="81" t="str">
        <f t="shared" si="159"/>
        <v>2019</v>
      </c>
      <c r="B5117" s="259" t="s">
        <v>1021</v>
      </c>
      <c r="C5117" s="260" t="s">
        <v>1022</v>
      </c>
      <c r="D5117" s="73" t="str">
        <f t="shared" si="158"/>
        <v>set/2019</v>
      </c>
      <c r="E5117" s="263">
        <v>43725</v>
      </c>
      <c r="F5117" s="259">
        <v>150</v>
      </c>
      <c r="G5117" s="259" t="s">
        <v>295</v>
      </c>
      <c r="H5117" s="264" t="s">
        <v>333</v>
      </c>
      <c r="I5117" s="264" t="s">
        <v>153</v>
      </c>
      <c r="J5117" s="264">
        <v>-301.82</v>
      </c>
      <c r="K5117" s="82" t="str">
        <f>IFERROR(IFERROR(VLOOKUP(I5117,'DE-PARA'!B:D,3,0),VLOOKUP(I5117,'DE-PARA'!C:D,2,0)),"NÃO ENCONTRADO")</f>
        <v>Serviços</v>
      </c>
      <c r="L5117" s="50" t="str">
        <f>VLOOKUP(K5117,'Base -Receita-Despesa'!$B:$AS,1,FALSE)</f>
        <v>Serviços</v>
      </c>
    </row>
    <row r="5118" spans="1:12" ht="15" customHeight="1" x14ac:dyDescent="0.25">
      <c r="A5118" s="81" t="str">
        <f t="shared" si="159"/>
        <v>2019</v>
      </c>
      <c r="B5118" s="259" t="s">
        <v>1021</v>
      </c>
      <c r="C5118" s="260" t="s">
        <v>1022</v>
      </c>
      <c r="D5118" s="73" t="str">
        <f t="shared" si="158"/>
        <v>set/2019</v>
      </c>
      <c r="E5118" s="263">
        <v>43725</v>
      </c>
      <c r="F5118" s="259">
        <v>3305</v>
      </c>
      <c r="G5118" s="259" t="s">
        <v>295</v>
      </c>
      <c r="H5118" s="264" t="s">
        <v>1084</v>
      </c>
      <c r="I5118" s="264" t="s">
        <v>252</v>
      </c>
      <c r="J5118" s="265">
        <v>-3194.19</v>
      </c>
      <c r="K5118" s="82" t="str">
        <f>IFERROR(IFERROR(VLOOKUP(I5118,'DE-PARA'!B:D,3,0),VLOOKUP(I5118,'DE-PARA'!C:D,2,0)),"NÃO ENCONTRADO")</f>
        <v>Materiais</v>
      </c>
      <c r="L5118" s="50" t="str">
        <f>VLOOKUP(K5118,'Base -Receita-Despesa'!$B:$AS,1,FALSE)</f>
        <v>Materiais</v>
      </c>
    </row>
    <row r="5119" spans="1:12" ht="15" customHeight="1" x14ac:dyDescent="0.25">
      <c r="A5119" s="81" t="str">
        <f t="shared" si="159"/>
        <v>2019</v>
      </c>
      <c r="B5119" s="259" t="s">
        <v>1021</v>
      </c>
      <c r="C5119" s="260" t="s">
        <v>1022</v>
      </c>
      <c r="D5119" s="73" t="str">
        <f t="shared" si="158"/>
        <v>set/2019</v>
      </c>
      <c r="E5119" s="263">
        <v>43725</v>
      </c>
      <c r="F5119" s="259" t="s">
        <v>214</v>
      </c>
      <c r="G5119" s="259" t="s">
        <v>295</v>
      </c>
      <c r="H5119" s="264" t="s">
        <v>304</v>
      </c>
      <c r="I5119" s="264" t="s">
        <v>133</v>
      </c>
      <c r="J5119" s="264">
        <v>-9.5</v>
      </c>
      <c r="K5119" s="82" t="str">
        <f>IFERROR(IFERROR(VLOOKUP(I5119,'DE-PARA'!B:D,3,0),VLOOKUP(I5119,'DE-PARA'!C:D,2,0)),"NÃO ENCONTRADO")</f>
        <v>Outras Saídas</v>
      </c>
      <c r="L5119" s="50" t="str">
        <f>VLOOKUP(K5119,'Base -Receita-Despesa'!$B:$AS,1,FALSE)</f>
        <v>Outras Saídas</v>
      </c>
    </row>
    <row r="5120" spans="1:12" ht="15" customHeight="1" x14ac:dyDescent="0.25">
      <c r="A5120" s="81" t="str">
        <f t="shared" si="159"/>
        <v>2019</v>
      </c>
      <c r="B5120" s="259" t="s">
        <v>1021</v>
      </c>
      <c r="C5120" s="260" t="s">
        <v>1022</v>
      </c>
      <c r="D5120" s="73" t="str">
        <f t="shared" si="158"/>
        <v>set/2019</v>
      </c>
      <c r="E5120" s="263">
        <v>43725</v>
      </c>
      <c r="F5120" s="259" t="s">
        <v>214</v>
      </c>
      <c r="G5120" s="259" t="s">
        <v>295</v>
      </c>
      <c r="H5120" s="264" t="s">
        <v>304</v>
      </c>
      <c r="I5120" s="264" t="s">
        <v>133</v>
      </c>
      <c r="J5120" s="264">
        <v>-9.5</v>
      </c>
      <c r="K5120" s="82" t="str">
        <f>IFERROR(IFERROR(VLOOKUP(I5120,'DE-PARA'!B:D,3,0),VLOOKUP(I5120,'DE-PARA'!C:D,2,0)),"NÃO ENCONTRADO")</f>
        <v>Outras Saídas</v>
      </c>
      <c r="L5120" s="50" t="str">
        <f>VLOOKUP(K5120,'Base -Receita-Despesa'!$B:$AS,1,FALSE)</f>
        <v>Outras Saídas</v>
      </c>
    </row>
    <row r="5121" spans="1:12" ht="15" customHeight="1" x14ac:dyDescent="0.25">
      <c r="A5121" s="81" t="str">
        <f t="shared" si="159"/>
        <v>2019</v>
      </c>
      <c r="B5121" s="259" t="s">
        <v>1021</v>
      </c>
      <c r="C5121" s="260" t="s">
        <v>1022</v>
      </c>
      <c r="D5121" s="73" t="str">
        <f t="shared" si="158"/>
        <v>set/2019</v>
      </c>
      <c r="E5121" s="263">
        <v>43725</v>
      </c>
      <c r="F5121" s="259" t="s">
        <v>214</v>
      </c>
      <c r="G5121" s="259" t="s">
        <v>295</v>
      </c>
      <c r="H5121" s="264" t="s">
        <v>304</v>
      </c>
      <c r="I5121" s="264" t="s">
        <v>133</v>
      </c>
      <c r="J5121" s="264">
        <v>-9.5</v>
      </c>
      <c r="K5121" s="82" t="str">
        <f>IFERROR(IFERROR(VLOOKUP(I5121,'DE-PARA'!B:D,3,0),VLOOKUP(I5121,'DE-PARA'!C:D,2,0)),"NÃO ENCONTRADO")</f>
        <v>Outras Saídas</v>
      </c>
      <c r="L5121" s="50" t="str">
        <f>VLOOKUP(K5121,'Base -Receita-Despesa'!$B:$AS,1,FALSE)</f>
        <v>Outras Saídas</v>
      </c>
    </row>
    <row r="5122" spans="1:12" ht="15" customHeight="1" x14ac:dyDescent="0.25">
      <c r="A5122" s="81" t="str">
        <f t="shared" si="159"/>
        <v>2019</v>
      </c>
      <c r="B5122" s="259" t="s">
        <v>1021</v>
      </c>
      <c r="C5122" s="260" t="s">
        <v>1022</v>
      </c>
      <c r="D5122" s="73" t="str">
        <f t="shared" si="158"/>
        <v>set/2019</v>
      </c>
      <c r="E5122" s="263">
        <v>43725</v>
      </c>
      <c r="F5122" s="259" t="s">
        <v>207</v>
      </c>
      <c r="G5122" s="259" t="s">
        <v>295</v>
      </c>
      <c r="H5122" s="264" t="s">
        <v>208</v>
      </c>
      <c r="I5122" s="264" t="s">
        <v>298</v>
      </c>
      <c r="J5122" s="265">
        <v>3794.51</v>
      </c>
      <c r="K5122" s="82" t="str">
        <f>IFERROR(IFERROR(VLOOKUP(I5122,'DE-PARA'!B:D,3,0),VLOOKUP(I5122,'DE-PARA'!C:D,2,0)),"NÃO ENCONTRADO")</f>
        <v>Entrada Conta Aplicação (+)</v>
      </c>
      <c r="L5122" s="50" t="str">
        <f>VLOOKUP(K5122,'Base -Receita-Despesa'!$B:$AS,1,FALSE)</f>
        <v>ENTRADA CONTA APLICAÇÃO (+)</v>
      </c>
    </row>
    <row r="5123" spans="1:12" ht="15" customHeight="1" x14ac:dyDescent="0.25">
      <c r="A5123" s="81" t="str">
        <f t="shared" si="159"/>
        <v>2019</v>
      </c>
      <c r="B5123" s="259" t="s">
        <v>1021</v>
      </c>
      <c r="C5123" s="260" t="s">
        <v>1022</v>
      </c>
      <c r="D5123" s="73" t="str">
        <f t="shared" ref="D5123:D5186" si="160">TEXT(E5123,"mmm/aaaa")</f>
        <v>set/2019</v>
      </c>
      <c r="E5123" s="263">
        <v>43726</v>
      </c>
      <c r="F5123" s="259">
        <v>28488</v>
      </c>
      <c r="G5123" s="259" t="s">
        <v>295</v>
      </c>
      <c r="H5123" s="264" t="s">
        <v>746</v>
      </c>
      <c r="I5123" s="264" t="s">
        <v>248</v>
      </c>
      <c r="J5123" s="264">
        <v>-150.30000000000001</v>
      </c>
      <c r="K5123" s="82" t="str">
        <f>IFERROR(IFERROR(VLOOKUP(I5123,'DE-PARA'!B:D,3,0),VLOOKUP(I5123,'DE-PARA'!C:D,2,0)),"NÃO ENCONTRADO")</f>
        <v>Materiais</v>
      </c>
      <c r="L5123" s="50" t="str">
        <f>VLOOKUP(K5123,'Base -Receita-Despesa'!$B:$AS,1,FALSE)</f>
        <v>Materiais</v>
      </c>
    </row>
    <row r="5124" spans="1:12" ht="15" customHeight="1" x14ac:dyDescent="0.25">
      <c r="A5124" s="81" t="str">
        <f t="shared" ref="A5124:A5187" si="161">IF(K5124="NÃO ENCONTRADO",0,RIGHT(D5124,4))</f>
        <v>2019</v>
      </c>
      <c r="B5124" s="259" t="s">
        <v>1021</v>
      </c>
      <c r="C5124" s="260" t="s">
        <v>1022</v>
      </c>
      <c r="D5124" s="73" t="str">
        <f t="shared" si="160"/>
        <v>set/2019</v>
      </c>
      <c r="E5124" s="263">
        <v>43726</v>
      </c>
      <c r="F5124" s="259">
        <v>5730</v>
      </c>
      <c r="G5124" s="259" t="s">
        <v>295</v>
      </c>
      <c r="H5124" s="264" t="s">
        <v>1084</v>
      </c>
      <c r="I5124" s="264" t="s">
        <v>252</v>
      </c>
      <c r="J5124" s="265">
        <v>-4294.38</v>
      </c>
      <c r="K5124" s="82" t="str">
        <f>IFERROR(IFERROR(VLOOKUP(I5124,'DE-PARA'!B:D,3,0),VLOOKUP(I5124,'DE-PARA'!C:D,2,0)),"NÃO ENCONTRADO")</f>
        <v>Materiais</v>
      </c>
      <c r="L5124" s="50" t="str">
        <f>VLOOKUP(K5124,'Base -Receita-Despesa'!$B:$AS,1,FALSE)</f>
        <v>Materiais</v>
      </c>
    </row>
    <row r="5125" spans="1:12" ht="15" customHeight="1" x14ac:dyDescent="0.25">
      <c r="A5125" s="81" t="str">
        <f t="shared" si="161"/>
        <v>2019</v>
      </c>
      <c r="B5125" s="259" t="s">
        <v>1021</v>
      </c>
      <c r="C5125" s="260" t="s">
        <v>1022</v>
      </c>
      <c r="D5125" s="73" t="str">
        <f t="shared" si="160"/>
        <v>set/2019</v>
      </c>
      <c r="E5125" s="263">
        <v>43726</v>
      </c>
      <c r="F5125" s="259" t="s">
        <v>207</v>
      </c>
      <c r="G5125" s="259" t="s">
        <v>295</v>
      </c>
      <c r="H5125" s="264" t="s">
        <v>208</v>
      </c>
      <c r="I5125" s="264" t="s">
        <v>298</v>
      </c>
      <c r="J5125" s="265">
        <v>4444.68</v>
      </c>
      <c r="K5125" s="82" t="str">
        <f>IFERROR(IFERROR(VLOOKUP(I5125,'DE-PARA'!B:D,3,0),VLOOKUP(I5125,'DE-PARA'!C:D,2,0)),"NÃO ENCONTRADO")</f>
        <v>Entrada Conta Aplicação (+)</v>
      </c>
      <c r="L5125" s="50" t="str">
        <f>VLOOKUP(K5125,'Base -Receita-Despesa'!$B:$AS,1,FALSE)</f>
        <v>ENTRADA CONTA APLICAÇÃO (+)</v>
      </c>
    </row>
    <row r="5126" spans="1:12" ht="15" customHeight="1" x14ac:dyDescent="0.25">
      <c r="A5126" s="81" t="str">
        <f t="shared" si="161"/>
        <v>2019</v>
      </c>
      <c r="B5126" s="259" t="s">
        <v>1021</v>
      </c>
      <c r="C5126" s="260" t="s">
        <v>1022</v>
      </c>
      <c r="D5126" s="73" t="str">
        <f t="shared" si="160"/>
        <v>set/2019</v>
      </c>
      <c r="E5126" s="263">
        <v>43727</v>
      </c>
      <c r="F5126" s="259">
        <v>19255</v>
      </c>
      <c r="G5126" s="259" t="s">
        <v>295</v>
      </c>
      <c r="H5126" s="264" t="s">
        <v>391</v>
      </c>
      <c r="I5126" s="264" t="s">
        <v>248</v>
      </c>
      <c r="J5126" s="264">
        <v>-489.6</v>
      </c>
      <c r="K5126" s="82" t="str">
        <f>IFERROR(IFERROR(VLOOKUP(I5126,'DE-PARA'!B:D,3,0),VLOOKUP(I5126,'DE-PARA'!C:D,2,0)),"NÃO ENCONTRADO")</f>
        <v>Materiais</v>
      </c>
      <c r="L5126" s="50" t="str">
        <f>VLOOKUP(K5126,'Base -Receita-Despesa'!$B:$AS,1,FALSE)</f>
        <v>Materiais</v>
      </c>
    </row>
    <row r="5127" spans="1:12" ht="15" customHeight="1" x14ac:dyDescent="0.25">
      <c r="A5127" s="81" t="str">
        <f t="shared" si="161"/>
        <v>2019</v>
      </c>
      <c r="B5127" s="259" t="s">
        <v>1021</v>
      </c>
      <c r="C5127" s="260" t="s">
        <v>1022</v>
      </c>
      <c r="D5127" s="73" t="str">
        <f t="shared" si="160"/>
        <v>set/2019</v>
      </c>
      <c r="E5127" s="263">
        <v>43727</v>
      </c>
      <c r="F5127" s="259">
        <v>96219</v>
      </c>
      <c r="G5127" s="259" t="s">
        <v>295</v>
      </c>
      <c r="H5127" s="264" t="s">
        <v>181</v>
      </c>
      <c r="I5127" s="264" t="s">
        <v>248</v>
      </c>
      <c r="J5127" s="264">
        <v>-379.5</v>
      </c>
      <c r="K5127" s="82" t="str">
        <f>IFERROR(IFERROR(VLOOKUP(I5127,'DE-PARA'!B:D,3,0),VLOOKUP(I5127,'DE-PARA'!C:D,2,0)),"NÃO ENCONTRADO")</f>
        <v>Materiais</v>
      </c>
      <c r="L5127" s="50" t="str">
        <f>VLOOKUP(K5127,'Base -Receita-Despesa'!$B:$AS,1,FALSE)</f>
        <v>Materiais</v>
      </c>
    </row>
    <row r="5128" spans="1:12" ht="15" customHeight="1" x14ac:dyDescent="0.25">
      <c r="A5128" s="81" t="str">
        <f t="shared" si="161"/>
        <v>2019</v>
      </c>
      <c r="B5128" s="259" t="s">
        <v>1021</v>
      </c>
      <c r="C5128" s="260" t="s">
        <v>1022</v>
      </c>
      <c r="D5128" s="73" t="str">
        <f t="shared" si="160"/>
        <v>set/2019</v>
      </c>
      <c r="E5128" s="263">
        <v>43727</v>
      </c>
      <c r="F5128" s="259">
        <v>37880</v>
      </c>
      <c r="G5128" s="259" t="s">
        <v>295</v>
      </c>
      <c r="H5128" s="264" t="s">
        <v>396</v>
      </c>
      <c r="I5128" s="264" t="s">
        <v>120</v>
      </c>
      <c r="J5128" s="265">
        <v>-2815.5</v>
      </c>
      <c r="K5128" s="82" t="str">
        <f>IFERROR(IFERROR(VLOOKUP(I5128,'DE-PARA'!B:D,3,0),VLOOKUP(I5128,'DE-PARA'!C:D,2,0)),"NÃO ENCONTRADO")</f>
        <v>Serviços</v>
      </c>
      <c r="L5128" s="50" t="str">
        <f>VLOOKUP(K5128,'Base -Receita-Despesa'!$B:$AS,1,FALSE)</f>
        <v>Serviços</v>
      </c>
    </row>
    <row r="5129" spans="1:12" ht="15" customHeight="1" x14ac:dyDescent="0.25">
      <c r="A5129" s="81" t="str">
        <f t="shared" si="161"/>
        <v>2019</v>
      </c>
      <c r="B5129" s="259" t="s">
        <v>1021</v>
      </c>
      <c r="C5129" s="260" t="s">
        <v>1022</v>
      </c>
      <c r="D5129" s="73" t="str">
        <f t="shared" si="160"/>
        <v>set/2019</v>
      </c>
      <c r="E5129" s="263">
        <v>43727</v>
      </c>
      <c r="F5129" s="259" t="s">
        <v>207</v>
      </c>
      <c r="G5129" s="259" t="s">
        <v>295</v>
      </c>
      <c r="H5129" s="264" t="s">
        <v>208</v>
      </c>
      <c r="I5129" s="264" t="s">
        <v>298</v>
      </c>
      <c r="J5129" s="265">
        <v>3684.6</v>
      </c>
      <c r="K5129" s="82" t="str">
        <f>IFERROR(IFERROR(VLOOKUP(I5129,'DE-PARA'!B:D,3,0),VLOOKUP(I5129,'DE-PARA'!C:D,2,0)),"NÃO ENCONTRADO")</f>
        <v>Entrada Conta Aplicação (+)</v>
      </c>
      <c r="L5129" s="50" t="str">
        <f>VLOOKUP(K5129,'Base -Receita-Despesa'!$B:$AS,1,FALSE)</f>
        <v>ENTRADA CONTA APLICAÇÃO (+)</v>
      </c>
    </row>
    <row r="5130" spans="1:12" ht="15" customHeight="1" x14ac:dyDescent="0.25">
      <c r="A5130" s="81" t="str">
        <f t="shared" si="161"/>
        <v>2019</v>
      </c>
      <c r="B5130" s="259" t="s">
        <v>1021</v>
      </c>
      <c r="C5130" s="260" t="s">
        <v>1022</v>
      </c>
      <c r="D5130" s="73" t="str">
        <f t="shared" si="160"/>
        <v>set/2019</v>
      </c>
      <c r="E5130" s="263">
        <v>43728</v>
      </c>
      <c r="F5130" s="259">
        <v>1.26025419263083E+16</v>
      </c>
      <c r="G5130" s="259" t="s">
        <v>295</v>
      </c>
      <c r="H5130" s="264" t="s">
        <v>400</v>
      </c>
      <c r="I5130" s="264" t="s">
        <v>188</v>
      </c>
      <c r="J5130" s="265">
        <v>-7810.25</v>
      </c>
      <c r="K5130" s="82" t="str">
        <f>IFERROR(IFERROR(VLOOKUP(I5130,'DE-PARA'!B:D,3,0),VLOOKUP(I5130,'DE-PARA'!C:D,2,0)),"NÃO ENCONTRADO")</f>
        <v>Tributos, Taxas e Contribuições</v>
      </c>
      <c r="L5130" s="50" t="str">
        <f>VLOOKUP(K5130,'Base -Receita-Despesa'!$B:$AS,1,FALSE)</f>
        <v>Tributos, Taxas e Contribuições</v>
      </c>
    </row>
    <row r="5131" spans="1:12" ht="15" customHeight="1" x14ac:dyDescent="0.25">
      <c r="A5131" s="81" t="str">
        <f t="shared" si="161"/>
        <v>2019</v>
      </c>
      <c r="B5131" s="259" t="s">
        <v>1021</v>
      </c>
      <c r="C5131" s="260" t="s">
        <v>1022</v>
      </c>
      <c r="D5131" s="73" t="str">
        <f t="shared" si="160"/>
        <v>set/2019</v>
      </c>
      <c r="E5131" s="263">
        <v>43728</v>
      </c>
      <c r="F5131" s="259" t="s">
        <v>443</v>
      </c>
      <c r="G5131" s="259" t="s">
        <v>295</v>
      </c>
      <c r="H5131" s="264" t="s">
        <v>1453</v>
      </c>
      <c r="I5131" s="264" t="s">
        <v>156</v>
      </c>
      <c r="J5131" s="265">
        <v>-1205.92</v>
      </c>
      <c r="K5131" s="82" t="str">
        <f>IFERROR(IFERROR(VLOOKUP(I5131,'DE-PARA'!B:D,3,0),VLOOKUP(I5131,'DE-PARA'!C:D,2,0)),"NÃO ENCONTRADO")</f>
        <v>Encargos sobre Folha de Pagamento</v>
      </c>
      <c r="L5131" s="50" t="str">
        <f>VLOOKUP(K5131,'Base -Receita-Despesa'!$B:$AS,1,FALSE)</f>
        <v>Encargos sobre Folha de Pagamento</v>
      </c>
    </row>
    <row r="5132" spans="1:12" ht="15" customHeight="1" x14ac:dyDescent="0.25">
      <c r="A5132" s="81" t="str">
        <f t="shared" si="161"/>
        <v>2019</v>
      </c>
      <c r="B5132" s="259" t="s">
        <v>1021</v>
      </c>
      <c r="C5132" s="260" t="s">
        <v>1022</v>
      </c>
      <c r="D5132" s="73" t="str">
        <f t="shared" si="160"/>
        <v>set/2019</v>
      </c>
      <c r="E5132" s="263">
        <v>43728</v>
      </c>
      <c r="F5132" s="259" t="s">
        <v>444</v>
      </c>
      <c r="G5132" s="259" t="s">
        <v>295</v>
      </c>
      <c r="H5132" s="264" t="s">
        <v>1453</v>
      </c>
      <c r="I5132" s="264" t="s">
        <v>156</v>
      </c>
      <c r="J5132" s="265">
        <v>-3066.52</v>
      </c>
      <c r="K5132" s="82" t="str">
        <f>IFERROR(IFERROR(VLOOKUP(I5132,'DE-PARA'!B:D,3,0),VLOOKUP(I5132,'DE-PARA'!C:D,2,0)),"NÃO ENCONTRADO")</f>
        <v>Encargos sobre Folha de Pagamento</v>
      </c>
      <c r="L5132" s="50" t="str">
        <f>VLOOKUP(K5132,'Base -Receita-Despesa'!$B:$AS,1,FALSE)</f>
        <v>Encargos sobre Folha de Pagamento</v>
      </c>
    </row>
    <row r="5133" spans="1:12" ht="15" customHeight="1" x14ac:dyDescent="0.25">
      <c r="A5133" s="81" t="str">
        <f t="shared" si="161"/>
        <v>2019</v>
      </c>
      <c r="B5133" s="259" t="s">
        <v>1021</v>
      </c>
      <c r="C5133" s="260" t="s">
        <v>1022</v>
      </c>
      <c r="D5133" s="73" t="str">
        <f t="shared" si="160"/>
        <v>set/2019</v>
      </c>
      <c r="E5133" s="263">
        <v>43728</v>
      </c>
      <c r="F5133" s="259" t="s">
        <v>445</v>
      </c>
      <c r="G5133" s="259" t="s">
        <v>295</v>
      </c>
      <c r="H5133" s="264" t="s">
        <v>1453</v>
      </c>
      <c r="I5133" s="264" t="s">
        <v>156</v>
      </c>
      <c r="J5133" s="264">
        <v>-578.66999999999996</v>
      </c>
      <c r="K5133" s="82" t="str">
        <f>IFERROR(IFERROR(VLOOKUP(I5133,'DE-PARA'!B:D,3,0),VLOOKUP(I5133,'DE-PARA'!C:D,2,0)),"NÃO ENCONTRADO")</f>
        <v>Encargos sobre Folha de Pagamento</v>
      </c>
      <c r="L5133" s="50" t="str">
        <f>VLOOKUP(K5133,'Base -Receita-Despesa'!$B:$AS,1,FALSE)</f>
        <v>Encargos sobre Folha de Pagamento</v>
      </c>
    </row>
    <row r="5134" spans="1:12" ht="15" customHeight="1" x14ac:dyDescent="0.25">
      <c r="A5134" s="81" t="str">
        <f t="shared" si="161"/>
        <v>2019</v>
      </c>
      <c r="B5134" s="259" t="s">
        <v>1021</v>
      </c>
      <c r="C5134" s="260" t="s">
        <v>1022</v>
      </c>
      <c r="D5134" s="73" t="str">
        <f t="shared" si="160"/>
        <v>set/2019</v>
      </c>
      <c r="E5134" s="263">
        <v>43728</v>
      </c>
      <c r="F5134" s="259" t="s">
        <v>446</v>
      </c>
      <c r="G5134" s="259" t="s">
        <v>295</v>
      </c>
      <c r="H5134" s="264" t="s">
        <v>1453</v>
      </c>
      <c r="I5134" s="264" t="s">
        <v>156</v>
      </c>
      <c r="J5134" s="264">
        <v>-870.52</v>
      </c>
      <c r="K5134" s="82" t="str">
        <f>IFERROR(IFERROR(VLOOKUP(I5134,'DE-PARA'!B:D,3,0),VLOOKUP(I5134,'DE-PARA'!C:D,2,0)),"NÃO ENCONTRADO")</f>
        <v>Encargos sobre Folha de Pagamento</v>
      </c>
      <c r="L5134" s="50" t="str">
        <f>VLOOKUP(K5134,'Base -Receita-Despesa'!$B:$AS,1,FALSE)</f>
        <v>Encargos sobre Folha de Pagamento</v>
      </c>
    </row>
    <row r="5135" spans="1:12" ht="15" customHeight="1" x14ac:dyDescent="0.25">
      <c r="A5135" s="81" t="str">
        <f t="shared" si="161"/>
        <v>2019</v>
      </c>
      <c r="B5135" s="259" t="s">
        <v>1021</v>
      </c>
      <c r="C5135" s="260" t="s">
        <v>1022</v>
      </c>
      <c r="D5135" s="73" t="str">
        <f t="shared" si="160"/>
        <v>set/2019</v>
      </c>
      <c r="E5135" s="263">
        <v>43728</v>
      </c>
      <c r="F5135" s="259" t="s">
        <v>447</v>
      </c>
      <c r="G5135" s="259" t="s">
        <v>295</v>
      </c>
      <c r="H5135" s="264" t="s">
        <v>1453</v>
      </c>
      <c r="I5135" s="264" t="s">
        <v>156</v>
      </c>
      <c r="J5135" s="264">
        <v>-762.98</v>
      </c>
      <c r="K5135" s="82" t="str">
        <f>IFERROR(IFERROR(VLOOKUP(I5135,'DE-PARA'!B:D,3,0),VLOOKUP(I5135,'DE-PARA'!C:D,2,0)),"NÃO ENCONTRADO")</f>
        <v>Encargos sobre Folha de Pagamento</v>
      </c>
      <c r="L5135" s="50" t="str">
        <f>VLOOKUP(K5135,'Base -Receita-Despesa'!$B:$AS,1,FALSE)</f>
        <v>Encargos sobre Folha de Pagamento</v>
      </c>
    </row>
    <row r="5136" spans="1:12" ht="15" customHeight="1" x14ac:dyDescent="0.25">
      <c r="A5136" s="81" t="str">
        <f t="shared" si="161"/>
        <v>2019</v>
      </c>
      <c r="B5136" s="259" t="s">
        <v>1021</v>
      </c>
      <c r="C5136" s="260" t="s">
        <v>1022</v>
      </c>
      <c r="D5136" s="73" t="str">
        <f t="shared" si="160"/>
        <v>set/2019</v>
      </c>
      <c r="E5136" s="263">
        <v>43728</v>
      </c>
      <c r="F5136" s="259" t="s">
        <v>453</v>
      </c>
      <c r="G5136" s="259" t="s">
        <v>295</v>
      </c>
      <c r="H5136" s="264" t="s">
        <v>1578</v>
      </c>
      <c r="I5136" s="264" t="s">
        <v>156</v>
      </c>
      <c r="J5136" s="264">
        <v>-270</v>
      </c>
      <c r="K5136" s="82" t="str">
        <f>IFERROR(IFERROR(VLOOKUP(I5136,'DE-PARA'!B:D,3,0),VLOOKUP(I5136,'DE-PARA'!C:D,2,0)),"NÃO ENCONTRADO")</f>
        <v>Encargos sobre Folha de Pagamento</v>
      </c>
      <c r="L5136" s="50" t="str">
        <f>VLOOKUP(K5136,'Base -Receita-Despesa'!$B:$AS,1,FALSE)</f>
        <v>Encargos sobre Folha de Pagamento</v>
      </c>
    </row>
    <row r="5137" spans="1:12" ht="15" customHeight="1" x14ac:dyDescent="0.25">
      <c r="A5137" s="81" t="str">
        <f t="shared" si="161"/>
        <v>2019</v>
      </c>
      <c r="B5137" s="259" t="s">
        <v>1021</v>
      </c>
      <c r="C5137" s="260" t="s">
        <v>1022</v>
      </c>
      <c r="D5137" s="73" t="str">
        <f t="shared" si="160"/>
        <v>set/2019</v>
      </c>
      <c r="E5137" s="263">
        <v>43728</v>
      </c>
      <c r="F5137" s="259" t="s">
        <v>595</v>
      </c>
      <c r="G5137" s="259" t="s">
        <v>295</v>
      </c>
      <c r="H5137" s="264" t="s">
        <v>333</v>
      </c>
      <c r="I5137" s="264" t="s">
        <v>156</v>
      </c>
      <c r="J5137" s="265">
        <v>-1035</v>
      </c>
      <c r="K5137" s="82" t="str">
        <f>IFERROR(IFERROR(VLOOKUP(I5137,'DE-PARA'!B:D,3,0),VLOOKUP(I5137,'DE-PARA'!C:D,2,0)),"NÃO ENCONTRADO")</f>
        <v>Encargos sobre Folha de Pagamento</v>
      </c>
      <c r="L5137" s="50" t="str">
        <f>VLOOKUP(K5137,'Base -Receita-Despesa'!$B:$AS,1,FALSE)</f>
        <v>Encargos sobre Folha de Pagamento</v>
      </c>
    </row>
    <row r="5138" spans="1:12" ht="15" customHeight="1" x14ac:dyDescent="0.25">
      <c r="A5138" s="81" t="str">
        <f t="shared" si="161"/>
        <v>2019</v>
      </c>
      <c r="B5138" s="259" t="s">
        <v>1021</v>
      </c>
      <c r="C5138" s="260" t="s">
        <v>1022</v>
      </c>
      <c r="D5138" s="73" t="str">
        <f t="shared" si="160"/>
        <v>set/2019</v>
      </c>
      <c r="E5138" s="263">
        <v>43728</v>
      </c>
      <c r="F5138" s="259" t="s">
        <v>1013</v>
      </c>
      <c r="G5138" s="259" t="s">
        <v>295</v>
      </c>
      <c r="H5138" s="264" t="s">
        <v>333</v>
      </c>
      <c r="I5138" s="264" t="s">
        <v>156</v>
      </c>
      <c r="J5138" s="264">
        <v>-73.89</v>
      </c>
      <c r="K5138" s="82" t="str">
        <f>IFERROR(IFERROR(VLOOKUP(I5138,'DE-PARA'!B:D,3,0),VLOOKUP(I5138,'DE-PARA'!C:D,2,0)),"NÃO ENCONTRADO")</f>
        <v>Encargos sobre Folha de Pagamento</v>
      </c>
      <c r="L5138" s="50" t="str">
        <f>VLOOKUP(K5138,'Base -Receita-Despesa'!$B:$AS,1,FALSE)</f>
        <v>Encargos sobre Folha de Pagamento</v>
      </c>
    </row>
    <row r="5139" spans="1:12" ht="15" customHeight="1" x14ac:dyDescent="0.25">
      <c r="A5139" s="81" t="str">
        <f t="shared" si="161"/>
        <v>2019</v>
      </c>
      <c r="B5139" s="259" t="s">
        <v>1021</v>
      </c>
      <c r="C5139" s="260" t="s">
        <v>1022</v>
      </c>
      <c r="D5139" s="73" t="str">
        <f t="shared" si="160"/>
        <v>set/2019</v>
      </c>
      <c r="E5139" s="263">
        <v>43728</v>
      </c>
      <c r="F5139" s="259" t="s">
        <v>1272</v>
      </c>
      <c r="G5139" s="259" t="s">
        <v>295</v>
      </c>
      <c r="H5139" s="264" t="s">
        <v>333</v>
      </c>
      <c r="I5139" s="264" t="s">
        <v>156</v>
      </c>
      <c r="J5139" s="264">
        <v>-4.38</v>
      </c>
      <c r="K5139" s="82" t="str">
        <f>IFERROR(IFERROR(VLOOKUP(I5139,'DE-PARA'!B:D,3,0),VLOOKUP(I5139,'DE-PARA'!C:D,2,0)),"NÃO ENCONTRADO")</f>
        <v>Encargos sobre Folha de Pagamento</v>
      </c>
      <c r="L5139" s="50" t="str">
        <f>VLOOKUP(K5139,'Base -Receita-Despesa'!$B:$AS,1,FALSE)</f>
        <v>Encargos sobre Folha de Pagamento</v>
      </c>
    </row>
    <row r="5140" spans="1:12" ht="15" customHeight="1" x14ac:dyDescent="0.25">
      <c r="A5140" s="81" t="str">
        <f t="shared" si="161"/>
        <v>2019</v>
      </c>
      <c r="B5140" s="259" t="s">
        <v>1021</v>
      </c>
      <c r="C5140" s="260" t="s">
        <v>1022</v>
      </c>
      <c r="D5140" s="73" t="str">
        <f t="shared" si="160"/>
        <v>set/2019</v>
      </c>
      <c r="E5140" s="263">
        <v>43728</v>
      </c>
      <c r="F5140" s="259" t="s">
        <v>1753</v>
      </c>
      <c r="G5140" s="259" t="s">
        <v>295</v>
      </c>
      <c r="H5140" s="264" t="s">
        <v>324</v>
      </c>
      <c r="I5140" s="264" t="s">
        <v>156</v>
      </c>
      <c r="J5140" s="264">
        <v>-839.71</v>
      </c>
      <c r="K5140" s="82" t="str">
        <f>IFERROR(IFERROR(VLOOKUP(I5140,'DE-PARA'!B:D,3,0),VLOOKUP(I5140,'DE-PARA'!C:D,2,0)),"NÃO ENCONTRADO")</f>
        <v>Encargos sobre Folha de Pagamento</v>
      </c>
      <c r="L5140" s="50" t="str">
        <f>VLOOKUP(K5140,'Base -Receita-Despesa'!$B:$AS,1,FALSE)</f>
        <v>Encargos sobre Folha de Pagamento</v>
      </c>
    </row>
    <row r="5141" spans="1:12" ht="15" customHeight="1" x14ac:dyDescent="0.25">
      <c r="A5141" s="81" t="str">
        <f t="shared" si="161"/>
        <v>2019</v>
      </c>
      <c r="B5141" s="259" t="s">
        <v>1021</v>
      </c>
      <c r="C5141" s="260" t="s">
        <v>1022</v>
      </c>
      <c r="D5141" s="73" t="str">
        <f t="shared" si="160"/>
        <v>set/2019</v>
      </c>
      <c r="E5141" s="263">
        <v>43728</v>
      </c>
      <c r="F5141" s="259" t="s">
        <v>1754</v>
      </c>
      <c r="G5141" s="259" t="s">
        <v>295</v>
      </c>
      <c r="H5141" s="264" t="s">
        <v>1109</v>
      </c>
      <c r="I5141" s="264" t="s">
        <v>156</v>
      </c>
      <c r="J5141" s="264">
        <v>-585.52</v>
      </c>
      <c r="K5141" s="82" t="str">
        <f>IFERROR(IFERROR(VLOOKUP(I5141,'DE-PARA'!B:D,3,0),VLOOKUP(I5141,'DE-PARA'!C:D,2,0)),"NÃO ENCONTRADO")</f>
        <v>Encargos sobre Folha de Pagamento</v>
      </c>
      <c r="L5141" s="50" t="str">
        <f>VLOOKUP(K5141,'Base -Receita-Despesa'!$B:$AS,1,FALSE)</f>
        <v>Encargos sobre Folha de Pagamento</v>
      </c>
    </row>
    <row r="5142" spans="1:12" ht="15" customHeight="1" x14ac:dyDescent="0.25">
      <c r="A5142" s="81" t="str">
        <f t="shared" si="161"/>
        <v>2019</v>
      </c>
      <c r="B5142" s="259" t="s">
        <v>1021</v>
      </c>
      <c r="C5142" s="260" t="s">
        <v>1022</v>
      </c>
      <c r="D5142" s="73" t="str">
        <f t="shared" si="160"/>
        <v>set/2019</v>
      </c>
      <c r="E5142" s="263">
        <v>43728</v>
      </c>
      <c r="F5142" s="259" t="s">
        <v>1755</v>
      </c>
      <c r="G5142" s="259" t="s">
        <v>295</v>
      </c>
      <c r="H5142" s="264" t="s">
        <v>340</v>
      </c>
      <c r="I5142" s="264" t="s">
        <v>156</v>
      </c>
      <c r="J5142" s="264">
        <v>-29.7</v>
      </c>
      <c r="K5142" s="82" t="str">
        <f>IFERROR(IFERROR(VLOOKUP(I5142,'DE-PARA'!B:D,3,0),VLOOKUP(I5142,'DE-PARA'!C:D,2,0)),"NÃO ENCONTRADO")</f>
        <v>Encargos sobre Folha de Pagamento</v>
      </c>
      <c r="L5142" s="50" t="str">
        <f>VLOOKUP(K5142,'Base -Receita-Despesa'!$B:$AS,1,FALSE)</f>
        <v>Encargos sobre Folha de Pagamento</v>
      </c>
    </row>
    <row r="5143" spans="1:12" ht="15" customHeight="1" x14ac:dyDescent="0.25">
      <c r="A5143" s="81" t="str">
        <f t="shared" si="161"/>
        <v>2019</v>
      </c>
      <c r="B5143" s="259" t="s">
        <v>1021</v>
      </c>
      <c r="C5143" s="260" t="s">
        <v>1022</v>
      </c>
      <c r="D5143" s="73" t="str">
        <f t="shared" si="160"/>
        <v>set/2019</v>
      </c>
      <c r="E5143" s="263">
        <v>43728</v>
      </c>
      <c r="F5143" s="259" t="s">
        <v>1756</v>
      </c>
      <c r="G5143" s="259" t="s">
        <v>295</v>
      </c>
      <c r="H5143" s="264" t="s">
        <v>338</v>
      </c>
      <c r="I5143" s="264" t="s">
        <v>156</v>
      </c>
      <c r="J5143" s="264">
        <v>-124.35</v>
      </c>
      <c r="K5143" s="82" t="str">
        <f>IFERROR(IFERROR(VLOOKUP(I5143,'DE-PARA'!B:D,3,0),VLOOKUP(I5143,'DE-PARA'!C:D,2,0)),"NÃO ENCONTRADO")</f>
        <v>Encargos sobre Folha de Pagamento</v>
      </c>
      <c r="L5143" s="50" t="str">
        <f>VLOOKUP(K5143,'Base -Receita-Despesa'!$B:$AS,1,FALSE)</f>
        <v>Encargos sobre Folha de Pagamento</v>
      </c>
    </row>
    <row r="5144" spans="1:12" ht="15" customHeight="1" x14ac:dyDescent="0.25">
      <c r="A5144" s="81" t="str">
        <f t="shared" si="161"/>
        <v>2019</v>
      </c>
      <c r="B5144" s="259" t="s">
        <v>1021</v>
      </c>
      <c r="C5144" s="260" t="s">
        <v>1022</v>
      </c>
      <c r="D5144" s="73" t="str">
        <f t="shared" si="160"/>
        <v>set/2019</v>
      </c>
      <c r="E5144" s="263">
        <v>43728</v>
      </c>
      <c r="F5144" s="259" t="s">
        <v>1719</v>
      </c>
      <c r="G5144" s="259" t="s">
        <v>295</v>
      </c>
      <c r="H5144" s="264" t="s">
        <v>396</v>
      </c>
      <c r="I5144" s="264" t="s">
        <v>156</v>
      </c>
      <c r="J5144" s="264">
        <v>-45</v>
      </c>
      <c r="K5144" s="82" t="str">
        <f>IFERROR(IFERROR(VLOOKUP(I5144,'DE-PARA'!B:D,3,0),VLOOKUP(I5144,'DE-PARA'!C:D,2,0)),"NÃO ENCONTRADO")</f>
        <v>Encargos sobre Folha de Pagamento</v>
      </c>
      <c r="L5144" s="50" t="str">
        <f>VLOOKUP(K5144,'Base -Receita-Despesa'!$B:$AS,1,FALSE)</f>
        <v>Encargos sobre Folha de Pagamento</v>
      </c>
    </row>
    <row r="5145" spans="1:12" ht="15" customHeight="1" x14ac:dyDescent="0.25">
      <c r="A5145" s="81" t="str">
        <f t="shared" si="161"/>
        <v>2019</v>
      </c>
      <c r="B5145" s="259" t="s">
        <v>1021</v>
      </c>
      <c r="C5145" s="260" t="s">
        <v>1022</v>
      </c>
      <c r="D5145" s="73" t="str">
        <f t="shared" si="160"/>
        <v>set/2019</v>
      </c>
      <c r="E5145" s="263">
        <v>43728</v>
      </c>
      <c r="F5145" s="259" t="s">
        <v>473</v>
      </c>
      <c r="G5145" s="259" t="s">
        <v>295</v>
      </c>
      <c r="H5145" s="264" t="s">
        <v>1453</v>
      </c>
      <c r="I5145" s="264" t="s">
        <v>243</v>
      </c>
      <c r="J5145" s="265">
        <v>-3738.36</v>
      </c>
      <c r="K5145" s="82" t="str">
        <f>IFERROR(IFERROR(VLOOKUP(I5145,'DE-PARA'!B:D,3,0),VLOOKUP(I5145,'DE-PARA'!C:D,2,0)),"NÃO ENCONTRADO")</f>
        <v>Pessoal</v>
      </c>
      <c r="L5145" s="50" t="str">
        <f>VLOOKUP(K5145,'Base -Receita-Despesa'!$B:$AS,1,FALSE)</f>
        <v>Pessoal</v>
      </c>
    </row>
    <row r="5146" spans="1:12" ht="15" customHeight="1" x14ac:dyDescent="0.25">
      <c r="A5146" s="81" t="str">
        <f t="shared" si="161"/>
        <v>2019</v>
      </c>
      <c r="B5146" s="259" t="s">
        <v>1021</v>
      </c>
      <c r="C5146" s="260" t="s">
        <v>1022</v>
      </c>
      <c r="D5146" s="73" t="str">
        <f t="shared" si="160"/>
        <v>set/2019</v>
      </c>
      <c r="E5146" s="263">
        <v>43728</v>
      </c>
      <c r="F5146" s="259" t="s">
        <v>474</v>
      </c>
      <c r="G5146" s="259" t="s">
        <v>295</v>
      </c>
      <c r="H5146" s="264" t="s">
        <v>1453</v>
      </c>
      <c r="I5146" s="264" t="s">
        <v>243</v>
      </c>
      <c r="J5146" s="265">
        <v>-9506.2099999999991</v>
      </c>
      <c r="K5146" s="82" t="str">
        <f>IFERROR(IFERROR(VLOOKUP(I5146,'DE-PARA'!B:D,3,0),VLOOKUP(I5146,'DE-PARA'!C:D,2,0)),"NÃO ENCONTRADO")</f>
        <v>Pessoal</v>
      </c>
      <c r="L5146" s="50" t="str">
        <f>VLOOKUP(K5146,'Base -Receita-Despesa'!$B:$AS,1,FALSE)</f>
        <v>Pessoal</v>
      </c>
    </row>
    <row r="5147" spans="1:12" ht="15" customHeight="1" x14ac:dyDescent="0.25">
      <c r="A5147" s="81" t="str">
        <f t="shared" si="161"/>
        <v>2019</v>
      </c>
      <c r="B5147" s="259" t="s">
        <v>1021</v>
      </c>
      <c r="C5147" s="260" t="s">
        <v>1022</v>
      </c>
      <c r="D5147" s="73" t="str">
        <f t="shared" si="160"/>
        <v>set/2019</v>
      </c>
      <c r="E5147" s="263">
        <v>43728</v>
      </c>
      <c r="F5147" s="259" t="s">
        <v>559</v>
      </c>
      <c r="G5147" s="259" t="s">
        <v>295</v>
      </c>
      <c r="H5147" s="264" t="s">
        <v>1453</v>
      </c>
      <c r="I5147" s="264" t="s">
        <v>243</v>
      </c>
      <c r="J5147" s="265">
        <v>-1793.87</v>
      </c>
      <c r="K5147" s="82" t="str">
        <f>IFERROR(IFERROR(VLOOKUP(I5147,'DE-PARA'!B:D,3,0),VLOOKUP(I5147,'DE-PARA'!C:D,2,0)),"NÃO ENCONTRADO")</f>
        <v>Pessoal</v>
      </c>
      <c r="L5147" s="50" t="str">
        <f>VLOOKUP(K5147,'Base -Receita-Despesa'!$B:$AS,1,FALSE)</f>
        <v>Pessoal</v>
      </c>
    </row>
    <row r="5148" spans="1:12" ht="15" customHeight="1" x14ac:dyDescent="0.25">
      <c r="A5148" s="81" t="str">
        <f t="shared" si="161"/>
        <v>2019</v>
      </c>
      <c r="B5148" s="259" t="s">
        <v>1021</v>
      </c>
      <c r="C5148" s="260" t="s">
        <v>1022</v>
      </c>
      <c r="D5148" s="73" t="str">
        <f t="shared" si="160"/>
        <v>set/2019</v>
      </c>
      <c r="E5148" s="263">
        <v>43728</v>
      </c>
      <c r="F5148" s="259" t="s">
        <v>560</v>
      </c>
      <c r="G5148" s="259" t="s">
        <v>295</v>
      </c>
      <c r="H5148" s="264" t="s">
        <v>1453</v>
      </c>
      <c r="I5148" s="264" t="s">
        <v>243</v>
      </c>
      <c r="J5148" s="265">
        <v>-2698.62</v>
      </c>
      <c r="K5148" s="82" t="str">
        <f>IFERROR(IFERROR(VLOOKUP(I5148,'DE-PARA'!B:D,3,0),VLOOKUP(I5148,'DE-PARA'!C:D,2,0)),"NÃO ENCONTRADO")</f>
        <v>Pessoal</v>
      </c>
      <c r="L5148" s="50" t="str">
        <f>VLOOKUP(K5148,'Base -Receita-Despesa'!$B:$AS,1,FALSE)</f>
        <v>Pessoal</v>
      </c>
    </row>
    <row r="5149" spans="1:12" ht="15" customHeight="1" x14ac:dyDescent="0.25">
      <c r="A5149" s="81" t="str">
        <f t="shared" si="161"/>
        <v>2019</v>
      </c>
      <c r="B5149" s="259" t="s">
        <v>1021</v>
      </c>
      <c r="C5149" s="260" t="s">
        <v>1022</v>
      </c>
      <c r="D5149" s="73" t="str">
        <f t="shared" si="160"/>
        <v>set/2019</v>
      </c>
      <c r="E5149" s="263">
        <v>43728</v>
      </c>
      <c r="F5149" s="259" t="s">
        <v>561</v>
      </c>
      <c r="G5149" s="259" t="s">
        <v>295</v>
      </c>
      <c r="H5149" s="264" t="s">
        <v>1453</v>
      </c>
      <c r="I5149" s="264" t="s">
        <v>243</v>
      </c>
      <c r="J5149" s="265">
        <v>-2365.23</v>
      </c>
      <c r="K5149" s="82" t="str">
        <f>IFERROR(IFERROR(VLOOKUP(I5149,'DE-PARA'!B:D,3,0),VLOOKUP(I5149,'DE-PARA'!C:D,2,0)),"NÃO ENCONTRADO")</f>
        <v>Pessoal</v>
      </c>
      <c r="L5149" s="50" t="str">
        <f>VLOOKUP(K5149,'Base -Receita-Despesa'!$B:$AS,1,FALSE)</f>
        <v>Pessoal</v>
      </c>
    </row>
    <row r="5150" spans="1:12" ht="15" customHeight="1" x14ac:dyDescent="0.25">
      <c r="A5150" s="81" t="str">
        <f t="shared" si="161"/>
        <v>2019</v>
      </c>
      <c r="B5150" s="259" t="s">
        <v>1021</v>
      </c>
      <c r="C5150" s="260" t="s">
        <v>1022</v>
      </c>
      <c r="D5150" s="73" t="str">
        <f t="shared" si="160"/>
        <v>set/2019</v>
      </c>
      <c r="E5150" s="263">
        <v>43728</v>
      </c>
      <c r="F5150" s="259" t="s">
        <v>642</v>
      </c>
      <c r="G5150" s="259" t="s">
        <v>295</v>
      </c>
      <c r="H5150" s="264" t="s">
        <v>1578</v>
      </c>
      <c r="I5150" s="264" t="s">
        <v>244</v>
      </c>
      <c r="J5150" s="264">
        <v>-697.5</v>
      </c>
      <c r="K5150" s="82" t="str">
        <f>IFERROR(IFERROR(VLOOKUP(I5150,'DE-PARA'!B:D,3,0),VLOOKUP(I5150,'DE-PARA'!C:D,2,0)),"NÃO ENCONTRADO")</f>
        <v>Pessoal</v>
      </c>
      <c r="L5150" s="50" t="str">
        <f>VLOOKUP(K5150,'Base -Receita-Despesa'!$B:$AS,1,FALSE)</f>
        <v>Pessoal</v>
      </c>
    </row>
    <row r="5151" spans="1:12" ht="15" customHeight="1" x14ac:dyDescent="0.25">
      <c r="A5151" s="81" t="str">
        <f t="shared" si="161"/>
        <v>2019</v>
      </c>
      <c r="B5151" s="259" t="s">
        <v>1021</v>
      </c>
      <c r="C5151" s="260" t="s">
        <v>1022</v>
      </c>
      <c r="D5151" s="73" t="str">
        <f t="shared" si="160"/>
        <v>set/2019</v>
      </c>
      <c r="E5151" s="263">
        <v>43728</v>
      </c>
      <c r="F5151" s="259" t="s">
        <v>1757</v>
      </c>
      <c r="G5151" s="259" t="s">
        <v>295</v>
      </c>
      <c r="H5151" s="264" t="s">
        <v>333</v>
      </c>
      <c r="I5151" s="264" t="s">
        <v>153</v>
      </c>
      <c r="J5151" s="264">
        <v>-137.27000000000001</v>
      </c>
      <c r="K5151" s="82" t="str">
        <f>IFERROR(IFERROR(VLOOKUP(I5151,'DE-PARA'!B:D,3,0),VLOOKUP(I5151,'DE-PARA'!C:D,2,0)),"NÃO ENCONTRADO")</f>
        <v>Serviços</v>
      </c>
      <c r="L5151" s="50" t="str">
        <f>VLOOKUP(K5151,'Base -Receita-Despesa'!$B:$AS,1,FALSE)</f>
        <v>Serviços</v>
      </c>
    </row>
    <row r="5152" spans="1:12" ht="15" customHeight="1" x14ac:dyDescent="0.25">
      <c r="A5152" s="81" t="str">
        <f t="shared" si="161"/>
        <v>2019</v>
      </c>
      <c r="B5152" s="259" t="s">
        <v>1021</v>
      </c>
      <c r="C5152" s="260" t="s">
        <v>1022</v>
      </c>
      <c r="D5152" s="73" t="str">
        <f t="shared" si="160"/>
        <v>set/2019</v>
      </c>
      <c r="E5152" s="263">
        <v>43728</v>
      </c>
      <c r="F5152" s="259" t="s">
        <v>1758</v>
      </c>
      <c r="G5152" s="259" t="s">
        <v>295</v>
      </c>
      <c r="H5152" s="264" t="s">
        <v>333</v>
      </c>
      <c r="I5152" s="264" t="s">
        <v>153</v>
      </c>
      <c r="J5152" s="264">
        <v>-364.51</v>
      </c>
      <c r="K5152" s="82" t="str">
        <f>IFERROR(IFERROR(VLOOKUP(I5152,'DE-PARA'!B:D,3,0),VLOOKUP(I5152,'DE-PARA'!C:D,2,0)),"NÃO ENCONTRADO")</f>
        <v>Serviços</v>
      </c>
      <c r="L5152" s="50" t="str">
        <f>VLOOKUP(K5152,'Base -Receita-Despesa'!$B:$AS,1,FALSE)</f>
        <v>Serviços</v>
      </c>
    </row>
    <row r="5153" spans="1:12" ht="15" customHeight="1" x14ac:dyDescent="0.25">
      <c r="A5153" s="81" t="str">
        <f t="shared" si="161"/>
        <v>2019</v>
      </c>
      <c r="B5153" s="259" t="s">
        <v>1021</v>
      </c>
      <c r="C5153" s="260" t="s">
        <v>1022</v>
      </c>
      <c r="D5153" s="73" t="str">
        <f t="shared" si="160"/>
        <v>set/2019</v>
      </c>
      <c r="E5153" s="263">
        <v>43728</v>
      </c>
      <c r="F5153" s="259" t="s">
        <v>942</v>
      </c>
      <c r="G5153" s="259" t="s">
        <v>295</v>
      </c>
      <c r="H5153" s="264" t="s">
        <v>333</v>
      </c>
      <c r="I5153" s="264" t="s">
        <v>150</v>
      </c>
      <c r="J5153" s="265">
        <v>-3208.5</v>
      </c>
      <c r="K5153" s="82" t="str">
        <f>IFERROR(IFERROR(VLOOKUP(I5153,'DE-PARA'!B:D,3,0),VLOOKUP(I5153,'DE-PARA'!C:D,2,0)),"NÃO ENCONTRADO")</f>
        <v>Serviços</v>
      </c>
      <c r="L5153" s="50" t="str">
        <f>VLOOKUP(K5153,'Base -Receita-Despesa'!$B:$AS,1,FALSE)</f>
        <v>Serviços</v>
      </c>
    </row>
    <row r="5154" spans="1:12" ht="15" customHeight="1" x14ac:dyDescent="0.25">
      <c r="A5154" s="81" t="str">
        <f t="shared" si="161"/>
        <v>2019</v>
      </c>
      <c r="B5154" s="259" t="s">
        <v>1021</v>
      </c>
      <c r="C5154" s="260" t="s">
        <v>1022</v>
      </c>
      <c r="D5154" s="73" t="str">
        <f t="shared" si="160"/>
        <v>set/2019</v>
      </c>
      <c r="E5154" s="263">
        <v>43728</v>
      </c>
      <c r="F5154" s="259" t="s">
        <v>971</v>
      </c>
      <c r="G5154" s="259" t="s">
        <v>295</v>
      </c>
      <c r="H5154" s="264" t="s">
        <v>333</v>
      </c>
      <c r="I5154" s="264" t="s">
        <v>150</v>
      </c>
      <c r="J5154" s="264">
        <v>-230.25</v>
      </c>
      <c r="K5154" s="82" t="str">
        <f>IFERROR(IFERROR(VLOOKUP(I5154,'DE-PARA'!B:D,3,0),VLOOKUP(I5154,'DE-PARA'!C:D,2,0)),"NÃO ENCONTRADO")</f>
        <v>Serviços</v>
      </c>
      <c r="L5154" s="50" t="str">
        <f>VLOOKUP(K5154,'Base -Receita-Despesa'!$B:$AS,1,FALSE)</f>
        <v>Serviços</v>
      </c>
    </row>
    <row r="5155" spans="1:12" ht="15" customHeight="1" x14ac:dyDescent="0.25">
      <c r="A5155" s="81" t="str">
        <f t="shared" si="161"/>
        <v>2019</v>
      </c>
      <c r="B5155" s="259" t="s">
        <v>1021</v>
      </c>
      <c r="C5155" s="260" t="s">
        <v>1022</v>
      </c>
      <c r="D5155" s="73" t="str">
        <f t="shared" si="160"/>
        <v>set/2019</v>
      </c>
      <c r="E5155" s="263">
        <v>43728</v>
      </c>
      <c r="F5155" s="259" t="s">
        <v>973</v>
      </c>
      <c r="G5155" s="259" t="s">
        <v>295</v>
      </c>
      <c r="H5155" s="264" t="s">
        <v>324</v>
      </c>
      <c r="I5155" s="264" t="s">
        <v>118</v>
      </c>
      <c r="J5155" s="265">
        <v>-3904.66</v>
      </c>
      <c r="K5155" s="82" t="str">
        <f>IFERROR(IFERROR(VLOOKUP(I5155,'DE-PARA'!B:D,3,0),VLOOKUP(I5155,'DE-PARA'!C:D,2,0)),"NÃO ENCONTRADO")</f>
        <v>Serviços</v>
      </c>
      <c r="L5155" s="50" t="str">
        <f>VLOOKUP(K5155,'Base -Receita-Despesa'!$B:$AS,1,FALSE)</f>
        <v>Serviços</v>
      </c>
    </row>
    <row r="5156" spans="1:12" ht="15" customHeight="1" x14ac:dyDescent="0.25">
      <c r="A5156" s="81" t="str">
        <f t="shared" si="161"/>
        <v>2019</v>
      </c>
      <c r="B5156" s="259" t="s">
        <v>1021</v>
      </c>
      <c r="C5156" s="260" t="s">
        <v>1022</v>
      </c>
      <c r="D5156" s="73" t="str">
        <f t="shared" si="160"/>
        <v>set/2019</v>
      </c>
      <c r="E5156" s="263">
        <v>43728</v>
      </c>
      <c r="F5156" s="259" t="s">
        <v>1759</v>
      </c>
      <c r="G5156" s="259" t="s">
        <v>295</v>
      </c>
      <c r="H5156" s="264" t="s">
        <v>1109</v>
      </c>
      <c r="I5156" s="264" t="s">
        <v>151</v>
      </c>
      <c r="J5156" s="265">
        <v>-2722.67</v>
      </c>
      <c r="K5156" s="82" t="str">
        <f>IFERROR(IFERROR(VLOOKUP(I5156,'DE-PARA'!B:D,3,0),VLOOKUP(I5156,'DE-PARA'!C:D,2,0)),"NÃO ENCONTRADO")</f>
        <v>Serviços</v>
      </c>
      <c r="L5156" s="50" t="str">
        <f>VLOOKUP(K5156,'Base -Receita-Despesa'!$B:$AS,1,FALSE)</f>
        <v>Serviços</v>
      </c>
    </row>
    <row r="5157" spans="1:12" ht="15" customHeight="1" x14ac:dyDescent="0.25">
      <c r="A5157" s="81" t="str">
        <f t="shared" si="161"/>
        <v>2019</v>
      </c>
      <c r="B5157" s="259" t="s">
        <v>1021</v>
      </c>
      <c r="C5157" s="260" t="s">
        <v>1022</v>
      </c>
      <c r="D5157" s="73" t="str">
        <f t="shared" si="160"/>
        <v>set/2019</v>
      </c>
      <c r="E5157" s="263">
        <v>43728</v>
      </c>
      <c r="F5157" s="259" t="s">
        <v>1760</v>
      </c>
      <c r="G5157" s="259" t="s">
        <v>295</v>
      </c>
      <c r="H5157" s="264" t="s">
        <v>340</v>
      </c>
      <c r="I5157" s="264" t="s">
        <v>160</v>
      </c>
      <c r="J5157" s="264">
        <v>-92.07</v>
      </c>
      <c r="K5157" s="82" t="str">
        <f>IFERROR(IFERROR(VLOOKUP(I5157,'DE-PARA'!B:D,3,0),VLOOKUP(I5157,'DE-PARA'!C:D,2,0)),"NÃO ENCONTRADO")</f>
        <v>Serviços</v>
      </c>
      <c r="L5157" s="50" t="str">
        <f>VLOOKUP(K5157,'Base -Receita-Despesa'!$B:$AS,1,FALSE)</f>
        <v>Serviços</v>
      </c>
    </row>
    <row r="5158" spans="1:12" ht="15" customHeight="1" x14ac:dyDescent="0.25">
      <c r="A5158" s="81" t="str">
        <f t="shared" si="161"/>
        <v>2019</v>
      </c>
      <c r="B5158" s="259" t="s">
        <v>1021</v>
      </c>
      <c r="C5158" s="260" t="s">
        <v>1022</v>
      </c>
      <c r="D5158" s="73" t="str">
        <f t="shared" si="160"/>
        <v>set/2019</v>
      </c>
      <c r="E5158" s="263">
        <v>43728</v>
      </c>
      <c r="F5158" s="259" t="s">
        <v>982</v>
      </c>
      <c r="G5158" s="259" t="s">
        <v>295</v>
      </c>
      <c r="H5158" s="264" t="s">
        <v>338</v>
      </c>
      <c r="I5158" s="264" t="s">
        <v>137</v>
      </c>
      <c r="J5158" s="264">
        <v>-385.49</v>
      </c>
      <c r="K5158" s="82" t="str">
        <f>IFERROR(IFERROR(VLOOKUP(I5158,'DE-PARA'!B:D,3,0),VLOOKUP(I5158,'DE-PARA'!C:D,2,0)),"NÃO ENCONTRADO")</f>
        <v>Serviços</v>
      </c>
      <c r="L5158" s="50" t="str">
        <f>VLOOKUP(K5158,'Base -Receita-Despesa'!$B:$AS,1,FALSE)</f>
        <v>Serviços</v>
      </c>
    </row>
    <row r="5159" spans="1:12" ht="15" customHeight="1" x14ac:dyDescent="0.25">
      <c r="A5159" s="81" t="str">
        <f t="shared" si="161"/>
        <v>2019</v>
      </c>
      <c r="B5159" s="259" t="s">
        <v>1021</v>
      </c>
      <c r="C5159" s="260" t="s">
        <v>1022</v>
      </c>
      <c r="D5159" s="73" t="str">
        <f t="shared" si="160"/>
        <v>set/2019</v>
      </c>
      <c r="E5159" s="263">
        <v>43728</v>
      </c>
      <c r="F5159" s="259" t="s">
        <v>807</v>
      </c>
      <c r="G5159" s="259" t="s">
        <v>295</v>
      </c>
      <c r="H5159" s="264" t="s">
        <v>1713</v>
      </c>
      <c r="I5159" s="264" t="s">
        <v>156</v>
      </c>
      <c r="J5159" s="265">
        <v>-1154</v>
      </c>
      <c r="K5159" s="82" t="str">
        <f>IFERROR(IFERROR(VLOOKUP(I5159,'DE-PARA'!B:D,3,0),VLOOKUP(I5159,'DE-PARA'!C:D,2,0)),"NÃO ENCONTRADO")</f>
        <v>Encargos sobre Folha de Pagamento</v>
      </c>
      <c r="L5159" s="50" t="str">
        <f>VLOOKUP(K5159,'Base -Receita-Despesa'!$B:$AS,1,FALSE)</f>
        <v>Encargos sobre Folha de Pagamento</v>
      </c>
    </row>
    <row r="5160" spans="1:12" ht="15" customHeight="1" x14ac:dyDescent="0.25">
      <c r="A5160" s="81" t="str">
        <f t="shared" si="161"/>
        <v>2019</v>
      </c>
      <c r="B5160" s="259" t="s">
        <v>1021</v>
      </c>
      <c r="C5160" s="260" t="s">
        <v>1022</v>
      </c>
      <c r="D5160" s="73" t="str">
        <f t="shared" si="160"/>
        <v>set/2019</v>
      </c>
      <c r="E5160" s="263">
        <v>43728</v>
      </c>
      <c r="F5160" s="259" t="s">
        <v>794</v>
      </c>
      <c r="G5160" s="259" t="s">
        <v>295</v>
      </c>
      <c r="H5160" s="264" t="s">
        <v>821</v>
      </c>
      <c r="I5160" s="264" t="s">
        <v>156</v>
      </c>
      <c r="J5160" s="265">
        <v>-9108.84</v>
      </c>
      <c r="K5160" s="82" t="str">
        <f>IFERROR(IFERROR(VLOOKUP(I5160,'DE-PARA'!B:D,3,0),VLOOKUP(I5160,'DE-PARA'!C:D,2,0)),"NÃO ENCONTRADO")</f>
        <v>Encargos sobre Folha de Pagamento</v>
      </c>
      <c r="L5160" s="50" t="str">
        <f>VLOOKUP(K5160,'Base -Receita-Despesa'!$B:$AS,1,FALSE)</f>
        <v>Encargos sobre Folha de Pagamento</v>
      </c>
    </row>
    <row r="5161" spans="1:12" ht="15" customHeight="1" x14ac:dyDescent="0.25">
      <c r="A5161" s="81" t="str">
        <f t="shared" si="161"/>
        <v>2019</v>
      </c>
      <c r="B5161" s="259" t="s">
        <v>1021</v>
      </c>
      <c r="C5161" s="260" t="s">
        <v>1022</v>
      </c>
      <c r="D5161" s="73" t="str">
        <f t="shared" si="160"/>
        <v>set/2019</v>
      </c>
      <c r="E5161" s="263">
        <v>43728</v>
      </c>
      <c r="F5161" s="259" t="s">
        <v>1761</v>
      </c>
      <c r="G5161" s="259" t="s">
        <v>295</v>
      </c>
      <c r="H5161" s="264" t="s">
        <v>324</v>
      </c>
      <c r="I5161" s="264" t="s">
        <v>118</v>
      </c>
      <c r="J5161" s="265">
        <v>-9236.85</v>
      </c>
      <c r="K5161" s="82" t="str">
        <f>IFERROR(IFERROR(VLOOKUP(I5161,'DE-PARA'!B:D,3,0),VLOOKUP(I5161,'DE-PARA'!C:D,2,0)),"NÃO ENCONTRADO")</f>
        <v>Serviços</v>
      </c>
      <c r="L5161" s="50" t="str">
        <f>VLOOKUP(K5161,'Base -Receita-Despesa'!$B:$AS,1,FALSE)</f>
        <v>Serviços</v>
      </c>
    </row>
    <row r="5162" spans="1:12" ht="15" customHeight="1" x14ac:dyDescent="0.25">
      <c r="A5162" s="81" t="str">
        <f t="shared" si="161"/>
        <v>2019</v>
      </c>
      <c r="B5162" s="259" t="s">
        <v>1021</v>
      </c>
      <c r="C5162" s="260" t="s">
        <v>1022</v>
      </c>
      <c r="D5162" s="73" t="str">
        <f t="shared" si="160"/>
        <v>set/2019</v>
      </c>
      <c r="E5162" s="263">
        <v>43728</v>
      </c>
      <c r="F5162" s="259" t="s">
        <v>608</v>
      </c>
      <c r="G5162" s="259" t="s">
        <v>295</v>
      </c>
      <c r="H5162" s="264" t="s">
        <v>333</v>
      </c>
      <c r="I5162" s="264" t="s">
        <v>150</v>
      </c>
      <c r="J5162" s="265">
        <v>-3795</v>
      </c>
      <c r="K5162" s="82" t="str">
        <f>IFERROR(IFERROR(VLOOKUP(I5162,'DE-PARA'!B:D,3,0),VLOOKUP(I5162,'DE-PARA'!C:D,2,0)),"NÃO ENCONTRADO")</f>
        <v>Serviços</v>
      </c>
      <c r="L5162" s="50" t="str">
        <f>VLOOKUP(K5162,'Base -Receita-Despesa'!$B:$AS,1,FALSE)</f>
        <v>Serviços</v>
      </c>
    </row>
    <row r="5163" spans="1:12" ht="15" customHeight="1" x14ac:dyDescent="0.25">
      <c r="A5163" s="81" t="str">
        <f t="shared" si="161"/>
        <v>2019</v>
      </c>
      <c r="B5163" s="259" t="s">
        <v>1021</v>
      </c>
      <c r="C5163" s="260" t="s">
        <v>1022</v>
      </c>
      <c r="D5163" s="73" t="str">
        <f t="shared" si="160"/>
        <v>set/2019</v>
      </c>
      <c r="E5163" s="263">
        <v>43728</v>
      </c>
      <c r="F5163" s="259" t="s">
        <v>1762</v>
      </c>
      <c r="G5163" s="259" t="s">
        <v>295</v>
      </c>
      <c r="H5163" s="264" t="s">
        <v>1109</v>
      </c>
      <c r="I5163" s="264" t="s">
        <v>151</v>
      </c>
      <c r="J5163" s="265">
        <v>-4591.71</v>
      </c>
      <c r="K5163" s="82" t="str">
        <f>IFERROR(IFERROR(VLOOKUP(I5163,'DE-PARA'!B:D,3,0),VLOOKUP(I5163,'DE-PARA'!C:D,2,0)),"NÃO ENCONTRADO")</f>
        <v>Serviços</v>
      </c>
      <c r="L5163" s="50" t="str">
        <f>VLOOKUP(K5163,'Base -Receita-Despesa'!$B:$AS,1,FALSE)</f>
        <v>Serviços</v>
      </c>
    </row>
    <row r="5164" spans="1:12" ht="15" customHeight="1" x14ac:dyDescent="0.25">
      <c r="A5164" s="81" t="str">
        <f t="shared" si="161"/>
        <v>2019</v>
      </c>
      <c r="B5164" s="259" t="s">
        <v>1021</v>
      </c>
      <c r="C5164" s="260" t="s">
        <v>1022</v>
      </c>
      <c r="D5164" s="73" t="str">
        <f t="shared" si="160"/>
        <v>set/2019</v>
      </c>
      <c r="E5164" s="263">
        <v>43728</v>
      </c>
      <c r="F5164" s="259" t="s">
        <v>786</v>
      </c>
      <c r="G5164" s="259" t="s">
        <v>295</v>
      </c>
      <c r="H5164" s="264" t="s">
        <v>827</v>
      </c>
      <c r="I5164" s="264" t="s">
        <v>157</v>
      </c>
      <c r="J5164" s="265">
        <v>-114364.25</v>
      </c>
      <c r="K5164" s="82" t="str">
        <f>IFERROR(IFERROR(VLOOKUP(I5164,'DE-PARA'!B:D,3,0),VLOOKUP(I5164,'DE-PARA'!C:D,2,0)),"NÃO ENCONTRADO")</f>
        <v>Encargos sobre Folha de Pagamento</v>
      </c>
      <c r="L5164" s="50" t="str">
        <f>VLOOKUP(K5164,'Base -Receita-Despesa'!$B:$AS,1,FALSE)</f>
        <v>Encargos sobre Folha de Pagamento</v>
      </c>
    </row>
    <row r="5165" spans="1:12" ht="15" customHeight="1" x14ac:dyDescent="0.25">
      <c r="A5165" s="81" t="str">
        <f t="shared" si="161"/>
        <v>2019</v>
      </c>
      <c r="B5165" s="259" t="s">
        <v>1021</v>
      </c>
      <c r="C5165" s="260" t="s">
        <v>1022</v>
      </c>
      <c r="D5165" s="73" t="str">
        <f t="shared" si="160"/>
        <v>set/2019</v>
      </c>
      <c r="E5165" s="263">
        <v>43728</v>
      </c>
      <c r="F5165" s="259">
        <v>1596</v>
      </c>
      <c r="G5165" s="259" t="s">
        <v>295</v>
      </c>
      <c r="H5165" s="264" t="s">
        <v>978</v>
      </c>
      <c r="I5165" s="264" t="s">
        <v>248</v>
      </c>
      <c r="J5165" s="264">
        <v>-908.22</v>
      </c>
      <c r="K5165" s="82" t="str">
        <f>IFERROR(IFERROR(VLOOKUP(I5165,'DE-PARA'!B:D,3,0),VLOOKUP(I5165,'DE-PARA'!C:D,2,0)),"NÃO ENCONTRADO")</f>
        <v>Materiais</v>
      </c>
      <c r="L5165" s="50" t="str">
        <f>VLOOKUP(K5165,'Base -Receita-Despesa'!$B:$AS,1,FALSE)</f>
        <v>Materiais</v>
      </c>
    </row>
    <row r="5166" spans="1:12" ht="15" customHeight="1" x14ac:dyDescent="0.25">
      <c r="A5166" s="81" t="str">
        <f t="shared" si="161"/>
        <v>2019</v>
      </c>
      <c r="B5166" s="259" t="s">
        <v>1021</v>
      </c>
      <c r="C5166" s="260" t="s">
        <v>1022</v>
      </c>
      <c r="D5166" s="73" t="str">
        <f t="shared" si="160"/>
        <v>set/2019</v>
      </c>
      <c r="E5166" s="263">
        <v>43728</v>
      </c>
      <c r="F5166" s="259">
        <v>638</v>
      </c>
      <c r="G5166" s="259" t="s">
        <v>295</v>
      </c>
      <c r="H5166" s="264" t="s">
        <v>340</v>
      </c>
      <c r="I5166" s="264" t="s">
        <v>160</v>
      </c>
      <c r="J5166" s="265">
        <v>-1858.23</v>
      </c>
      <c r="K5166" s="82" t="str">
        <f>IFERROR(IFERROR(VLOOKUP(I5166,'DE-PARA'!B:D,3,0),VLOOKUP(I5166,'DE-PARA'!C:D,2,0)),"NÃO ENCONTRADO")</f>
        <v>Serviços</v>
      </c>
      <c r="L5166" s="50" t="str">
        <f>VLOOKUP(K5166,'Base -Receita-Despesa'!$B:$AS,1,FALSE)</f>
        <v>Serviços</v>
      </c>
    </row>
    <row r="5167" spans="1:12" ht="15" customHeight="1" x14ac:dyDescent="0.25">
      <c r="A5167" s="81" t="str">
        <f t="shared" si="161"/>
        <v>2019</v>
      </c>
      <c r="B5167" s="259" t="s">
        <v>1021</v>
      </c>
      <c r="C5167" s="260" t="s">
        <v>1022</v>
      </c>
      <c r="D5167" s="73" t="str">
        <f t="shared" si="160"/>
        <v>set/2019</v>
      </c>
      <c r="E5167" s="263">
        <v>43728</v>
      </c>
      <c r="F5167" s="259">
        <v>15694</v>
      </c>
      <c r="G5167" s="259" t="s">
        <v>295</v>
      </c>
      <c r="H5167" s="264" t="s">
        <v>741</v>
      </c>
      <c r="I5167" s="264" t="s">
        <v>160</v>
      </c>
      <c r="J5167" s="265">
        <v>-4304.17</v>
      </c>
      <c r="K5167" s="82" t="str">
        <f>IFERROR(IFERROR(VLOOKUP(I5167,'DE-PARA'!B:D,3,0),VLOOKUP(I5167,'DE-PARA'!C:D,2,0)),"NÃO ENCONTRADO")</f>
        <v>Serviços</v>
      </c>
      <c r="L5167" s="50" t="str">
        <f>VLOOKUP(K5167,'Base -Receita-Despesa'!$B:$AS,1,FALSE)</f>
        <v>Serviços</v>
      </c>
    </row>
    <row r="5168" spans="1:12" ht="15" customHeight="1" x14ac:dyDescent="0.25">
      <c r="A5168" s="81" t="str">
        <f t="shared" si="161"/>
        <v>2019</v>
      </c>
      <c r="B5168" s="259" t="s">
        <v>1021</v>
      </c>
      <c r="C5168" s="260" t="s">
        <v>1022</v>
      </c>
      <c r="D5168" s="73" t="str">
        <f t="shared" si="160"/>
        <v>set/2019</v>
      </c>
      <c r="E5168" s="263">
        <v>43728</v>
      </c>
      <c r="F5168" s="259" t="s">
        <v>214</v>
      </c>
      <c r="G5168" s="259" t="s">
        <v>295</v>
      </c>
      <c r="H5168" s="264" t="s">
        <v>304</v>
      </c>
      <c r="I5168" s="264" t="s">
        <v>133</v>
      </c>
      <c r="J5168" s="264">
        <v>-9.5</v>
      </c>
      <c r="K5168" s="82" t="str">
        <f>IFERROR(IFERROR(VLOOKUP(I5168,'DE-PARA'!B:D,3,0),VLOOKUP(I5168,'DE-PARA'!C:D,2,0)),"NÃO ENCONTRADO")</f>
        <v>Outras Saídas</v>
      </c>
      <c r="L5168" s="50" t="str">
        <f>VLOOKUP(K5168,'Base -Receita-Despesa'!$B:$AS,1,FALSE)</f>
        <v>Outras Saídas</v>
      </c>
    </row>
    <row r="5169" spans="1:12" ht="15" customHeight="1" x14ac:dyDescent="0.25">
      <c r="A5169" s="81" t="str">
        <f t="shared" si="161"/>
        <v>2019</v>
      </c>
      <c r="B5169" s="259" t="s">
        <v>1021</v>
      </c>
      <c r="C5169" s="260" t="s">
        <v>1022</v>
      </c>
      <c r="D5169" s="73" t="str">
        <f t="shared" si="160"/>
        <v>set/2019</v>
      </c>
      <c r="E5169" s="263">
        <v>43728</v>
      </c>
      <c r="F5169" s="259" t="s">
        <v>214</v>
      </c>
      <c r="G5169" s="259" t="s">
        <v>295</v>
      </c>
      <c r="H5169" s="264" t="s">
        <v>304</v>
      </c>
      <c r="I5169" s="264" t="s">
        <v>133</v>
      </c>
      <c r="J5169" s="264">
        <v>-9.5</v>
      </c>
      <c r="K5169" s="82" t="str">
        <f>IFERROR(IFERROR(VLOOKUP(I5169,'DE-PARA'!B:D,3,0),VLOOKUP(I5169,'DE-PARA'!C:D,2,0)),"NÃO ENCONTRADO")</f>
        <v>Outras Saídas</v>
      </c>
      <c r="L5169" s="50" t="str">
        <f>VLOOKUP(K5169,'Base -Receita-Despesa'!$B:$AS,1,FALSE)</f>
        <v>Outras Saídas</v>
      </c>
    </row>
    <row r="5170" spans="1:12" ht="15" customHeight="1" x14ac:dyDescent="0.25">
      <c r="A5170" s="81" t="str">
        <f t="shared" si="161"/>
        <v>2019</v>
      </c>
      <c r="B5170" s="259" t="s">
        <v>1021</v>
      </c>
      <c r="C5170" s="260" t="s">
        <v>1022</v>
      </c>
      <c r="D5170" s="73" t="str">
        <f t="shared" si="160"/>
        <v>set/2019</v>
      </c>
      <c r="E5170" s="263">
        <v>43728</v>
      </c>
      <c r="F5170" s="259" t="s">
        <v>214</v>
      </c>
      <c r="G5170" s="259" t="s">
        <v>295</v>
      </c>
      <c r="H5170" s="264" t="s">
        <v>304</v>
      </c>
      <c r="I5170" s="264" t="s">
        <v>133</v>
      </c>
      <c r="J5170" s="264">
        <v>-9.5</v>
      </c>
      <c r="K5170" s="82" t="str">
        <f>IFERROR(IFERROR(VLOOKUP(I5170,'DE-PARA'!B:D,3,0),VLOOKUP(I5170,'DE-PARA'!C:D,2,0)),"NÃO ENCONTRADO")</f>
        <v>Outras Saídas</v>
      </c>
      <c r="L5170" s="50" t="str">
        <f>VLOOKUP(K5170,'Base -Receita-Despesa'!$B:$AS,1,FALSE)</f>
        <v>Outras Saídas</v>
      </c>
    </row>
    <row r="5171" spans="1:12" ht="15" customHeight="1" x14ac:dyDescent="0.25">
      <c r="A5171" s="81" t="str">
        <f t="shared" si="161"/>
        <v>2019</v>
      </c>
      <c r="B5171" s="259" t="s">
        <v>1021</v>
      </c>
      <c r="C5171" s="260" t="s">
        <v>1022</v>
      </c>
      <c r="D5171" s="73" t="str">
        <f t="shared" si="160"/>
        <v>set/2019</v>
      </c>
      <c r="E5171" s="263">
        <v>43728</v>
      </c>
      <c r="F5171" s="259" t="s">
        <v>214</v>
      </c>
      <c r="G5171" s="259" t="s">
        <v>295</v>
      </c>
      <c r="H5171" s="264" t="s">
        <v>329</v>
      </c>
      <c r="I5171" s="264" t="s">
        <v>133</v>
      </c>
      <c r="J5171" s="264">
        <v>-74.25</v>
      </c>
      <c r="K5171" s="82" t="str">
        <f>IFERROR(IFERROR(VLOOKUP(I5171,'DE-PARA'!B:D,3,0),VLOOKUP(I5171,'DE-PARA'!C:D,2,0)),"NÃO ENCONTRADO")</f>
        <v>Outras Saídas</v>
      </c>
      <c r="L5171" s="50" t="str">
        <f>VLOOKUP(K5171,'Base -Receita-Despesa'!$B:$AS,1,FALSE)</f>
        <v>Outras Saídas</v>
      </c>
    </row>
    <row r="5172" spans="1:12" ht="15" customHeight="1" x14ac:dyDescent="0.25">
      <c r="A5172" s="81" t="str">
        <f t="shared" si="161"/>
        <v>2019</v>
      </c>
      <c r="B5172" s="259" t="s">
        <v>1021</v>
      </c>
      <c r="C5172" s="260" t="s">
        <v>1022</v>
      </c>
      <c r="D5172" s="73" t="str">
        <f t="shared" si="160"/>
        <v>set/2019</v>
      </c>
      <c r="E5172" s="263">
        <v>43728</v>
      </c>
      <c r="F5172" s="259" t="s">
        <v>207</v>
      </c>
      <c r="G5172" s="259" t="s">
        <v>295</v>
      </c>
      <c r="H5172" s="264" t="s">
        <v>208</v>
      </c>
      <c r="I5172" s="264" t="s">
        <v>298</v>
      </c>
      <c r="J5172" s="265">
        <v>198571.64</v>
      </c>
      <c r="K5172" s="82" t="str">
        <f>IFERROR(IFERROR(VLOOKUP(I5172,'DE-PARA'!B:D,3,0),VLOOKUP(I5172,'DE-PARA'!C:D,2,0)),"NÃO ENCONTRADO")</f>
        <v>Entrada Conta Aplicação (+)</v>
      </c>
      <c r="L5172" s="50" t="str">
        <f>VLOOKUP(K5172,'Base -Receita-Despesa'!$B:$AS,1,FALSE)</f>
        <v>ENTRADA CONTA APLICAÇÃO (+)</v>
      </c>
    </row>
    <row r="5173" spans="1:12" ht="15" customHeight="1" x14ac:dyDescent="0.25">
      <c r="A5173" s="81" t="str">
        <f t="shared" si="161"/>
        <v>2019</v>
      </c>
      <c r="B5173" s="259" t="s">
        <v>1021</v>
      </c>
      <c r="C5173" s="260" t="s">
        <v>1022</v>
      </c>
      <c r="D5173" s="73" t="str">
        <f t="shared" si="160"/>
        <v>set/2019</v>
      </c>
      <c r="E5173" s="263">
        <v>43731</v>
      </c>
      <c r="F5173" s="259" t="s">
        <v>1763</v>
      </c>
      <c r="G5173" s="259" t="s">
        <v>295</v>
      </c>
      <c r="H5173" s="264" t="s">
        <v>400</v>
      </c>
      <c r="I5173" s="264" t="s">
        <v>188</v>
      </c>
      <c r="J5173" s="264">
        <v>-201.25</v>
      </c>
      <c r="K5173" s="82" t="str">
        <f>IFERROR(IFERROR(VLOOKUP(I5173,'DE-PARA'!B:D,3,0),VLOOKUP(I5173,'DE-PARA'!C:D,2,0)),"NÃO ENCONTRADO")</f>
        <v>Tributos, Taxas e Contribuições</v>
      </c>
      <c r="L5173" s="50" t="str">
        <f>VLOOKUP(K5173,'Base -Receita-Despesa'!$B:$AS,1,FALSE)</f>
        <v>Tributos, Taxas e Contribuições</v>
      </c>
    </row>
    <row r="5174" spans="1:12" ht="15" customHeight="1" x14ac:dyDescent="0.25">
      <c r="A5174" s="81" t="str">
        <f t="shared" si="161"/>
        <v>2019</v>
      </c>
      <c r="B5174" s="259" t="s">
        <v>1021</v>
      </c>
      <c r="C5174" s="260" t="s">
        <v>1022</v>
      </c>
      <c r="D5174" s="73" t="str">
        <f t="shared" si="160"/>
        <v>set/2019</v>
      </c>
      <c r="E5174" s="263">
        <v>43731</v>
      </c>
      <c r="F5174" s="259">
        <v>67383</v>
      </c>
      <c r="G5174" s="259" t="s">
        <v>295</v>
      </c>
      <c r="H5174" s="264" t="s">
        <v>1692</v>
      </c>
      <c r="I5174" s="264" t="s">
        <v>248</v>
      </c>
      <c r="J5174" s="264">
        <v>-364.62</v>
      </c>
      <c r="K5174" s="82" t="str">
        <f>IFERROR(IFERROR(VLOOKUP(I5174,'DE-PARA'!B:D,3,0),VLOOKUP(I5174,'DE-PARA'!C:D,2,0)),"NÃO ENCONTRADO")</f>
        <v>Materiais</v>
      </c>
      <c r="L5174" s="50" t="str">
        <f>VLOOKUP(K5174,'Base -Receita-Despesa'!$B:$AS,1,FALSE)</f>
        <v>Materiais</v>
      </c>
    </row>
    <row r="5175" spans="1:12" ht="15" customHeight="1" x14ac:dyDescent="0.25">
      <c r="A5175" s="81" t="str">
        <f t="shared" si="161"/>
        <v>2019</v>
      </c>
      <c r="B5175" s="259" t="s">
        <v>1021</v>
      </c>
      <c r="C5175" s="260" t="s">
        <v>1022</v>
      </c>
      <c r="D5175" s="73" t="str">
        <f t="shared" si="160"/>
        <v>set/2019</v>
      </c>
      <c r="E5175" s="263">
        <v>43731</v>
      </c>
      <c r="F5175" s="259">
        <v>96624</v>
      </c>
      <c r="G5175" s="259" t="s">
        <v>295</v>
      </c>
      <c r="H5175" s="264" t="s">
        <v>181</v>
      </c>
      <c r="I5175" s="264" t="s">
        <v>248</v>
      </c>
      <c r="J5175" s="265">
        <v>-2985</v>
      </c>
      <c r="K5175" s="82" t="str">
        <f>IFERROR(IFERROR(VLOOKUP(I5175,'DE-PARA'!B:D,3,0),VLOOKUP(I5175,'DE-PARA'!C:D,2,0)),"NÃO ENCONTRADO")</f>
        <v>Materiais</v>
      </c>
      <c r="L5175" s="50" t="str">
        <f>VLOOKUP(K5175,'Base -Receita-Despesa'!$B:$AS,1,FALSE)</f>
        <v>Materiais</v>
      </c>
    </row>
    <row r="5176" spans="1:12" ht="15" customHeight="1" x14ac:dyDescent="0.25">
      <c r="A5176" s="81" t="str">
        <f t="shared" si="161"/>
        <v>2019</v>
      </c>
      <c r="B5176" s="259" t="s">
        <v>1021</v>
      </c>
      <c r="C5176" s="260" t="s">
        <v>1022</v>
      </c>
      <c r="D5176" s="73" t="str">
        <f t="shared" si="160"/>
        <v>set/2019</v>
      </c>
      <c r="E5176" s="263">
        <v>43731</v>
      </c>
      <c r="F5176" s="259" t="s">
        <v>214</v>
      </c>
      <c r="G5176" s="259" t="s">
        <v>295</v>
      </c>
      <c r="H5176" s="264" t="s">
        <v>304</v>
      </c>
      <c r="I5176" s="264" t="s">
        <v>133</v>
      </c>
      <c r="J5176" s="264">
        <v>-9.5</v>
      </c>
      <c r="K5176" s="82" t="str">
        <f>IFERROR(IFERROR(VLOOKUP(I5176,'DE-PARA'!B:D,3,0),VLOOKUP(I5176,'DE-PARA'!C:D,2,0)),"NÃO ENCONTRADO")</f>
        <v>Outras Saídas</v>
      </c>
      <c r="L5176" s="50" t="str">
        <f>VLOOKUP(K5176,'Base -Receita-Despesa'!$B:$AS,1,FALSE)</f>
        <v>Outras Saídas</v>
      </c>
    </row>
    <row r="5177" spans="1:12" ht="15" customHeight="1" x14ac:dyDescent="0.25">
      <c r="A5177" s="81" t="str">
        <f t="shared" si="161"/>
        <v>2019</v>
      </c>
      <c r="B5177" s="259" t="s">
        <v>1021</v>
      </c>
      <c r="C5177" s="260" t="s">
        <v>1022</v>
      </c>
      <c r="D5177" s="73" t="str">
        <f t="shared" si="160"/>
        <v>set/2019</v>
      </c>
      <c r="E5177" s="263">
        <v>43731</v>
      </c>
      <c r="F5177" s="259" t="s">
        <v>207</v>
      </c>
      <c r="G5177" s="259" t="s">
        <v>295</v>
      </c>
      <c r="H5177" s="264" t="s">
        <v>208</v>
      </c>
      <c r="I5177" s="264" t="s">
        <v>298</v>
      </c>
      <c r="J5177" s="265">
        <v>3560.37</v>
      </c>
      <c r="K5177" s="82" t="str">
        <f>IFERROR(IFERROR(VLOOKUP(I5177,'DE-PARA'!B:D,3,0),VLOOKUP(I5177,'DE-PARA'!C:D,2,0)),"NÃO ENCONTRADO")</f>
        <v>Entrada Conta Aplicação (+)</v>
      </c>
      <c r="L5177" s="50" t="str">
        <f>VLOOKUP(K5177,'Base -Receita-Despesa'!$B:$AS,1,FALSE)</f>
        <v>ENTRADA CONTA APLICAÇÃO (+)</v>
      </c>
    </row>
    <row r="5178" spans="1:12" ht="15" customHeight="1" x14ac:dyDescent="0.25">
      <c r="A5178" s="81" t="str">
        <f t="shared" si="161"/>
        <v>2019</v>
      </c>
      <c r="B5178" s="259" t="s">
        <v>1023</v>
      </c>
      <c r="C5178" s="260" t="s">
        <v>1022</v>
      </c>
      <c r="D5178" s="73" t="str">
        <f t="shared" si="160"/>
        <v>set/2019</v>
      </c>
      <c r="E5178" s="263">
        <v>43733</v>
      </c>
      <c r="F5178" s="259" t="s">
        <v>143</v>
      </c>
      <c r="G5178" s="259" t="s">
        <v>295</v>
      </c>
      <c r="H5178" s="264" t="s">
        <v>143</v>
      </c>
      <c r="I5178" s="264" t="s">
        <v>235</v>
      </c>
      <c r="J5178" s="265">
        <v>1020343.03</v>
      </c>
      <c r="K5178" s="82" t="str">
        <f>IFERROR(IFERROR(VLOOKUP(I5178,'DE-PARA'!B:D,3,0),VLOOKUP(I5178,'DE-PARA'!C:D,2,0)),"NÃO ENCONTRADO")</f>
        <v>Repasses Contrato de Gestão</v>
      </c>
      <c r="L5178" s="50" t="str">
        <f>VLOOKUP(K5178,'Base -Receita-Despesa'!$B:$AS,1,FALSE)</f>
        <v>Repasses Contrato de Gestão</v>
      </c>
    </row>
    <row r="5179" spans="1:12" ht="15" customHeight="1" x14ac:dyDescent="0.25">
      <c r="A5179" s="81" t="str">
        <f t="shared" si="161"/>
        <v>2019</v>
      </c>
      <c r="B5179" s="259" t="s">
        <v>1023</v>
      </c>
      <c r="C5179" s="260" t="s">
        <v>1022</v>
      </c>
      <c r="D5179" s="73" t="str">
        <f t="shared" si="160"/>
        <v>set/2019</v>
      </c>
      <c r="E5179" s="263">
        <v>43733</v>
      </c>
      <c r="F5179" s="259" t="s">
        <v>205</v>
      </c>
      <c r="G5179" s="259" t="s">
        <v>295</v>
      </c>
      <c r="H5179" s="264" t="s">
        <v>736</v>
      </c>
      <c r="I5179" s="264" t="s">
        <v>125</v>
      </c>
      <c r="J5179" s="265">
        <v>-500000</v>
      </c>
      <c r="K5179" s="82" t="str">
        <f>IFERROR(IFERROR(VLOOKUP(I5179,'DE-PARA'!B:D,3,0),VLOOKUP(I5179,'DE-PARA'!C:D,2,0)),"NÃO ENCONTRADO")</f>
        <v>TEV – Transferências Entre Contas (Entradas)</v>
      </c>
      <c r="L5179" s="50" t="str">
        <f>VLOOKUP(K5179,'Base -Receita-Despesa'!$B:$AS,1,FALSE)</f>
        <v>TEV – Transferências Entre Contas (Entradas)</v>
      </c>
    </row>
    <row r="5180" spans="1:12" ht="15" customHeight="1" x14ac:dyDescent="0.25">
      <c r="A5180" s="81" t="str">
        <f t="shared" si="161"/>
        <v>2019</v>
      </c>
      <c r="B5180" s="259" t="s">
        <v>1023</v>
      </c>
      <c r="C5180" s="260" t="s">
        <v>1022</v>
      </c>
      <c r="D5180" s="73" t="str">
        <f t="shared" si="160"/>
        <v>set/2019</v>
      </c>
      <c r="E5180" s="263">
        <v>43733</v>
      </c>
      <c r="F5180" s="259" t="s">
        <v>205</v>
      </c>
      <c r="G5180" s="259" t="s">
        <v>295</v>
      </c>
      <c r="H5180" s="264" t="s">
        <v>736</v>
      </c>
      <c r="I5180" s="264" t="s">
        <v>125</v>
      </c>
      <c r="J5180" s="265">
        <v>-520343.03999999998</v>
      </c>
      <c r="K5180" s="82" t="str">
        <f>IFERROR(IFERROR(VLOOKUP(I5180,'DE-PARA'!B:D,3,0),VLOOKUP(I5180,'DE-PARA'!C:D,2,0)),"NÃO ENCONTRADO")</f>
        <v>TEV – Transferências Entre Contas (Entradas)</v>
      </c>
      <c r="L5180" s="50" t="str">
        <f>VLOOKUP(K5180,'Base -Receita-Despesa'!$B:$AS,1,FALSE)</f>
        <v>TEV – Transferências Entre Contas (Entradas)</v>
      </c>
    </row>
    <row r="5181" spans="1:12" ht="15" customHeight="1" x14ac:dyDescent="0.25">
      <c r="A5181" s="81" t="str">
        <f t="shared" si="161"/>
        <v>2019</v>
      </c>
      <c r="B5181" s="259" t="s">
        <v>1023</v>
      </c>
      <c r="C5181" s="260" t="s">
        <v>1022</v>
      </c>
      <c r="D5181" s="73" t="str">
        <f t="shared" si="160"/>
        <v>set/2019</v>
      </c>
      <c r="E5181" s="263">
        <v>43733</v>
      </c>
      <c r="F5181" s="259" t="s">
        <v>207</v>
      </c>
      <c r="G5181" s="259" t="s">
        <v>295</v>
      </c>
      <c r="H5181" s="264" t="s">
        <v>208</v>
      </c>
      <c r="I5181" s="264" t="s">
        <v>298</v>
      </c>
      <c r="J5181" s="264">
        <v>0.01</v>
      </c>
      <c r="K5181" s="82" t="str">
        <f>IFERROR(IFERROR(VLOOKUP(I5181,'DE-PARA'!B:D,3,0),VLOOKUP(I5181,'DE-PARA'!C:D,2,0)),"NÃO ENCONTRADO")</f>
        <v>Entrada Conta Aplicação (+)</v>
      </c>
      <c r="L5181" s="50" t="str">
        <f>VLOOKUP(K5181,'Base -Receita-Despesa'!$B:$AS,1,FALSE)</f>
        <v>ENTRADA CONTA APLICAÇÃO (+)</v>
      </c>
    </row>
    <row r="5182" spans="1:12" ht="15" customHeight="1" x14ac:dyDescent="0.25">
      <c r="A5182" s="81" t="str">
        <f t="shared" si="161"/>
        <v>2019</v>
      </c>
      <c r="B5182" s="259" t="s">
        <v>1021</v>
      </c>
      <c r="C5182" s="260" t="s">
        <v>1022</v>
      </c>
      <c r="D5182" s="73" t="str">
        <f t="shared" si="160"/>
        <v>set/2019</v>
      </c>
      <c r="E5182" s="263">
        <v>43733</v>
      </c>
      <c r="F5182" s="259" t="s">
        <v>738</v>
      </c>
      <c r="G5182" s="259" t="s">
        <v>295</v>
      </c>
      <c r="H5182" s="264" t="s">
        <v>738</v>
      </c>
      <c r="I5182" s="264" t="s">
        <v>206</v>
      </c>
      <c r="J5182" s="265">
        <v>-2224472.14</v>
      </c>
      <c r="K5182" s="82" t="str">
        <f>IFERROR(IFERROR(VLOOKUP(I5182,'DE-PARA'!B:D,3,0),VLOOKUP(I5182,'DE-PARA'!C:D,2,0)),"NÃO ENCONTRADO")</f>
        <v>Saídas Da C/A Por Regates (-)</v>
      </c>
      <c r="L5182" s="50" t="str">
        <f>VLOOKUP(K5182,'Base -Receita-Despesa'!$B:$AS,1,FALSE)</f>
        <v>SAÍDAS DA C/A POR REGATES (-)</v>
      </c>
    </row>
    <row r="5183" spans="1:12" ht="15" customHeight="1" x14ac:dyDescent="0.25">
      <c r="A5183" s="81" t="str">
        <f t="shared" si="161"/>
        <v>2019</v>
      </c>
      <c r="B5183" s="259" t="s">
        <v>1021</v>
      </c>
      <c r="C5183" s="260" t="s">
        <v>1022</v>
      </c>
      <c r="D5183" s="73" t="str">
        <f t="shared" si="160"/>
        <v>set/2019</v>
      </c>
      <c r="E5183" s="263">
        <v>43733</v>
      </c>
      <c r="F5183" s="259" t="s">
        <v>205</v>
      </c>
      <c r="G5183" s="259" t="s">
        <v>295</v>
      </c>
      <c r="H5183" s="264" t="s">
        <v>736</v>
      </c>
      <c r="I5183" s="264" t="s">
        <v>125</v>
      </c>
      <c r="J5183" s="265">
        <v>500000</v>
      </c>
      <c r="K5183" s="82" t="str">
        <f>IFERROR(IFERROR(VLOOKUP(I5183,'DE-PARA'!B:D,3,0),VLOOKUP(I5183,'DE-PARA'!C:D,2,0)),"NÃO ENCONTRADO")</f>
        <v>TEV – Transferências Entre Contas (Entradas)</v>
      </c>
      <c r="L5183" s="50" t="str">
        <f>VLOOKUP(K5183,'Base -Receita-Despesa'!$B:$AS,1,FALSE)</f>
        <v>TEV – Transferências Entre Contas (Entradas)</v>
      </c>
    </row>
    <row r="5184" spans="1:12" ht="15" customHeight="1" x14ac:dyDescent="0.25">
      <c r="A5184" s="81" t="str">
        <f t="shared" si="161"/>
        <v>2019</v>
      </c>
      <c r="B5184" s="259" t="s">
        <v>1021</v>
      </c>
      <c r="C5184" s="260" t="s">
        <v>1022</v>
      </c>
      <c r="D5184" s="73" t="str">
        <f t="shared" si="160"/>
        <v>set/2019</v>
      </c>
      <c r="E5184" s="263">
        <v>43733</v>
      </c>
      <c r="F5184" s="259" t="s">
        <v>205</v>
      </c>
      <c r="G5184" s="259" t="s">
        <v>295</v>
      </c>
      <c r="H5184" s="264" t="s">
        <v>736</v>
      </c>
      <c r="I5184" s="264" t="s">
        <v>125</v>
      </c>
      <c r="J5184" s="265">
        <v>520343.03999999998</v>
      </c>
      <c r="K5184" s="82" t="str">
        <f>IFERROR(IFERROR(VLOOKUP(I5184,'DE-PARA'!B:D,3,0),VLOOKUP(I5184,'DE-PARA'!C:D,2,0)),"NÃO ENCONTRADO")</f>
        <v>TEV – Transferências Entre Contas (Entradas)</v>
      </c>
      <c r="L5184" s="50" t="str">
        <f>VLOOKUP(K5184,'Base -Receita-Despesa'!$B:$AS,1,FALSE)</f>
        <v>TEV – Transferências Entre Contas (Entradas)</v>
      </c>
    </row>
    <row r="5185" spans="1:12" ht="15" customHeight="1" x14ac:dyDescent="0.25">
      <c r="A5185" s="81" t="str">
        <f t="shared" si="161"/>
        <v>2019</v>
      </c>
      <c r="B5185" s="259" t="s">
        <v>1021</v>
      </c>
      <c r="C5185" s="260" t="s">
        <v>1022</v>
      </c>
      <c r="D5185" s="73" t="str">
        <f t="shared" si="160"/>
        <v>set/2019</v>
      </c>
      <c r="E5185" s="263">
        <v>43733</v>
      </c>
      <c r="F5185" s="259" t="s">
        <v>789</v>
      </c>
      <c r="G5185" s="259" t="s">
        <v>295</v>
      </c>
      <c r="H5185" s="264" t="s">
        <v>828</v>
      </c>
      <c r="I5185" s="264" t="s">
        <v>156</v>
      </c>
      <c r="J5185" s="265">
        <v>-3155.81</v>
      </c>
      <c r="K5185" s="82" t="str">
        <f>IFERROR(IFERROR(VLOOKUP(I5185,'DE-PARA'!B:D,3,0),VLOOKUP(I5185,'DE-PARA'!C:D,2,0)),"NÃO ENCONTRADO")</f>
        <v>Encargos sobre Folha de Pagamento</v>
      </c>
      <c r="L5185" s="50" t="str">
        <f>VLOOKUP(K5185,'Base -Receita-Despesa'!$B:$AS,1,FALSE)</f>
        <v>Encargos sobre Folha de Pagamento</v>
      </c>
    </row>
    <row r="5186" spans="1:12" ht="15" customHeight="1" x14ac:dyDescent="0.25">
      <c r="A5186" s="81" t="str">
        <f t="shared" si="161"/>
        <v>2019</v>
      </c>
      <c r="B5186" s="259" t="s">
        <v>1021</v>
      </c>
      <c r="C5186" s="260" t="s">
        <v>1022</v>
      </c>
      <c r="D5186" s="73" t="str">
        <f t="shared" si="160"/>
        <v>set/2019</v>
      </c>
      <c r="E5186" s="263">
        <v>43733</v>
      </c>
      <c r="F5186" s="259">
        <v>3130</v>
      </c>
      <c r="G5186" s="259" t="s">
        <v>295</v>
      </c>
      <c r="H5186" s="264" t="s">
        <v>1123</v>
      </c>
      <c r="I5186" s="264" t="s">
        <v>138</v>
      </c>
      <c r="J5186" s="264">
        <v>-160</v>
      </c>
      <c r="K5186" s="82" t="str">
        <f>IFERROR(IFERROR(VLOOKUP(I5186,'DE-PARA'!B:D,3,0),VLOOKUP(I5186,'DE-PARA'!C:D,2,0)),"NÃO ENCONTRADO")</f>
        <v>Concessionárias (água, luz e telefone)</v>
      </c>
      <c r="L5186" s="50" t="str">
        <f>VLOOKUP(K5186,'Base -Receita-Despesa'!$B:$AS,1,FALSE)</f>
        <v>Concessionárias (água, luz e telefone)</v>
      </c>
    </row>
    <row r="5187" spans="1:12" ht="15" customHeight="1" x14ac:dyDescent="0.25">
      <c r="A5187" s="81" t="str">
        <f t="shared" si="161"/>
        <v>2019</v>
      </c>
      <c r="B5187" s="259" t="s">
        <v>1021</v>
      </c>
      <c r="C5187" s="260" t="s">
        <v>1022</v>
      </c>
      <c r="D5187" s="73" t="str">
        <f t="shared" ref="D5187:D5250" si="162">TEXT(E5187,"mmm/aaaa")</f>
        <v>set/2019</v>
      </c>
      <c r="E5187" s="263">
        <v>43733</v>
      </c>
      <c r="F5187" s="259">
        <v>3213</v>
      </c>
      <c r="G5187" s="259" t="s">
        <v>295</v>
      </c>
      <c r="H5187" s="264" t="s">
        <v>1457</v>
      </c>
      <c r="I5187" s="264" t="s">
        <v>249</v>
      </c>
      <c r="J5187" s="264">
        <v>-408</v>
      </c>
      <c r="K5187" s="82" t="str">
        <f>IFERROR(IFERROR(VLOOKUP(I5187,'DE-PARA'!B:D,3,0),VLOOKUP(I5187,'DE-PARA'!C:D,2,0)),"NÃO ENCONTRADO")</f>
        <v>Materiais</v>
      </c>
      <c r="L5187" s="50" t="str">
        <f>VLOOKUP(K5187,'Base -Receita-Despesa'!$B:$AS,1,FALSE)</f>
        <v>Materiais</v>
      </c>
    </row>
    <row r="5188" spans="1:12" ht="15" customHeight="1" x14ac:dyDescent="0.25">
      <c r="A5188" s="81" t="str">
        <f t="shared" ref="A5188:A5251" si="163">IF(K5188="NÃO ENCONTRADO",0,RIGHT(D5188,4))</f>
        <v>2019</v>
      </c>
      <c r="B5188" s="259" t="s">
        <v>1021</v>
      </c>
      <c r="C5188" s="260" t="s">
        <v>1022</v>
      </c>
      <c r="D5188" s="73" t="str">
        <f t="shared" si="162"/>
        <v>set/2019</v>
      </c>
      <c r="E5188" s="263">
        <v>43733</v>
      </c>
      <c r="F5188" s="259">
        <v>1282</v>
      </c>
      <c r="G5188" s="259" t="s">
        <v>295</v>
      </c>
      <c r="H5188" s="264" t="s">
        <v>1764</v>
      </c>
      <c r="I5188" s="264" t="s">
        <v>248</v>
      </c>
      <c r="J5188" s="264">
        <v>-840</v>
      </c>
      <c r="K5188" s="82" t="str">
        <f>IFERROR(IFERROR(VLOOKUP(I5188,'DE-PARA'!B:D,3,0),VLOOKUP(I5188,'DE-PARA'!C:D,2,0)),"NÃO ENCONTRADO")</f>
        <v>Materiais</v>
      </c>
      <c r="L5188" s="50" t="str">
        <f>VLOOKUP(K5188,'Base -Receita-Despesa'!$B:$AS,1,FALSE)</f>
        <v>Materiais</v>
      </c>
    </row>
    <row r="5189" spans="1:12" ht="15" customHeight="1" x14ac:dyDescent="0.25">
      <c r="A5189" s="81" t="str">
        <f t="shared" si="163"/>
        <v>2019</v>
      </c>
      <c r="B5189" s="259" t="s">
        <v>1021</v>
      </c>
      <c r="C5189" s="260" t="s">
        <v>1022</v>
      </c>
      <c r="D5189" s="73" t="str">
        <f t="shared" si="162"/>
        <v>set/2019</v>
      </c>
      <c r="E5189" s="263">
        <v>43733</v>
      </c>
      <c r="F5189" s="259">
        <v>4152</v>
      </c>
      <c r="G5189" s="259" t="s">
        <v>295</v>
      </c>
      <c r="H5189" s="264" t="s">
        <v>758</v>
      </c>
      <c r="I5189" s="264" t="s">
        <v>256</v>
      </c>
      <c r="J5189" s="264">
        <v>-81</v>
      </c>
      <c r="K5189" s="82" t="str">
        <f>IFERROR(IFERROR(VLOOKUP(I5189,'DE-PARA'!B:D,3,0),VLOOKUP(I5189,'DE-PARA'!C:D,2,0)),"NÃO ENCONTRADO")</f>
        <v>Materiais</v>
      </c>
      <c r="L5189" s="50" t="str">
        <f>VLOOKUP(K5189,'Base -Receita-Despesa'!$B:$AS,1,FALSE)</f>
        <v>Materiais</v>
      </c>
    </row>
    <row r="5190" spans="1:12" ht="15" customHeight="1" x14ac:dyDescent="0.25">
      <c r="A5190" s="81" t="str">
        <f t="shared" si="163"/>
        <v>2019</v>
      </c>
      <c r="B5190" s="259" t="s">
        <v>1021</v>
      </c>
      <c r="C5190" s="260" t="s">
        <v>1022</v>
      </c>
      <c r="D5190" s="73" t="str">
        <f t="shared" si="162"/>
        <v>set/2019</v>
      </c>
      <c r="E5190" s="263">
        <v>43733</v>
      </c>
      <c r="F5190" s="259">
        <v>68</v>
      </c>
      <c r="G5190" s="259" t="s">
        <v>295</v>
      </c>
      <c r="H5190" s="264" t="s">
        <v>1453</v>
      </c>
      <c r="I5190" s="264" t="s">
        <v>243</v>
      </c>
      <c r="J5190" s="265">
        <v>-45929.87</v>
      </c>
      <c r="K5190" s="82" t="str">
        <f>IFERROR(IFERROR(VLOOKUP(I5190,'DE-PARA'!B:D,3,0),VLOOKUP(I5190,'DE-PARA'!C:D,2,0)),"NÃO ENCONTRADO")</f>
        <v>Pessoal</v>
      </c>
      <c r="L5190" s="50" t="str">
        <f>VLOOKUP(K5190,'Base -Receita-Despesa'!$B:$AS,1,FALSE)</f>
        <v>Pessoal</v>
      </c>
    </row>
    <row r="5191" spans="1:12" ht="15" customHeight="1" x14ac:dyDescent="0.25">
      <c r="A5191" s="81" t="str">
        <f t="shared" si="163"/>
        <v>2019</v>
      </c>
      <c r="B5191" s="259" t="s">
        <v>1021</v>
      </c>
      <c r="C5191" s="260" t="s">
        <v>1022</v>
      </c>
      <c r="D5191" s="73" t="str">
        <f t="shared" si="162"/>
        <v>set/2019</v>
      </c>
      <c r="E5191" s="263">
        <v>43733</v>
      </c>
      <c r="F5191" s="259">
        <v>66</v>
      </c>
      <c r="G5191" s="259" t="s">
        <v>295</v>
      </c>
      <c r="H5191" s="264" t="s">
        <v>1453</v>
      </c>
      <c r="I5191" s="264" t="s">
        <v>243</v>
      </c>
      <c r="J5191" s="265">
        <v>-36601.61</v>
      </c>
      <c r="K5191" s="82" t="str">
        <f>IFERROR(IFERROR(VLOOKUP(I5191,'DE-PARA'!B:D,3,0),VLOOKUP(I5191,'DE-PARA'!C:D,2,0)),"NÃO ENCONTRADO")</f>
        <v>Pessoal</v>
      </c>
      <c r="L5191" s="50" t="str">
        <f>VLOOKUP(K5191,'Base -Receita-Despesa'!$B:$AS,1,FALSE)</f>
        <v>Pessoal</v>
      </c>
    </row>
    <row r="5192" spans="1:12" ht="15" customHeight="1" x14ac:dyDescent="0.25">
      <c r="A5192" s="81" t="str">
        <f t="shared" si="163"/>
        <v>2019</v>
      </c>
      <c r="B5192" s="259" t="s">
        <v>1021</v>
      </c>
      <c r="C5192" s="260" t="s">
        <v>1022</v>
      </c>
      <c r="D5192" s="73" t="str">
        <f t="shared" si="162"/>
        <v>set/2019</v>
      </c>
      <c r="E5192" s="263">
        <v>43733</v>
      </c>
      <c r="F5192" s="259">
        <v>65</v>
      </c>
      <c r="G5192" s="259" t="s">
        <v>295</v>
      </c>
      <c r="H5192" s="264" t="s">
        <v>1453</v>
      </c>
      <c r="I5192" s="264" t="s">
        <v>243</v>
      </c>
      <c r="J5192" s="265">
        <v>-75450.48</v>
      </c>
      <c r="K5192" s="82" t="str">
        <f>IFERROR(IFERROR(VLOOKUP(I5192,'DE-PARA'!B:D,3,0),VLOOKUP(I5192,'DE-PARA'!C:D,2,0)),"NÃO ENCONTRADO")</f>
        <v>Pessoal</v>
      </c>
      <c r="L5192" s="50" t="str">
        <f>VLOOKUP(K5192,'Base -Receita-Despesa'!$B:$AS,1,FALSE)</f>
        <v>Pessoal</v>
      </c>
    </row>
    <row r="5193" spans="1:12" ht="15" customHeight="1" x14ac:dyDescent="0.25">
      <c r="A5193" s="81" t="str">
        <f t="shared" si="163"/>
        <v>2019</v>
      </c>
      <c r="B5193" s="259" t="s">
        <v>1021</v>
      </c>
      <c r="C5193" s="260" t="s">
        <v>1022</v>
      </c>
      <c r="D5193" s="73" t="str">
        <f t="shared" si="162"/>
        <v>set/2019</v>
      </c>
      <c r="E5193" s="263">
        <v>43733</v>
      </c>
      <c r="F5193" s="259">
        <v>67</v>
      </c>
      <c r="G5193" s="259" t="s">
        <v>295</v>
      </c>
      <c r="H5193" s="264" t="s">
        <v>1453</v>
      </c>
      <c r="I5193" s="264" t="s">
        <v>243</v>
      </c>
      <c r="J5193" s="265">
        <v>-54465.77</v>
      </c>
      <c r="K5193" s="82" t="str">
        <f>IFERROR(IFERROR(VLOOKUP(I5193,'DE-PARA'!B:D,3,0),VLOOKUP(I5193,'DE-PARA'!C:D,2,0)),"NÃO ENCONTRADO")</f>
        <v>Pessoal</v>
      </c>
      <c r="L5193" s="50" t="str">
        <f>VLOOKUP(K5193,'Base -Receita-Despesa'!$B:$AS,1,FALSE)</f>
        <v>Pessoal</v>
      </c>
    </row>
    <row r="5194" spans="1:12" ht="15" customHeight="1" x14ac:dyDescent="0.25">
      <c r="A5194" s="81" t="str">
        <f t="shared" si="163"/>
        <v>2019</v>
      </c>
      <c r="B5194" s="259" t="s">
        <v>1021</v>
      </c>
      <c r="C5194" s="260" t="s">
        <v>1022</v>
      </c>
      <c r="D5194" s="73" t="str">
        <f t="shared" si="162"/>
        <v>set/2019</v>
      </c>
      <c r="E5194" s="263">
        <v>43733</v>
      </c>
      <c r="F5194" s="259">
        <v>489</v>
      </c>
      <c r="G5194" s="259" t="s">
        <v>295</v>
      </c>
      <c r="H5194" s="264" t="s">
        <v>331</v>
      </c>
      <c r="I5194" s="264" t="s">
        <v>120</v>
      </c>
      <c r="J5194" s="265">
        <v>-11000</v>
      </c>
      <c r="K5194" s="82" t="str">
        <f>IFERROR(IFERROR(VLOOKUP(I5194,'DE-PARA'!B:D,3,0),VLOOKUP(I5194,'DE-PARA'!C:D,2,0)),"NÃO ENCONTRADO")</f>
        <v>Serviços</v>
      </c>
      <c r="L5194" s="50" t="str">
        <f>VLOOKUP(K5194,'Base -Receita-Despesa'!$B:$AS,1,FALSE)</f>
        <v>Serviços</v>
      </c>
    </row>
    <row r="5195" spans="1:12" ht="15" customHeight="1" x14ac:dyDescent="0.25">
      <c r="A5195" s="81" t="str">
        <f t="shared" si="163"/>
        <v>2019</v>
      </c>
      <c r="B5195" s="259" t="s">
        <v>1021</v>
      </c>
      <c r="C5195" s="260" t="s">
        <v>1022</v>
      </c>
      <c r="D5195" s="73" t="str">
        <f t="shared" si="162"/>
        <v>set/2019</v>
      </c>
      <c r="E5195" s="263">
        <v>43733</v>
      </c>
      <c r="F5195" s="259" t="s">
        <v>781</v>
      </c>
      <c r="G5195" s="259" t="s">
        <v>295</v>
      </c>
      <c r="H5195" s="264" t="s">
        <v>792</v>
      </c>
      <c r="I5195" s="264" t="s">
        <v>276</v>
      </c>
      <c r="J5195" s="264">
        <v>-252.96</v>
      </c>
      <c r="K5195" s="82" t="str">
        <f>IFERROR(IFERROR(VLOOKUP(I5195,'DE-PARA'!B:D,3,0),VLOOKUP(I5195,'DE-PARA'!C:D,2,0)),"NÃO ENCONTRADO")</f>
        <v>Despesas com Viagens</v>
      </c>
      <c r="L5195" s="50" t="str">
        <f>VLOOKUP(K5195,'Base -Receita-Despesa'!$B:$AS,1,FALSE)</f>
        <v>Despesas com Viagens</v>
      </c>
    </row>
    <row r="5196" spans="1:12" ht="15" customHeight="1" x14ac:dyDescent="0.25">
      <c r="A5196" s="81" t="str">
        <f t="shared" si="163"/>
        <v>2019</v>
      </c>
      <c r="B5196" s="259" t="s">
        <v>1021</v>
      </c>
      <c r="C5196" s="260" t="s">
        <v>1022</v>
      </c>
      <c r="D5196" s="73" t="str">
        <f t="shared" si="162"/>
        <v>set/2019</v>
      </c>
      <c r="E5196" s="263">
        <v>43733</v>
      </c>
      <c r="F5196" s="259" t="s">
        <v>781</v>
      </c>
      <c r="G5196" s="259" t="s">
        <v>295</v>
      </c>
      <c r="H5196" s="264" t="s">
        <v>792</v>
      </c>
      <c r="I5196" s="264" t="s">
        <v>276</v>
      </c>
      <c r="J5196" s="264">
        <v>-322.95999999999998</v>
      </c>
      <c r="K5196" s="82" t="str">
        <f>IFERROR(IFERROR(VLOOKUP(I5196,'DE-PARA'!B:D,3,0),VLOOKUP(I5196,'DE-PARA'!C:D,2,0)),"NÃO ENCONTRADO")</f>
        <v>Despesas com Viagens</v>
      </c>
      <c r="L5196" s="50" t="str">
        <f>VLOOKUP(K5196,'Base -Receita-Despesa'!$B:$AS,1,FALSE)</f>
        <v>Despesas com Viagens</v>
      </c>
    </row>
    <row r="5197" spans="1:12" ht="15" customHeight="1" x14ac:dyDescent="0.25">
      <c r="A5197" s="81" t="str">
        <f t="shared" si="163"/>
        <v>2019</v>
      </c>
      <c r="B5197" s="259" t="s">
        <v>1021</v>
      </c>
      <c r="C5197" s="260" t="s">
        <v>1022</v>
      </c>
      <c r="D5197" s="73" t="str">
        <f t="shared" si="162"/>
        <v>set/2019</v>
      </c>
      <c r="E5197" s="263">
        <v>43733</v>
      </c>
      <c r="F5197" s="259" t="s">
        <v>781</v>
      </c>
      <c r="G5197" s="259" t="s">
        <v>295</v>
      </c>
      <c r="H5197" s="264" t="s">
        <v>1765</v>
      </c>
      <c r="I5197" s="264" t="s">
        <v>276</v>
      </c>
      <c r="J5197" s="264">
        <v>-50</v>
      </c>
      <c r="K5197" s="82" t="str">
        <f>IFERROR(IFERROR(VLOOKUP(I5197,'DE-PARA'!B:D,3,0),VLOOKUP(I5197,'DE-PARA'!C:D,2,0)),"NÃO ENCONTRADO")</f>
        <v>Despesas com Viagens</v>
      </c>
      <c r="L5197" s="50" t="str">
        <f>VLOOKUP(K5197,'Base -Receita-Despesa'!$B:$AS,1,FALSE)</f>
        <v>Despesas com Viagens</v>
      </c>
    </row>
    <row r="5198" spans="1:12" ht="15" customHeight="1" x14ac:dyDescent="0.25">
      <c r="A5198" s="81" t="str">
        <f t="shared" si="163"/>
        <v>2019</v>
      </c>
      <c r="B5198" s="259" t="s">
        <v>1021</v>
      </c>
      <c r="C5198" s="260" t="s">
        <v>1022</v>
      </c>
      <c r="D5198" s="73" t="str">
        <f t="shared" si="162"/>
        <v>set/2019</v>
      </c>
      <c r="E5198" s="263">
        <v>43733</v>
      </c>
      <c r="F5198" s="259">
        <v>9463</v>
      </c>
      <c r="G5198" s="259" t="s">
        <v>295</v>
      </c>
      <c r="H5198" s="264" t="s">
        <v>1766</v>
      </c>
      <c r="I5198" s="264" t="s">
        <v>255</v>
      </c>
      <c r="J5198" s="264">
        <v>-103</v>
      </c>
      <c r="K5198" s="82" t="str">
        <f>IFERROR(IFERROR(VLOOKUP(I5198,'DE-PARA'!B:D,3,0),VLOOKUP(I5198,'DE-PARA'!C:D,2,0)),"NÃO ENCONTRADO")</f>
        <v>Materiais</v>
      </c>
      <c r="L5198" s="50" t="str">
        <f>VLOOKUP(K5198,'Base -Receita-Despesa'!$B:$AS,1,FALSE)</f>
        <v>Materiais</v>
      </c>
    </row>
    <row r="5199" spans="1:12" ht="15" customHeight="1" x14ac:dyDescent="0.25">
      <c r="A5199" s="81" t="str">
        <f t="shared" si="163"/>
        <v>2019</v>
      </c>
      <c r="B5199" s="259" t="s">
        <v>1021</v>
      </c>
      <c r="C5199" s="260" t="s">
        <v>1022</v>
      </c>
      <c r="D5199" s="73" t="str">
        <f t="shared" si="162"/>
        <v>set/2019</v>
      </c>
      <c r="E5199" s="263">
        <v>43733</v>
      </c>
      <c r="F5199" s="259" t="s">
        <v>214</v>
      </c>
      <c r="G5199" s="259" t="s">
        <v>295</v>
      </c>
      <c r="H5199" s="264" t="s">
        <v>304</v>
      </c>
      <c r="I5199" s="264" t="s">
        <v>133</v>
      </c>
      <c r="J5199" s="264">
        <v>-9.5</v>
      </c>
      <c r="K5199" s="82" t="str">
        <f>IFERROR(IFERROR(VLOOKUP(I5199,'DE-PARA'!B:D,3,0),VLOOKUP(I5199,'DE-PARA'!C:D,2,0)),"NÃO ENCONTRADO")</f>
        <v>Outras Saídas</v>
      </c>
      <c r="L5199" s="50" t="str">
        <f>VLOOKUP(K5199,'Base -Receita-Despesa'!$B:$AS,1,FALSE)</f>
        <v>Outras Saídas</v>
      </c>
    </row>
    <row r="5200" spans="1:12" ht="15" customHeight="1" x14ac:dyDescent="0.25">
      <c r="A5200" s="81" t="str">
        <f t="shared" si="163"/>
        <v>2019</v>
      </c>
      <c r="B5200" s="259" t="s">
        <v>1021</v>
      </c>
      <c r="C5200" s="260" t="s">
        <v>1022</v>
      </c>
      <c r="D5200" s="73" t="str">
        <f t="shared" si="162"/>
        <v>set/2019</v>
      </c>
      <c r="E5200" s="263">
        <v>43733</v>
      </c>
      <c r="F5200" s="259" t="s">
        <v>214</v>
      </c>
      <c r="G5200" s="259" t="s">
        <v>295</v>
      </c>
      <c r="H5200" s="264" t="s">
        <v>304</v>
      </c>
      <c r="I5200" s="264" t="s">
        <v>133</v>
      </c>
      <c r="J5200" s="264">
        <v>-9.5</v>
      </c>
      <c r="K5200" s="82" t="str">
        <f>IFERROR(IFERROR(VLOOKUP(I5200,'DE-PARA'!B:D,3,0),VLOOKUP(I5200,'DE-PARA'!C:D,2,0)),"NÃO ENCONTRADO")</f>
        <v>Outras Saídas</v>
      </c>
      <c r="L5200" s="50" t="str">
        <f>VLOOKUP(K5200,'Base -Receita-Despesa'!$B:$AS,1,FALSE)</f>
        <v>Outras Saídas</v>
      </c>
    </row>
    <row r="5201" spans="1:12" ht="15" customHeight="1" x14ac:dyDescent="0.25">
      <c r="A5201" s="81" t="str">
        <f t="shared" si="163"/>
        <v>2019</v>
      </c>
      <c r="B5201" s="259" t="s">
        <v>1021</v>
      </c>
      <c r="C5201" s="260" t="s">
        <v>1022</v>
      </c>
      <c r="D5201" s="73" t="str">
        <f t="shared" si="162"/>
        <v>set/2019</v>
      </c>
      <c r="E5201" s="263">
        <v>43733</v>
      </c>
      <c r="F5201" s="259" t="s">
        <v>214</v>
      </c>
      <c r="G5201" s="259" t="s">
        <v>295</v>
      </c>
      <c r="H5201" s="264" t="s">
        <v>304</v>
      </c>
      <c r="I5201" s="264" t="s">
        <v>133</v>
      </c>
      <c r="J5201" s="264">
        <v>-9.5</v>
      </c>
      <c r="K5201" s="82" t="str">
        <f>IFERROR(IFERROR(VLOOKUP(I5201,'DE-PARA'!B:D,3,0),VLOOKUP(I5201,'DE-PARA'!C:D,2,0)),"NÃO ENCONTRADO")</f>
        <v>Outras Saídas</v>
      </c>
      <c r="L5201" s="50" t="str">
        <f>VLOOKUP(K5201,'Base -Receita-Despesa'!$B:$AS,1,FALSE)</f>
        <v>Outras Saídas</v>
      </c>
    </row>
    <row r="5202" spans="1:12" ht="15" customHeight="1" x14ac:dyDescent="0.25">
      <c r="A5202" s="81" t="str">
        <f t="shared" si="163"/>
        <v>2019</v>
      </c>
      <c r="B5202" s="259" t="s">
        <v>1021</v>
      </c>
      <c r="C5202" s="260" t="s">
        <v>1022</v>
      </c>
      <c r="D5202" s="73" t="str">
        <f t="shared" si="162"/>
        <v>set/2019</v>
      </c>
      <c r="E5202" s="263">
        <v>43733</v>
      </c>
      <c r="F5202" s="259" t="s">
        <v>214</v>
      </c>
      <c r="G5202" s="259" t="s">
        <v>295</v>
      </c>
      <c r="H5202" s="264" t="s">
        <v>304</v>
      </c>
      <c r="I5202" s="264" t="s">
        <v>133</v>
      </c>
      <c r="J5202" s="264">
        <v>-9.5</v>
      </c>
      <c r="K5202" s="82" t="str">
        <f>IFERROR(IFERROR(VLOOKUP(I5202,'DE-PARA'!B:D,3,0),VLOOKUP(I5202,'DE-PARA'!C:D,2,0)),"NÃO ENCONTRADO")</f>
        <v>Outras Saídas</v>
      </c>
      <c r="L5202" s="50" t="str">
        <f>VLOOKUP(K5202,'Base -Receita-Despesa'!$B:$AS,1,FALSE)</f>
        <v>Outras Saídas</v>
      </c>
    </row>
    <row r="5203" spans="1:12" ht="15" customHeight="1" x14ac:dyDescent="0.25">
      <c r="A5203" s="81" t="str">
        <f t="shared" si="163"/>
        <v>2019</v>
      </c>
      <c r="B5203" s="259" t="s">
        <v>1021</v>
      </c>
      <c r="C5203" s="260" t="s">
        <v>1022</v>
      </c>
      <c r="D5203" s="73" t="str">
        <f t="shared" si="162"/>
        <v>set/2019</v>
      </c>
      <c r="E5203" s="263">
        <v>43733</v>
      </c>
      <c r="F5203" s="259" t="s">
        <v>214</v>
      </c>
      <c r="G5203" s="259" t="s">
        <v>295</v>
      </c>
      <c r="H5203" s="264" t="s">
        <v>304</v>
      </c>
      <c r="I5203" s="264" t="s">
        <v>133</v>
      </c>
      <c r="J5203" s="264">
        <v>-9.5</v>
      </c>
      <c r="K5203" s="82" t="str">
        <f>IFERROR(IFERROR(VLOOKUP(I5203,'DE-PARA'!B:D,3,0),VLOOKUP(I5203,'DE-PARA'!C:D,2,0)),"NÃO ENCONTRADO")</f>
        <v>Outras Saídas</v>
      </c>
      <c r="L5203" s="50" t="str">
        <f>VLOOKUP(K5203,'Base -Receita-Despesa'!$B:$AS,1,FALSE)</f>
        <v>Outras Saídas</v>
      </c>
    </row>
    <row r="5204" spans="1:12" ht="15" customHeight="1" x14ac:dyDescent="0.25">
      <c r="A5204" s="81" t="str">
        <f t="shared" si="163"/>
        <v>2019</v>
      </c>
      <c r="B5204" s="259" t="s">
        <v>1021</v>
      </c>
      <c r="C5204" s="260" t="s">
        <v>1022</v>
      </c>
      <c r="D5204" s="73" t="str">
        <f t="shared" si="162"/>
        <v>set/2019</v>
      </c>
      <c r="E5204" s="263">
        <v>43733</v>
      </c>
      <c r="F5204" s="259" t="s">
        <v>214</v>
      </c>
      <c r="G5204" s="259" t="s">
        <v>295</v>
      </c>
      <c r="H5204" s="264" t="s">
        <v>304</v>
      </c>
      <c r="I5204" s="264" t="s">
        <v>133</v>
      </c>
      <c r="J5204" s="264">
        <v>-9.5</v>
      </c>
      <c r="K5204" s="82" t="str">
        <f>IFERROR(IFERROR(VLOOKUP(I5204,'DE-PARA'!B:D,3,0),VLOOKUP(I5204,'DE-PARA'!C:D,2,0)),"NÃO ENCONTRADO")</f>
        <v>Outras Saídas</v>
      </c>
      <c r="L5204" s="50" t="str">
        <f>VLOOKUP(K5204,'Base -Receita-Despesa'!$B:$AS,1,FALSE)</f>
        <v>Outras Saídas</v>
      </c>
    </row>
    <row r="5205" spans="1:12" ht="15" customHeight="1" x14ac:dyDescent="0.25">
      <c r="A5205" s="81" t="str">
        <f t="shared" si="163"/>
        <v>2019</v>
      </c>
      <c r="B5205" s="259" t="s">
        <v>1021</v>
      </c>
      <c r="C5205" s="260" t="s">
        <v>1022</v>
      </c>
      <c r="D5205" s="73" t="str">
        <f t="shared" si="162"/>
        <v>set/2019</v>
      </c>
      <c r="E5205" s="263">
        <v>43733</v>
      </c>
      <c r="F5205" s="259" t="s">
        <v>214</v>
      </c>
      <c r="G5205" s="259" t="s">
        <v>295</v>
      </c>
      <c r="H5205" s="264" t="s">
        <v>304</v>
      </c>
      <c r="I5205" s="264" t="s">
        <v>133</v>
      </c>
      <c r="J5205" s="264">
        <v>-9.5</v>
      </c>
      <c r="K5205" s="82" t="str">
        <f>IFERROR(IFERROR(VLOOKUP(I5205,'DE-PARA'!B:D,3,0),VLOOKUP(I5205,'DE-PARA'!C:D,2,0)),"NÃO ENCONTRADO")</f>
        <v>Outras Saídas</v>
      </c>
      <c r="L5205" s="50" t="str">
        <f>VLOOKUP(K5205,'Base -Receita-Despesa'!$B:$AS,1,FALSE)</f>
        <v>Outras Saídas</v>
      </c>
    </row>
    <row r="5206" spans="1:12" ht="15" customHeight="1" x14ac:dyDescent="0.25">
      <c r="A5206" s="81" t="str">
        <f t="shared" si="163"/>
        <v>2019</v>
      </c>
      <c r="B5206" s="259" t="s">
        <v>1021</v>
      </c>
      <c r="C5206" s="260" t="s">
        <v>1022</v>
      </c>
      <c r="D5206" s="73" t="str">
        <f t="shared" si="162"/>
        <v>set/2019</v>
      </c>
      <c r="E5206" s="263">
        <v>43733</v>
      </c>
      <c r="F5206" s="259" t="s">
        <v>214</v>
      </c>
      <c r="G5206" s="259" t="s">
        <v>295</v>
      </c>
      <c r="H5206" s="264" t="s">
        <v>304</v>
      </c>
      <c r="I5206" s="264" t="s">
        <v>133</v>
      </c>
      <c r="J5206" s="264">
        <v>-9.5</v>
      </c>
      <c r="K5206" s="82" t="str">
        <f>IFERROR(IFERROR(VLOOKUP(I5206,'DE-PARA'!B:D,3,0),VLOOKUP(I5206,'DE-PARA'!C:D,2,0)),"NÃO ENCONTRADO")</f>
        <v>Outras Saídas</v>
      </c>
      <c r="L5206" s="50" t="str">
        <f>VLOOKUP(K5206,'Base -Receita-Despesa'!$B:$AS,1,FALSE)</f>
        <v>Outras Saídas</v>
      </c>
    </row>
    <row r="5207" spans="1:12" ht="15" customHeight="1" x14ac:dyDescent="0.25">
      <c r="A5207" s="81" t="str">
        <f t="shared" si="163"/>
        <v>2019</v>
      </c>
      <c r="B5207" s="259" t="s">
        <v>1021</v>
      </c>
      <c r="C5207" s="260" t="s">
        <v>1022</v>
      </c>
      <c r="D5207" s="73" t="str">
        <f t="shared" si="162"/>
        <v>set/2019</v>
      </c>
      <c r="E5207" s="263">
        <v>43733</v>
      </c>
      <c r="F5207" s="259" t="s">
        <v>214</v>
      </c>
      <c r="G5207" s="259" t="s">
        <v>295</v>
      </c>
      <c r="H5207" s="264" t="s">
        <v>304</v>
      </c>
      <c r="I5207" s="264" t="s">
        <v>133</v>
      </c>
      <c r="J5207" s="264">
        <v>-519.17999999999995</v>
      </c>
      <c r="K5207" s="82" t="str">
        <f>IFERROR(IFERROR(VLOOKUP(I5207,'DE-PARA'!B:D,3,0),VLOOKUP(I5207,'DE-PARA'!C:D,2,0)),"NÃO ENCONTRADO")</f>
        <v>Outras Saídas</v>
      </c>
      <c r="L5207" s="50" t="str">
        <f>VLOOKUP(K5207,'Base -Receita-Despesa'!$B:$AS,1,FALSE)</f>
        <v>Outras Saídas</v>
      </c>
    </row>
    <row r="5208" spans="1:12" ht="15" customHeight="1" x14ac:dyDescent="0.25">
      <c r="A5208" s="81" t="str">
        <f t="shared" si="163"/>
        <v>2019</v>
      </c>
      <c r="B5208" s="259" t="s">
        <v>1021</v>
      </c>
      <c r="C5208" s="260" t="s">
        <v>1022</v>
      </c>
      <c r="D5208" s="73" t="str">
        <f t="shared" si="162"/>
        <v>set/2019</v>
      </c>
      <c r="E5208" s="263">
        <v>43733</v>
      </c>
      <c r="F5208" s="259" t="s">
        <v>207</v>
      </c>
      <c r="G5208" s="259" t="s">
        <v>295</v>
      </c>
      <c r="H5208" s="264" t="s">
        <v>208</v>
      </c>
      <c r="I5208" s="264" t="s">
        <v>298</v>
      </c>
      <c r="J5208" s="265">
        <v>1433545.74</v>
      </c>
      <c r="K5208" s="82" t="str">
        <f>IFERROR(IFERROR(VLOOKUP(I5208,'DE-PARA'!B:D,3,0),VLOOKUP(I5208,'DE-PARA'!C:D,2,0)),"NÃO ENCONTRADO")</f>
        <v>Entrada Conta Aplicação (+)</v>
      </c>
      <c r="L5208" s="50" t="str">
        <f>VLOOKUP(K5208,'Base -Receita-Despesa'!$B:$AS,1,FALSE)</f>
        <v>ENTRADA CONTA APLICAÇÃO (+)</v>
      </c>
    </row>
    <row r="5209" spans="1:12" ht="15" customHeight="1" x14ac:dyDescent="0.25">
      <c r="A5209" s="81" t="str">
        <f t="shared" si="163"/>
        <v>2019</v>
      </c>
      <c r="B5209" s="259" t="s">
        <v>1021</v>
      </c>
      <c r="C5209" s="260" t="s">
        <v>1022</v>
      </c>
      <c r="D5209" s="73" t="str">
        <f t="shared" si="162"/>
        <v>set/2019</v>
      </c>
      <c r="E5209" s="263">
        <v>43734</v>
      </c>
      <c r="F5209" s="259">
        <v>2092</v>
      </c>
      <c r="G5209" s="259" t="s">
        <v>295</v>
      </c>
      <c r="H5209" s="264" t="s">
        <v>1084</v>
      </c>
      <c r="I5209" s="264" t="s">
        <v>252</v>
      </c>
      <c r="J5209" s="265">
        <v>-2904.19</v>
      </c>
      <c r="K5209" s="82" t="str">
        <f>IFERROR(IFERROR(VLOOKUP(I5209,'DE-PARA'!B:D,3,0),VLOOKUP(I5209,'DE-PARA'!C:D,2,0)),"NÃO ENCONTRADO")</f>
        <v>Materiais</v>
      </c>
      <c r="L5209" s="50" t="str">
        <f>VLOOKUP(K5209,'Base -Receita-Despesa'!$B:$AS,1,FALSE)</f>
        <v>Materiais</v>
      </c>
    </row>
    <row r="5210" spans="1:12" ht="15" customHeight="1" x14ac:dyDescent="0.25">
      <c r="A5210" s="81" t="str">
        <f t="shared" si="163"/>
        <v>2019</v>
      </c>
      <c r="B5210" s="259" t="s">
        <v>1021</v>
      </c>
      <c r="C5210" s="260" t="s">
        <v>1022</v>
      </c>
      <c r="D5210" s="73" t="str">
        <f t="shared" si="162"/>
        <v>set/2019</v>
      </c>
      <c r="E5210" s="263">
        <v>43734</v>
      </c>
      <c r="F5210" s="259">
        <v>80418703</v>
      </c>
      <c r="G5210" s="259" t="s">
        <v>295</v>
      </c>
      <c r="H5210" s="270" t="s">
        <v>1767</v>
      </c>
      <c r="I5210" s="270" t="s">
        <v>1768</v>
      </c>
      <c r="J5210" s="275">
        <v>-4283.3100000000004</v>
      </c>
      <c r="K5210" s="82" t="str">
        <f>IFERROR(IFERROR(VLOOKUP(I5210,'DE-PARA'!B:D,3,0),VLOOKUP(I5210,'DE-PARA'!C:D,2,0)),"NÃO ENCONTRADO")</f>
        <v>Concessionárias (água, luz e telefone)</v>
      </c>
      <c r="L5210" s="50" t="str">
        <f>VLOOKUP(K5210,'Base -Receita-Despesa'!$B:$AS,1,FALSE)</f>
        <v>Concessionárias (água, luz e telefone)</v>
      </c>
    </row>
    <row r="5211" spans="1:12" ht="15" customHeight="1" x14ac:dyDescent="0.25">
      <c r="A5211" s="81" t="str">
        <f t="shared" si="163"/>
        <v>2019</v>
      </c>
      <c r="B5211" s="259" t="s">
        <v>1021</v>
      </c>
      <c r="C5211" s="260" t="s">
        <v>1022</v>
      </c>
      <c r="D5211" s="73" t="str">
        <f t="shared" si="162"/>
        <v>set/2019</v>
      </c>
      <c r="E5211" s="263">
        <v>43734</v>
      </c>
      <c r="F5211" s="259">
        <v>190805907825</v>
      </c>
      <c r="G5211" s="259" t="s">
        <v>295</v>
      </c>
      <c r="H5211" s="264" t="s">
        <v>185</v>
      </c>
      <c r="I5211" s="264" t="s">
        <v>138</v>
      </c>
      <c r="J5211" s="264">
        <v>-370.08</v>
      </c>
      <c r="K5211" s="82" t="str">
        <f>IFERROR(IFERROR(VLOOKUP(I5211,'DE-PARA'!B:D,3,0),VLOOKUP(I5211,'DE-PARA'!C:D,2,0)),"NÃO ENCONTRADO")</f>
        <v>Concessionárias (água, luz e telefone)</v>
      </c>
      <c r="L5211" s="50" t="str">
        <f>VLOOKUP(K5211,'Base -Receita-Despesa'!$B:$AS,1,FALSE)</f>
        <v>Concessionárias (água, luz e telefone)</v>
      </c>
    </row>
    <row r="5212" spans="1:12" ht="15" customHeight="1" x14ac:dyDescent="0.25">
      <c r="A5212" s="81" t="str">
        <f t="shared" si="163"/>
        <v>2019</v>
      </c>
      <c r="B5212" s="259" t="s">
        <v>1021</v>
      </c>
      <c r="C5212" s="260" t="s">
        <v>1022</v>
      </c>
      <c r="D5212" s="73" t="str">
        <f t="shared" si="162"/>
        <v>set/2019</v>
      </c>
      <c r="E5212" s="263">
        <v>43734</v>
      </c>
      <c r="F5212" s="259" t="s">
        <v>183</v>
      </c>
      <c r="G5212" s="259" t="s">
        <v>295</v>
      </c>
      <c r="H5212" s="334" t="s">
        <v>1684</v>
      </c>
      <c r="I5212" s="264" t="s">
        <v>184</v>
      </c>
      <c r="J5212" s="264">
        <v>-800</v>
      </c>
      <c r="K5212" s="82" t="str">
        <f>IFERROR(IFERROR(VLOOKUP(I5212,'DE-PARA'!B:D,3,0),VLOOKUP(I5212,'DE-PARA'!C:D,2,0)),"NÃO ENCONTRADO")</f>
        <v>Aluguéis</v>
      </c>
      <c r="L5212" s="50" t="str">
        <f>VLOOKUP(K5212,'Base -Receita-Despesa'!$B:$AS,1,FALSE)</f>
        <v>Aluguéis</v>
      </c>
    </row>
    <row r="5213" spans="1:12" ht="15" customHeight="1" x14ac:dyDescent="0.25">
      <c r="A5213" s="81" t="str">
        <f t="shared" si="163"/>
        <v>2019</v>
      </c>
      <c r="B5213" s="259" t="s">
        <v>1021</v>
      </c>
      <c r="C5213" s="260" t="s">
        <v>1022</v>
      </c>
      <c r="D5213" s="73" t="str">
        <f t="shared" si="162"/>
        <v>set/2019</v>
      </c>
      <c r="E5213" s="263">
        <v>43734</v>
      </c>
      <c r="F5213" s="259">
        <v>69</v>
      </c>
      <c r="G5213" s="259" t="s">
        <v>295</v>
      </c>
      <c r="H5213" s="264" t="s">
        <v>844</v>
      </c>
      <c r="I5213" s="264" t="s">
        <v>243</v>
      </c>
      <c r="J5213" s="265">
        <v>-191861.87</v>
      </c>
      <c r="K5213" s="82" t="str">
        <f>IFERROR(IFERROR(VLOOKUP(I5213,'DE-PARA'!B:D,3,0),VLOOKUP(I5213,'DE-PARA'!C:D,2,0)),"NÃO ENCONTRADO")</f>
        <v>Pessoal</v>
      </c>
      <c r="L5213" s="50" t="str">
        <f>VLOOKUP(K5213,'Base -Receita-Despesa'!$B:$AS,1,FALSE)</f>
        <v>Pessoal</v>
      </c>
    </row>
    <row r="5214" spans="1:12" ht="15" customHeight="1" x14ac:dyDescent="0.25">
      <c r="A5214" s="81" t="str">
        <f t="shared" si="163"/>
        <v>2019</v>
      </c>
      <c r="B5214" s="259" t="s">
        <v>1021</v>
      </c>
      <c r="C5214" s="260" t="s">
        <v>1022</v>
      </c>
      <c r="D5214" s="73" t="str">
        <f t="shared" si="162"/>
        <v>set/2019</v>
      </c>
      <c r="E5214" s="263">
        <v>43734</v>
      </c>
      <c r="F5214" s="259" t="s">
        <v>571</v>
      </c>
      <c r="G5214" s="259" t="s">
        <v>295</v>
      </c>
      <c r="H5214" s="264" t="s">
        <v>1043</v>
      </c>
      <c r="I5214" s="264" t="s">
        <v>128</v>
      </c>
      <c r="J5214" s="265">
        <v>-2958.91</v>
      </c>
      <c r="K5214" s="82" t="str">
        <f>IFERROR(IFERROR(VLOOKUP(I5214,'DE-PARA'!B:D,3,0),VLOOKUP(I5214,'DE-PARA'!C:D,2,0)),"NÃO ENCONTRADO")</f>
        <v>Rescisões Trabalhistas</v>
      </c>
      <c r="L5214" s="50" t="str">
        <f>VLOOKUP(K5214,'Base -Receita-Despesa'!$B:$AS,1,FALSE)</f>
        <v>Rescisões Trabalhistas</v>
      </c>
    </row>
    <row r="5215" spans="1:12" ht="15" customHeight="1" x14ac:dyDescent="0.25">
      <c r="A5215" s="81" t="str">
        <f t="shared" si="163"/>
        <v>2019</v>
      </c>
      <c r="B5215" s="259" t="s">
        <v>1021</v>
      </c>
      <c r="C5215" s="260" t="s">
        <v>1022</v>
      </c>
      <c r="D5215" s="73" t="str">
        <f t="shared" si="162"/>
        <v>set/2019</v>
      </c>
      <c r="E5215" s="263">
        <v>43734</v>
      </c>
      <c r="F5215" s="259" t="s">
        <v>183</v>
      </c>
      <c r="G5215" s="259" t="s">
        <v>295</v>
      </c>
      <c r="H5215" s="264" t="s">
        <v>1190</v>
      </c>
      <c r="I5215" s="264" t="s">
        <v>184</v>
      </c>
      <c r="J5215" s="264">
        <v>-500</v>
      </c>
      <c r="K5215" s="82" t="str">
        <f>IFERROR(IFERROR(VLOOKUP(I5215,'DE-PARA'!B:D,3,0),VLOOKUP(I5215,'DE-PARA'!C:D,2,0)),"NÃO ENCONTRADO")</f>
        <v>Aluguéis</v>
      </c>
      <c r="L5215" s="50" t="str">
        <f>VLOOKUP(K5215,'Base -Receita-Despesa'!$B:$AS,1,FALSE)</f>
        <v>Aluguéis</v>
      </c>
    </row>
    <row r="5216" spans="1:12" ht="15" customHeight="1" x14ac:dyDescent="0.25">
      <c r="A5216" s="81" t="str">
        <f t="shared" si="163"/>
        <v>2019</v>
      </c>
      <c r="B5216" s="259" t="s">
        <v>1021</v>
      </c>
      <c r="C5216" s="260" t="s">
        <v>1022</v>
      </c>
      <c r="D5216" s="73" t="str">
        <f t="shared" si="162"/>
        <v>set/2019</v>
      </c>
      <c r="E5216" s="263">
        <v>43734</v>
      </c>
      <c r="F5216" s="259" t="s">
        <v>214</v>
      </c>
      <c r="G5216" s="259" t="s">
        <v>295</v>
      </c>
      <c r="H5216" s="264" t="s">
        <v>304</v>
      </c>
      <c r="I5216" s="264" t="s">
        <v>133</v>
      </c>
      <c r="J5216" s="264">
        <v>-9.5</v>
      </c>
      <c r="K5216" s="82" t="str">
        <f>IFERROR(IFERROR(VLOOKUP(I5216,'DE-PARA'!B:D,3,0),VLOOKUP(I5216,'DE-PARA'!C:D,2,0)),"NÃO ENCONTRADO")</f>
        <v>Outras Saídas</v>
      </c>
      <c r="L5216" s="50" t="str">
        <f>VLOOKUP(K5216,'Base -Receita-Despesa'!$B:$AS,1,FALSE)</f>
        <v>Outras Saídas</v>
      </c>
    </row>
    <row r="5217" spans="1:12" ht="15" customHeight="1" x14ac:dyDescent="0.25">
      <c r="A5217" s="81" t="str">
        <f t="shared" si="163"/>
        <v>2019</v>
      </c>
      <c r="B5217" s="259" t="s">
        <v>1021</v>
      </c>
      <c r="C5217" s="260" t="s">
        <v>1022</v>
      </c>
      <c r="D5217" s="73" t="str">
        <f t="shared" si="162"/>
        <v>set/2019</v>
      </c>
      <c r="E5217" s="263">
        <v>43734</v>
      </c>
      <c r="F5217" s="259" t="s">
        <v>214</v>
      </c>
      <c r="G5217" s="259" t="s">
        <v>295</v>
      </c>
      <c r="H5217" s="264" t="s">
        <v>304</v>
      </c>
      <c r="I5217" s="264" t="s">
        <v>133</v>
      </c>
      <c r="J5217" s="264">
        <v>-9.5</v>
      </c>
      <c r="K5217" s="82" t="str">
        <f>IFERROR(IFERROR(VLOOKUP(I5217,'DE-PARA'!B:D,3,0),VLOOKUP(I5217,'DE-PARA'!C:D,2,0)),"NÃO ENCONTRADO")</f>
        <v>Outras Saídas</v>
      </c>
      <c r="L5217" s="50" t="str">
        <f>VLOOKUP(K5217,'Base -Receita-Despesa'!$B:$AS,1,FALSE)</f>
        <v>Outras Saídas</v>
      </c>
    </row>
    <row r="5218" spans="1:12" ht="15" customHeight="1" x14ac:dyDescent="0.25">
      <c r="A5218" s="81" t="str">
        <f t="shared" si="163"/>
        <v>2019</v>
      </c>
      <c r="B5218" s="259" t="s">
        <v>1021</v>
      </c>
      <c r="C5218" s="260" t="s">
        <v>1022</v>
      </c>
      <c r="D5218" s="73" t="str">
        <f t="shared" si="162"/>
        <v>set/2019</v>
      </c>
      <c r="E5218" s="263">
        <v>43734</v>
      </c>
      <c r="F5218" s="259" t="s">
        <v>207</v>
      </c>
      <c r="G5218" s="259" t="s">
        <v>295</v>
      </c>
      <c r="H5218" s="264" t="s">
        <v>208</v>
      </c>
      <c r="I5218" s="264" t="s">
        <v>298</v>
      </c>
      <c r="J5218" s="265">
        <v>203697.36</v>
      </c>
      <c r="K5218" s="82" t="str">
        <f>IFERROR(IFERROR(VLOOKUP(I5218,'DE-PARA'!B:D,3,0),VLOOKUP(I5218,'DE-PARA'!C:D,2,0)),"NÃO ENCONTRADO")</f>
        <v>Entrada Conta Aplicação (+)</v>
      </c>
      <c r="L5218" s="50" t="str">
        <f>VLOOKUP(K5218,'Base -Receita-Despesa'!$B:$AS,1,FALSE)</f>
        <v>ENTRADA CONTA APLICAÇÃO (+)</v>
      </c>
    </row>
    <row r="5219" spans="1:12" ht="15" customHeight="1" x14ac:dyDescent="0.25">
      <c r="A5219" s="81" t="str">
        <f t="shared" si="163"/>
        <v>2019</v>
      </c>
      <c r="B5219" s="259" t="s">
        <v>1023</v>
      </c>
      <c r="C5219" s="260" t="s">
        <v>1022</v>
      </c>
      <c r="D5219" s="73" t="str">
        <f t="shared" si="162"/>
        <v>set/2019</v>
      </c>
      <c r="E5219" s="263">
        <v>43735</v>
      </c>
      <c r="F5219" s="259" t="s">
        <v>738</v>
      </c>
      <c r="G5219" s="259" t="s">
        <v>295</v>
      </c>
      <c r="H5219" s="264" t="s">
        <v>738</v>
      </c>
      <c r="I5219" s="264" t="s">
        <v>206</v>
      </c>
      <c r="J5219" s="265">
        <v>-1364094.96</v>
      </c>
      <c r="K5219" s="82" t="str">
        <f>IFERROR(IFERROR(VLOOKUP(I5219,'DE-PARA'!B:D,3,0),VLOOKUP(I5219,'DE-PARA'!C:D,2,0)),"NÃO ENCONTRADO")</f>
        <v>Saídas Da C/A Por Regates (-)</v>
      </c>
      <c r="L5219" s="50" t="str">
        <f>VLOOKUP(K5219,'Base -Receita-Despesa'!$B:$AS,1,FALSE)</f>
        <v>SAÍDAS DA C/A POR REGATES (-)</v>
      </c>
    </row>
    <row r="5220" spans="1:12" ht="15" customHeight="1" x14ac:dyDescent="0.25">
      <c r="A5220" s="81" t="str">
        <f t="shared" si="163"/>
        <v>2019</v>
      </c>
      <c r="B5220" s="259" t="s">
        <v>1023</v>
      </c>
      <c r="C5220" s="260" t="s">
        <v>1022</v>
      </c>
      <c r="D5220" s="73" t="str">
        <f t="shared" si="162"/>
        <v>set/2019</v>
      </c>
      <c r="E5220" s="263">
        <v>43735</v>
      </c>
      <c r="F5220" s="259" t="s">
        <v>143</v>
      </c>
      <c r="G5220" s="259" t="s">
        <v>295</v>
      </c>
      <c r="H5220" s="264" t="s">
        <v>143</v>
      </c>
      <c r="I5220" s="264" t="s">
        <v>235</v>
      </c>
      <c r="J5220" s="265">
        <v>1364094.96</v>
      </c>
      <c r="K5220" s="82" t="str">
        <f>IFERROR(IFERROR(VLOOKUP(I5220,'DE-PARA'!B:D,3,0),VLOOKUP(I5220,'DE-PARA'!C:D,2,0)),"NÃO ENCONTRADO")</f>
        <v>Repasses Contrato de Gestão</v>
      </c>
      <c r="L5220" s="50" t="str">
        <f>VLOOKUP(K5220,'Base -Receita-Despesa'!$B:$AS,1,FALSE)</f>
        <v>Repasses Contrato de Gestão</v>
      </c>
    </row>
    <row r="5221" spans="1:12" ht="15" customHeight="1" x14ac:dyDescent="0.25">
      <c r="A5221" s="81" t="str">
        <f t="shared" si="163"/>
        <v>2019</v>
      </c>
      <c r="B5221" s="259" t="s">
        <v>1021</v>
      </c>
      <c r="C5221" s="260" t="s">
        <v>1022</v>
      </c>
      <c r="D5221" s="73" t="str">
        <f t="shared" si="162"/>
        <v>set/2019</v>
      </c>
      <c r="E5221" s="263">
        <v>43735</v>
      </c>
      <c r="F5221" s="259" t="s">
        <v>781</v>
      </c>
      <c r="G5221" s="259" t="s">
        <v>295</v>
      </c>
      <c r="H5221" s="260" t="s">
        <v>792</v>
      </c>
      <c r="I5221" s="264" t="s">
        <v>276</v>
      </c>
      <c r="J5221" s="264">
        <v>-392.96</v>
      </c>
      <c r="K5221" s="82" t="str">
        <f>IFERROR(IFERROR(VLOOKUP(I5221,'DE-PARA'!B:D,3,0),VLOOKUP(I5221,'DE-PARA'!C:D,2,0)),"NÃO ENCONTRADO")</f>
        <v>Despesas com Viagens</v>
      </c>
      <c r="L5221" s="50" t="str">
        <f>VLOOKUP(K5221,'Base -Receita-Despesa'!$B:$AS,1,FALSE)</f>
        <v>Despesas com Viagens</v>
      </c>
    </row>
    <row r="5222" spans="1:12" ht="15" customHeight="1" x14ac:dyDescent="0.25">
      <c r="A5222" s="81" t="str">
        <f t="shared" si="163"/>
        <v>2019</v>
      </c>
      <c r="B5222" s="259" t="s">
        <v>1021</v>
      </c>
      <c r="C5222" s="260" t="s">
        <v>1022</v>
      </c>
      <c r="D5222" s="73" t="str">
        <f t="shared" si="162"/>
        <v>set/2019</v>
      </c>
      <c r="E5222" s="263">
        <v>43735</v>
      </c>
      <c r="F5222" s="259" t="s">
        <v>781</v>
      </c>
      <c r="G5222" s="259" t="s">
        <v>295</v>
      </c>
      <c r="H5222" s="264" t="s">
        <v>213</v>
      </c>
      <c r="I5222" s="264" t="s">
        <v>276</v>
      </c>
      <c r="J5222" s="264">
        <v>-72</v>
      </c>
      <c r="K5222" s="82" t="str">
        <f>IFERROR(IFERROR(VLOOKUP(I5222,'DE-PARA'!B:D,3,0),VLOOKUP(I5222,'DE-PARA'!C:D,2,0)),"NÃO ENCONTRADO")</f>
        <v>Despesas com Viagens</v>
      </c>
      <c r="L5222" s="50" t="str">
        <f>VLOOKUP(K5222,'Base -Receita-Despesa'!$B:$AS,1,FALSE)</f>
        <v>Despesas com Viagens</v>
      </c>
    </row>
    <row r="5223" spans="1:12" ht="15" customHeight="1" x14ac:dyDescent="0.25">
      <c r="A5223" s="81" t="str">
        <f t="shared" si="163"/>
        <v>2019</v>
      </c>
      <c r="B5223" s="259" t="s">
        <v>1021</v>
      </c>
      <c r="C5223" s="260" t="s">
        <v>1022</v>
      </c>
      <c r="D5223" s="73" t="str">
        <f t="shared" si="162"/>
        <v>set/2019</v>
      </c>
      <c r="E5223" s="263">
        <v>43735</v>
      </c>
      <c r="F5223" s="259" t="s">
        <v>781</v>
      </c>
      <c r="G5223" s="259" t="s">
        <v>295</v>
      </c>
      <c r="H5223" s="264" t="s">
        <v>1603</v>
      </c>
      <c r="I5223" s="264" t="s">
        <v>276</v>
      </c>
      <c r="J5223" s="264">
        <v>-281.5</v>
      </c>
      <c r="K5223" s="82" t="str">
        <f>IFERROR(IFERROR(VLOOKUP(I5223,'DE-PARA'!B:D,3,0),VLOOKUP(I5223,'DE-PARA'!C:D,2,0)),"NÃO ENCONTRADO")</f>
        <v>Despesas com Viagens</v>
      </c>
      <c r="L5223" s="50" t="str">
        <f>VLOOKUP(K5223,'Base -Receita-Despesa'!$B:$AS,1,FALSE)</f>
        <v>Despesas com Viagens</v>
      </c>
    </row>
    <row r="5224" spans="1:12" ht="15" customHeight="1" x14ac:dyDescent="0.25">
      <c r="A5224" s="81" t="str">
        <f t="shared" si="163"/>
        <v>2019</v>
      </c>
      <c r="B5224" s="259" t="s">
        <v>1021</v>
      </c>
      <c r="C5224" s="260" t="s">
        <v>1022</v>
      </c>
      <c r="D5224" s="73" t="str">
        <f t="shared" si="162"/>
        <v>set/2019</v>
      </c>
      <c r="E5224" s="263">
        <v>43735</v>
      </c>
      <c r="F5224" s="259" t="s">
        <v>781</v>
      </c>
      <c r="G5224" s="259" t="s">
        <v>295</v>
      </c>
      <c r="H5224" s="264" t="s">
        <v>1429</v>
      </c>
      <c r="I5224" s="264" t="s">
        <v>276</v>
      </c>
      <c r="J5224" s="264">
        <v>-112.5</v>
      </c>
      <c r="K5224" s="82" t="str">
        <f>IFERROR(IFERROR(VLOOKUP(I5224,'DE-PARA'!B:D,3,0),VLOOKUP(I5224,'DE-PARA'!C:D,2,0)),"NÃO ENCONTRADO")</f>
        <v>Despesas com Viagens</v>
      </c>
      <c r="L5224" s="50" t="str">
        <f>VLOOKUP(K5224,'Base -Receita-Despesa'!$B:$AS,1,FALSE)</f>
        <v>Despesas com Viagens</v>
      </c>
    </row>
    <row r="5225" spans="1:12" ht="15" customHeight="1" x14ac:dyDescent="0.25">
      <c r="A5225" s="81" t="str">
        <f t="shared" si="163"/>
        <v>2019</v>
      </c>
      <c r="B5225" s="259" t="s">
        <v>1021</v>
      </c>
      <c r="C5225" s="260" t="s">
        <v>1022</v>
      </c>
      <c r="D5225" s="73" t="str">
        <f t="shared" si="162"/>
        <v>set/2019</v>
      </c>
      <c r="E5225" s="263">
        <v>43735</v>
      </c>
      <c r="F5225" s="259" t="s">
        <v>214</v>
      </c>
      <c r="G5225" s="259" t="s">
        <v>295</v>
      </c>
      <c r="H5225" s="264" t="s">
        <v>304</v>
      </c>
      <c r="I5225" s="264" t="s">
        <v>133</v>
      </c>
      <c r="J5225" s="264">
        <v>-9.5</v>
      </c>
      <c r="K5225" s="82" t="str">
        <f>IFERROR(IFERROR(VLOOKUP(I5225,'DE-PARA'!B:D,3,0),VLOOKUP(I5225,'DE-PARA'!C:D,2,0)),"NÃO ENCONTRADO")</f>
        <v>Outras Saídas</v>
      </c>
      <c r="L5225" s="50" t="str">
        <f>VLOOKUP(K5225,'Base -Receita-Despesa'!$B:$AS,1,FALSE)</f>
        <v>Outras Saídas</v>
      </c>
    </row>
    <row r="5226" spans="1:12" ht="15" customHeight="1" x14ac:dyDescent="0.25">
      <c r="A5226" s="81" t="str">
        <f t="shared" si="163"/>
        <v>2019</v>
      </c>
      <c r="B5226" s="259" t="s">
        <v>1021</v>
      </c>
      <c r="C5226" s="260" t="s">
        <v>1022</v>
      </c>
      <c r="D5226" s="73" t="str">
        <f t="shared" si="162"/>
        <v>set/2019</v>
      </c>
      <c r="E5226" s="263">
        <v>43735</v>
      </c>
      <c r="F5226" s="259" t="s">
        <v>129</v>
      </c>
      <c r="G5226" s="259" t="s">
        <v>295</v>
      </c>
      <c r="H5226" s="260" t="s">
        <v>1769</v>
      </c>
      <c r="I5226" s="264" t="s">
        <v>131</v>
      </c>
      <c r="J5226" s="265">
        <v>-3957.89</v>
      </c>
      <c r="K5226" s="82" t="str">
        <f>IFERROR(IFERROR(VLOOKUP(I5226,'DE-PARA'!B:D,3,0),VLOOKUP(I5226,'DE-PARA'!C:D,2,0)),"NÃO ENCONTRADO")</f>
        <v>Pessoal</v>
      </c>
      <c r="L5226" s="50" t="str">
        <f>VLOOKUP(K5226,'Base -Receita-Despesa'!$B:$AS,1,FALSE)</f>
        <v>Pessoal</v>
      </c>
    </row>
    <row r="5227" spans="1:12" ht="15" customHeight="1" x14ac:dyDescent="0.25">
      <c r="A5227" s="81" t="str">
        <f t="shared" si="163"/>
        <v>2019</v>
      </c>
      <c r="B5227" s="259" t="s">
        <v>1021</v>
      </c>
      <c r="C5227" s="260" t="s">
        <v>1022</v>
      </c>
      <c r="D5227" s="73" t="str">
        <f t="shared" si="162"/>
        <v>set/2019</v>
      </c>
      <c r="E5227" s="263">
        <v>43735</v>
      </c>
      <c r="F5227" s="259" t="s">
        <v>129</v>
      </c>
      <c r="G5227" s="259" t="s">
        <v>295</v>
      </c>
      <c r="H5227" s="260" t="s">
        <v>1055</v>
      </c>
      <c r="I5227" s="264" t="s">
        <v>131</v>
      </c>
      <c r="J5227" s="265">
        <v>-2780.14</v>
      </c>
      <c r="K5227" s="82" t="str">
        <f>IFERROR(IFERROR(VLOOKUP(I5227,'DE-PARA'!B:D,3,0),VLOOKUP(I5227,'DE-PARA'!C:D,2,0)),"NÃO ENCONTRADO")</f>
        <v>Pessoal</v>
      </c>
      <c r="L5227" s="50" t="str">
        <f>VLOOKUP(K5227,'Base -Receita-Despesa'!$B:$AS,1,FALSE)</f>
        <v>Pessoal</v>
      </c>
    </row>
    <row r="5228" spans="1:12" ht="15" customHeight="1" x14ac:dyDescent="0.25">
      <c r="A5228" s="81" t="str">
        <f t="shared" si="163"/>
        <v>2019</v>
      </c>
      <c r="B5228" s="259" t="s">
        <v>1021</v>
      </c>
      <c r="C5228" s="260" t="s">
        <v>1022</v>
      </c>
      <c r="D5228" s="73" t="str">
        <f t="shared" si="162"/>
        <v>set/2019</v>
      </c>
      <c r="E5228" s="263">
        <v>43735</v>
      </c>
      <c r="F5228" s="259" t="s">
        <v>129</v>
      </c>
      <c r="G5228" s="259" t="s">
        <v>295</v>
      </c>
      <c r="H5228" s="260" t="s">
        <v>1770</v>
      </c>
      <c r="I5228" s="264" t="s">
        <v>131</v>
      </c>
      <c r="J5228" s="265">
        <v>-3887.67</v>
      </c>
      <c r="K5228" s="82" t="str">
        <f>IFERROR(IFERROR(VLOOKUP(I5228,'DE-PARA'!B:D,3,0),VLOOKUP(I5228,'DE-PARA'!C:D,2,0)),"NÃO ENCONTRADO")</f>
        <v>Pessoal</v>
      </c>
      <c r="L5228" s="50" t="str">
        <f>VLOOKUP(K5228,'Base -Receita-Despesa'!$B:$AS,1,FALSE)</f>
        <v>Pessoal</v>
      </c>
    </row>
    <row r="5229" spans="1:12" ht="15" customHeight="1" x14ac:dyDescent="0.25">
      <c r="A5229" s="81" t="str">
        <f t="shared" si="163"/>
        <v>2019</v>
      </c>
      <c r="B5229" s="259" t="s">
        <v>1021</v>
      </c>
      <c r="C5229" s="260" t="s">
        <v>1022</v>
      </c>
      <c r="D5229" s="73" t="str">
        <f t="shared" si="162"/>
        <v>set/2019</v>
      </c>
      <c r="E5229" s="263">
        <v>43735</v>
      </c>
      <c r="F5229" s="259" t="s">
        <v>129</v>
      </c>
      <c r="G5229" s="259" t="s">
        <v>295</v>
      </c>
      <c r="H5229" s="260" t="s">
        <v>1205</v>
      </c>
      <c r="I5229" s="264" t="s">
        <v>131</v>
      </c>
      <c r="J5229" s="265">
        <v>-1742.25</v>
      </c>
      <c r="K5229" s="82" t="str">
        <f>IFERROR(IFERROR(VLOOKUP(I5229,'DE-PARA'!B:D,3,0),VLOOKUP(I5229,'DE-PARA'!C:D,2,0)),"NÃO ENCONTRADO")</f>
        <v>Pessoal</v>
      </c>
      <c r="L5229" s="50" t="str">
        <f>VLOOKUP(K5229,'Base -Receita-Despesa'!$B:$AS,1,FALSE)</f>
        <v>Pessoal</v>
      </c>
    </row>
    <row r="5230" spans="1:12" ht="15" customHeight="1" x14ac:dyDescent="0.25">
      <c r="A5230" s="81" t="str">
        <f t="shared" si="163"/>
        <v>2019</v>
      </c>
      <c r="B5230" s="259" t="s">
        <v>1021</v>
      </c>
      <c r="C5230" s="260" t="s">
        <v>1022</v>
      </c>
      <c r="D5230" s="73" t="str">
        <f t="shared" si="162"/>
        <v>set/2019</v>
      </c>
      <c r="E5230" s="263">
        <v>43735</v>
      </c>
      <c r="F5230" s="259" t="s">
        <v>207</v>
      </c>
      <c r="G5230" s="259" t="s">
        <v>295</v>
      </c>
      <c r="H5230" s="264" t="s">
        <v>208</v>
      </c>
      <c r="I5230" s="264" t="s">
        <v>298</v>
      </c>
      <c r="J5230" s="265">
        <v>13236.41</v>
      </c>
      <c r="K5230" s="82" t="str">
        <f>IFERROR(IFERROR(VLOOKUP(I5230,'DE-PARA'!B:D,3,0),VLOOKUP(I5230,'DE-PARA'!C:D,2,0)),"NÃO ENCONTRADO")</f>
        <v>Entrada Conta Aplicação (+)</v>
      </c>
      <c r="L5230" s="50" t="str">
        <f>VLOOKUP(K5230,'Base -Receita-Despesa'!$B:$AS,1,FALSE)</f>
        <v>ENTRADA CONTA APLICAÇÃO (+)</v>
      </c>
    </row>
    <row r="5231" spans="1:12" ht="15" customHeight="1" x14ac:dyDescent="0.25">
      <c r="A5231" s="81" t="str">
        <f t="shared" si="163"/>
        <v>2019</v>
      </c>
      <c r="B5231" s="259" t="s">
        <v>1023</v>
      </c>
      <c r="C5231" s="260" t="s">
        <v>1022</v>
      </c>
      <c r="D5231" s="73" t="str">
        <f t="shared" si="162"/>
        <v>set/2019</v>
      </c>
      <c r="E5231" s="263">
        <v>43738</v>
      </c>
      <c r="F5231" s="259" t="s">
        <v>205</v>
      </c>
      <c r="G5231" s="259" t="s">
        <v>295</v>
      </c>
      <c r="H5231" s="264" t="s">
        <v>736</v>
      </c>
      <c r="I5231" s="264" t="s">
        <v>125</v>
      </c>
      <c r="J5231" s="265">
        <v>-500000</v>
      </c>
      <c r="K5231" s="82" t="str">
        <f>IFERROR(IFERROR(VLOOKUP(I5231,'DE-PARA'!B:D,3,0),VLOOKUP(I5231,'DE-PARA'!C:D,2,0)),"NÃO ENCONTRADO")</f>
        <v>TEV – Transferências Entre Contas (Entradas)</v>
      </c>
      <c r="L5231" s="50" t="str">
        <f>VLOOKUP(K5231,'Base -Receita-Despesa'!$B:$AS,1,FALSE)</f>
        <v>TEV – Transferências Entre Contas (Entradas)</v>
      </c>
    </row>
    <row r="5232" spans="1:12" ht="15" customHeight="1" x14ac:dyDescent="0.25">
      <c r="A5232" s="81" t="str">
        <f t="shared" si="163"/>
        <v>2019</v>
      </c>
      <c r="B5232" s="259" t="s">
        <v>1023</v>
      </c>
      <c r="C5232" s="260" t="s">
        <v>1022</v>
      </c>
      <c r="D5232" s="73" t="str">
        <f t="shared" si="162"/>
        <v>set/2019</v>
      </c>
      <c r="E5232" s="263">
        <v>43738</v>
      </c>
      <c r="F5232" s="259" t="s">
        <v>214</v>
      </c>
      <c r="G5232" s="259" t="s">
        <v>295</v>
      </c>
      <c r="H5232" s="264" t="s">
        <v>329</v>
      </c>
      <c r="I5232" s="264" t="s">
        <v>133</v>
      </c>
      <c r="J5232" s="264">
        <v>-98.28</v>
      </c>
      <c r="K5232" s="82" t="str">
        <f>IFERROR(IFERROR(VLOOKUP(I5232,'DE-PARA'!B:D,3,0),VLOOKUP(I5232,'DE-PARA'!C:D,2,0)),"NÃO ENCONTRADO")</f>
        <v>Outras Saídas</v>
      </c>
      <c r="L5232" s="50" t="str">
        <f>VLOOKUP(K5232,'Base -Receita-Despesa'!$B:$AS,1,FALSE)</f>
        <v>Outras Saídas</v>
      </c>
    </row>
    <row r="5233" spans="1:12" ht="15" customHeight="1" x14ac:dyDescent="0.25">
      <c r="A5233" s="81" t="str">
        <f t="shared" si="163"/>
        <v>2019</v>
      </c>
      <c r="B5233" s="259" t="s">
        <v>1023</v>
      </c>
      <c r="C5233" s="260" t="s">
        <v>1022</v>
      </c>
      <c r="D5233" s="73" t="str">
        <f t="shared" si="162"/>
        <v>set/2019</v>
      </c>
      <c r="E5233" s="263">
        <v>43738</v>
      </c>
      <c r="F5233" s="259" t="s">
        <v>214</v>
      </c>
      <c r="G5233" s="259" t="s">
        <v>295</v>
      </c>
      <c r="H5233" s="264" t="s">
        <v>783</v>
      </c>
      <c r="I5233" s="264" t="s">
        <v>133</v>
      </c>
      <c r="J5233" s="264">
        <v>-1.5</v>
      </c>
      <c r="K5233" s="82" t="str">
        <f>IFERROR(IFERROR(VLOOKUP(I5233,'DE-PARA'!B:D,3,0),VLOOKUP(I5233,'DE-PARA'!C:D,2,0)),"NÃO ENCONTRADO")</f>
        <v>Outras Saídas</v>
      </c>
      <c r="L5233" s="50" t="str">
        <f>VLOOKUP(K5233,'Base -Receita-Despesa'!$B:$AS,1,FALSE)</f>
        <v>Outras Saídas</v>
      </c>
    </row>
    <row r="5234" spans="1:12" ht="15" customHeight="1" x14ac:dyDescent="0.25">
      <c r="A5234" s="81" t="str">
        <f t="shared" si="163"/>
        <v>2019</v>
      </c>
      <c r="B5234" s="259" t="s">
        <v>1023</v>
      </c>
      <c r="C5234" s="260" t="s">
        <v>1022</v>
      </c>
      <c r="D5234" s="73" t="str">
        <f t="shared" si="162"/>
        <v>set/2019</v>
      </c>
      <c r="E5234" s="263">
        <v>43738</v>
      </c>
      <c r="F5234" s="259" t="s">
        <v>1771</v>
      </c>
      <c r="G5234" s="259" t="s">
        <v>295</v>
      </c>
      <c r="H5234" s="264" t="s">
        <v>208</v>
      </c>
      <c r="I5234" s="264" t="s">
        <v>298</v>
      </c>
      <c r="J5234" s="265">
        <v>500099.78</v>
      </c>
      <c r="K5234" s="82" t="str">
        <f>IFERROR(IFERROR(VLOOKUP(I5234,'DE-PARA'!B:D,3,0),VLOOKUP(I5234,'DE-PARA'!C:D,2,0)),"NÃO ENCONTRADO")</f>
        <v>Entrada Conta Aplicação (+)</v>
      </c>
      <c r="L5234" s="50" t="str">
        <f>VLOOKUP(K5234,'Base -Receita-Despesa'!$B:$AS,1,FALSE)</f>
        <v>ENTRADA CONTA APLICAÇÃO (+)</v>
      </c>
    </row>
    <row r="5235" spans="1:12" ht="15" customHeight="1" x14ac:dyDescent="0.25">
      <c r="A5235" s="81" t="str">
        <f t="shared" si="163"/>
        <v>2019</v>
      </c>
      <c r="B5235" s="259" t="s">
        <v>1021</v>
      </c>
      <c r="C5235" s="260" t="s">
        <v>1022</v>
      </c>
      <c r="D5235" s="73" t="str">
        <f t="shared" si="162"/>
        <v>set/2019</v>
      </c>
      <c r="E5235" s="263">
        <v>43738</v>
      </c>
      <c r="F5235" s="259" t="s">
        <v>205</v>
      </c>
      <c r="G5235" s="259" t="s">
        <v>295</v>
      </c>
      <c r="H5235" s="264" t="s">
        <v>736</v>
      </c>
      <c r="I5235" s="264" t="s">
        <v>125</v>
      </c>
      <c r="J5235" s="265">
        <v>500000</v>
      </c>
      <c r="K5235" s="82" t="str">
        <f>IFERROR(IFERROR(VLOOKUP(I5235,'DE-PARA'!B:D,3,0),VLOOKUP(I5235,'DE-PARA'!C:D,2,0)),"NÃO ENCONTRADO")</f>
        <v>TEV – Transferências Entre Contas (Entradas)</v>
      </c>
      <c r="L5235" s="50" t="str">
        <f>VLOOKUP(K5235,'Base -Receita-Despesa'!$B:$AS,1,FALSE)</f>
        <v>TEV – Transferências Entre Contas (Entradas)</v>
      </c>
    </row>
    <row r="5236" spans="1:12" ht="15" customHeight="1" x14ac:dyDescent="0.25">
      <c r="A5236" s="81" t="str">
        <f t="shared" si="163"/>
        <v>2019</v>
      </c>
      <c r="B5236" s="259" t="s">
        <v>1021</v>
      </c>
      <c r="C5236" s="260" t="s">
        <v>1022</v>
      </c>
      <c r="D5236" s="73" t="str">
        <f t="shared" si="162"/>
        <v>set/2019</v>
      </c>
      <c r="E5236" s="263">
        <v>43738</v>
      </c>
      <c r="F5236" s="259" t="s">
        <v>141</v>
      </c>
      <c r="G5236" s="259" t="s">
        <v>295</v>
      </c>
      <c r="H5236" s="264" t="s">
        <v>215</v>
      </c>
      <c r="I5236" s="264" t="s">
        <v>142</v>
      </c>
      <c r="J5236" s="264">
        <v>184.85</v>
      </c>
      <c r="K5236" s="82" t="str">
        <f>IFERROR(IFERROR(VLOOKUP(I5236,'DE-PARA'!B:D,3,0),VLOOKUP(I5236,'DE-PARA'!C:D,2,0)),"NÃO ENCONTRADO")</f>
        <v>Outras Saídas</v>
      </c>
      <c r="L5236" s="50" t="str">
        <f>VLOOKUP(K5236,'Base -Receita-Despesa'!$B:$AS,1,FALSE)</f>
        <v>Outras Saídas</v>
      </c>
    </row>
    <row r="5237" spans="1:12" ht="15" customHeight="1" x14ac:dyDescent="0.25">
      <c r="A5237" s="81" t="str">
        <f t="shared" si="163"/>
        <v>2019</v>
      </c>
      <c r="B5237" s="259" t="s">
        <v>1021</v>
      </c>
      <c r="C5237" s="260" t="s">
        <v>1022</v>
      </c>
      <c r="D5237" s="73" t="str">
        <f t="shared" si="162"/>
        <v>set/2019</v>
      </c>
      <c r="E5237" s="263">
        <v>43738</v>
      </c>
      <c r="F5237" s="259">
        <v>4380791636</v>
      </c>
      <c r="G5237" s="259" t="s">
        <v>295</v>
      </c>
      <c r="H5237" s="264" t="s">
        <v>640</v>
      </c>
      <c r="I5237" s="264" t="s">
        <v>139</v>
      </c>
      <c r="J5237" s="265">
        <v>-7148.9</v>
      </c>
      <c r="K5237" s="82" t="str">
        <f>IFERROR(IFERROR(VLOOKUP(I5237,'DE-PARA'!B:D,3,0),VLOOKUP(I5237,'DE-PARA'!C:D,2,0)),"NÃO ENCONTRADO")</f>
        <v>Concessionárias (água, luz e telefone)</v>
      </c>
      <c r="L5237" s="50" t="str">
        <f>VLOOKUP(K5237,'Base -Receita-Despesa'!$B:$AS,1,FALSE)</f>
        <v>Concessionárias (água, luz e telefone)</v>
      </c>
    </row>
    <row r="5238" spans="1:12" ht="15" customHeight="1" x14ac:dyDescent="0.25">
      <c r="A5238" s="81" t="str">
        <f t="shared" si="163"/>
        <v>2019</v>
      </c>
      <c r="B5238" s="259" t="s">
        <v>1021</v>
      </c>
      <c r="C5238" s="260" t="s">
        <v>1022</v>
      </c>
      <c r="D5238" s="73" t="str">
        <f t="shared" si="162"/>
        <v>set/2019</v>
      </c>
      <c r="E5238" s="263">
        <v>43738</v>
      </c>
      <c r="F5238" s="259">
        <v>14368</v>
      </c>
      <c r="G5238" s="259" t="s">
        <v>295</v>
      </c>
      <c r="H5238" s="264" t="s">
        <v>951</v>
      </c>
      <c r="I5238" s="264" t="s">
        <v>257</v>
      </c>
      <c r="J5238" s="265">
        <v>-3287.7</v>
      </c>
      <c r="K5238" s="82" t="str">
        <f>IFERROR(IFERROR(VLOOKUP(I5238,'DE-PARA'!B:D,3,0),VLOOKUP(I5238,'DE-PARA'!C:D,2,0)),"NÃO ENCONTRADO")</f>
        <v>Materiais</v>
      </c>
      <c r="L5238" s="50" t="str">
        <f>VLOOKUP(K5238,'Base -Receita-Despesa'!$B:$AS,1,FALSE)</f>
        <v>Materiais</v>
      </c>
    </row>
    <row r="5239" spans="1:12" ht="15" customHeight="1" x14ac:dyDescent="0.25">
      <c r="A5239" s="81" t="str">
        <f t="shared" si="163"/>
        <v>2019</v>
      </c>
      <c r="B5239" s="259" t="s">
        <v>1021</v>
      </c>
      <c r="C5239" s="260" t="s">
        <v>1022</v>
      </c>
      <c r="D5239" s="73" t="str">
        <f t="shared" si="162"/>
        <v>set/2019</v>
      </c>
      <c r="E5239" s="263">
        <v>43738</v>
      </c>
      <c r="F5239" s="259">
        <v>153311</v>
      </c>
      <c r="G5239" s="259" t="s">
        <v>295</v>
      </c>
      <c r="H5239" s="264" t="s">
        <v>193</v>
      </c>
      <c r="I5239" s="264" t="s">
        <v>255</v>
      </c>
      <c r="J5239" s="264">
        <v>-554.13</v>
      </c>
      <c r="K5239" s="82" t="str">
        <f>IFERROR(IFERROR(VLOOKUP(I5239,'DE-PARA'!B:D,3,0),VLOOKUP(I5239,'DE-PARA'!C:D,2,0)),"NÃO ENCONTRADO")</f>
        <v>Materiais</v>
      </c>
      <c r="L5239" s="50" t="str">
        <f>VLOOKUP(K5239,'Base -Receita-Despesa'!$B:$AS,1,FALSE)</f>
        <v>Materiais</v>
      </c>
    </row>
    <row r="5240" spans="1:12" ht="15" customHeight="1" x14ac:dyDescent="0.25">
      <c r="A5240" s="81" t="str">
        <f t="shared" si="163"/>
        <v>2019</v>
      </c>
      <c r="B5240" s="259" t="s">
        <v>1021</v>
      </c>
      <c r="C5240" s="260" t="s">
        <v>1022</v>
      </c>
      <c r="D5240" s="73" t="str">
        <f t="shared" si="162"/>
        <v>set/2019</v>
      </c>
      <c r="E5240" s="263">
        <v>43738</v>
      </c>
      <c r="F5240" s="259">
        <v>339794</v>
      </c>
      <c r="G5240" s="259" t="s">
        <v>295</v>
      </c>
      <c r="H5240" s="264" t="s">
        <v>835</v>
      </c>
      <c r="I5240" s="264" t="s">
        <v>255</v>
      </c>
      <c r="J5240" s="265">
        <v>-2113.4</v>
      </c>
      <c r="K5240" s="82" t="str">
        <f>IFERROR(IFERROR(VLOOKUP(I5240,'DE-PARA'!B:D,3,0),VLOOKUP(I5240,'DE-PARA'!C:D,2,0)),"NÃO ENCONTRADO")</f>
        <v>Materiais</v>
      </c>
      <c r="L5240" s="50" t="str">
        <f>VLOOKUP(K5240,'Base -Receita-Despesa'!$B:$AS,1,FALSE)</f>
        <v>Materiais</v>
      </c>
    </row>
    <row r="5241" spans="1:12" ht="15" customHeight="1" x14ac:dyDescent="0.25">
      <c r="A5241" s="81" t="str">
        <f t="shared" si="163"/>
        <v>2019</v>
      </c>
      <c r="B5241" s="259" t="s">
        <v>1021</v>
      </c>
      <c r="C5241" s="260" t="s">
        <v>1022</v>
      </c>
      <c r="D5241" s="73" t="str">
        <f t="shared" si="162"/>
        <v>set/2019</v>
      </c>
      <c r="E5241" s="263">
        <v>43738</v>
      </c>
      <c r="F5241" s="259">
        <v>40786</v>
      </c>
      <c r="G5241" s="259" t="s">
        <v>295</v>
      </c>
      <c r="H5241" s="264" t="s">
        <v>788</v>
      </c>
      <c r="I5241" s="264" t="s">
        <v>249</v>
      </c>
      <c r="J5241" s="265">
        <v>-1993</v>
      </c>
      <c r="K5241" s="82" t="str">
        <f>IFERROR(IFERROR(VLOOKUP(I5241,'DE-PARA'!B:D,3,0),VLOOKUP(I5241,'DE-PARA'!C:D,2,0)),"NÃO ENCONTRADO")</f>
        <v>Materiais</v>
      </c>
      <c r="L5241" s="50" t="str">
        <f>VLOOKUP(K5241,'Base -Receita-Despesa'!$B:$AS,1,FALSE)</f>
        <v>Materiais</v>
      </c>
    </row>
    <row r="5242" spans="1:12" ht="15" customHeight="1" x14ac:dyDescent="0.25">
      <c r="A5242" s="81" t="str">
        <f t="shared" si="163"/>
        <v>2019</v>
      </c>
      <c r="B5242" s="259" t="s">
        <v>1021</v>
      </c>
      <c r="C5242" s="260" t="s">
        <v>1022</v>
      </c>
      <c r="D5242" s="73" t="str">
        <f t="shared" si="162"/>
        <v>set/2019</v>
      </c>
      <c r="E5242" s="263">
        <v>43738</v>
      </c>
      <c r="F5242" s="259">
        <v>97240</v>
      </c>
      <c r="G5242" s="259" t="s">
        <v>295</v>
      </c>
      <c r="H5242" s="264" t="s">
        <v>181</v>
      </c>
      <c r="I5242" s="264" t="s">
        <v>248</v>
      </c>
      <c r="J5242" s="265">
        <v>-1799.8</v>
      </c>
      <c r="K5242" s="82" t="str">
        <f>IFERROR(IFERROR(VLOOKUP(I5242,'DE-PARA'!B:D,3,0),VLOOKUP(I5242,'DE-PARA'!C:D,2,0)),"NÃO ENCONTRADO")</f>
        <v>Materiais</v>
      </c>
      <c r="L5242" s="50" t="str">
        <f>VLOOKUP(K5242,'Base -Receita-Despesa'!$B:$AS,1,FALSE)</f>
        <v>Materiais</v>
      </c>
    </row>
    <row r="5243" spans="1:12" ht="15" customHeight="1" x14ac:dyDescent="0.25">
      <c r="A5243" s="81" t="str">
        <f t="shared" si="163"/>
        <v>2019</v>
      </c>
      <c r="B5243" s="259" t="s">
        <v>1021</v>
      </c>
      <c r="C5243" s="260" t="s">
        <v>1022</v>
      </c>
      <c r="D5243" s="73" t="str">
        <f t="shared" si="162"/>
        <v>set/2019</v>
      </c>
      <c r="E5243" s="263">
        <v>43738</v>
      </c>
      <c r="F5243" s="259">
        <v>16969</v>
      </c>
      <c r="G5243" s="259" t="s">
        <v>295</v>
      </c>
      <c r="H5243" s="264" t="s">
        <v>345</v>
      </c>
      <c r="I5243" s="264" t="s">
        <v>248</v>
      </c>
      <c r="J5243" s="265">
        <v>-1612</v>
      </c>
      <c r="K5243" s="82" t="str">
        <f>IFERROR(IFERROR(VLOOKUP(I5243,'DE-PARA'!B:D,3,0),VLOOKUP(I5243,'DE-PARA'!C:D,2,0)),"NÃO ENCONTRADO")</f>
        <v>Materiais</v>
      </c>
      <c r="L5243" s="50" t="str">
        <f>VLOOKUP(K5243,'Base -Receita-Despesa'!$B:$AS,1,FALSE)</f>
        <v>Materiais</v>
      </c>
    </row>
    <row r="5244" spans="1:12" ht="15" customHeight="1" x14ac:dyDescent="0.25">
      <c r="A5244" s="81" t="str">
        <f t="shared" si="163"/>
        <v>2019</v>
      </c>
      <c r="B5244" s="259" t="s">
        <v>1021</v>
      </c>
      <c r="C5244" s="260" t="s">
        <v>1022</v>
      </c>
      <c r="D5244" s="73" t="str">
        <f t="shared" si="162"/>
        <v>set/2019</v>
      </c>
      <c r="E5244" s="263">
        <v>43738</v>
      </c>
      <c r="F5244" s="259">
        <v>163741</v>
      </c>
      <c r="G5244" s="259" t="s">
        <v>295</v>
      </c>
      <c r="H5244" s="264" t="s">
        <v>1352</v>
      </c>
      <c r="I5244" s="264" t="s">
        <v>137</v>
      </c>
      <c r="J5244" s="264">
        <v>-981.71</v>
      </c>
      <c r="K5244" s="82" t="str">
        <f>IFERROR(IFERROR(VLOOKUP(I5244,'DE-PARA'!B:D,3,0),VLOOKUP(I5244,'DE-PARA'!C:D,2,0)),"NÃO ENCONTRADO")</f>
        <v>Serviços</v>
      </c>
      <c r="L5244" s="50" t="str">
        <f>VLOOKUP(K5244,'Base -Receita-Despesa'!$B:$AS,1,FALSE)</f>
        <v>Serviços</v>
      </c>
    </row>
    <row r="5245" spans="1:12" ht="15" customHeight="1" x14ac:dyDescent="0.25">
      <c r="A5245" s="81" t="str">
        <f t="shared" si="163"/>
        <v>2019</v>
      </c>
      <c r="B5245" s="259" t="s">
        <v>1021</v>
      </c>
      <c r="C5245" s="260" t="s">
        <v>1022</v>
      </c>
      <c r="D5245" s="73" t="str">
        <f t="shared" si="162"/>
        <v>set/2019</v>
      </c>
      <c r="E5245" s="263">
        <v>43738</v>
      </c>
      <c r="F5245" s="259">
        <v>2567353</v>
      </c>
      <c r="G5245" s="259" t="s">
        <v>295</v>
      </c>
      <c r="H5245" s="264" t="s">
        <v>1665</v>
      </c>
      <c r="I5245" s="264" t="s">
        <v>137</v>
      </c>
      <c r="J5245" s="265">
        <v>-3000.52</v>
      </c>
      <c r="K5245" s="82" t="str">
        <f>IFERROR(IFERROR(VLOOKUP(I5245,'DE-PARA'!B:D,3,0),VLOOKUP(I5245,'DE-PARA'!C:D,2,0)),"NÃO ENCONTRADO")</f>
        <v>Serviços</v>
      </c>
      <c r="L5245" s="50" t="str">
        <f>VLOOKUP(K5245,'Base -Receita-Despesa'!$B:$AS,1,FALSE)</f>
        <v>Serviços</v>
      </c>
    </row>
    <row r="5246" spans="1:12" ht="15" customHeight="1" x14ac:dyDescent="0.25">
      <c r="A5246" s="81" t="str">
        <f t="shared" si="163"/>
        <v>2019</v>
      </c>
      <c r="B5246" s="259" t="s">
        <v>1021</v>
      </c>
      <c r="C5246" s="260" t="s">
        <v>1022</v>
      </c>
      <c r="D5246" s="73" t="str">
        <f t="shared" si="162"/>
        <v>set/2019</v>
      </c>
      <c r="E5246" s="263">
        <v>43738</v>
      </c>
      <c r="F5246" s="259">
        <v>2552366</v>
      </c>
      <c r="G5246" s="259" t="s">
        <v>295</v>
      </c>
      <c r="H5246" s="264" t="s">
        <v>1665</v>
      </c>
      <c r="I5246" s="264" t="s">
        <v>137</v>
      </c>
      <c r="J5246" s="265">
        <v>-3000.52</v>
      </c>
      <c r="K5246" s="82" t="str">
        <f>IFERROR(IFERROR(VLOOKUP(I5246,'DE-PARA'!B:D,3,0),VLOOKUP(I5246,'DE-PARA'!C:D,2,0)),"NÃO ENCONTRADO")</f>
        <v>Serviços</v>
      </c>
      <c r="L5246" s="50" t="str">
        <f>VLOOKUP(K5246,'Base -Receita-Despesa'!$B:$AS,1,FALSE)</f>
        <v>Serviços</v>
      </c>
    </row>
    <row r="5247" spans="1:12" ht="15" customHeight="1" x14ac:dyDescent="0.25">
      <c r="A5247" s="81" t="str">
        <f t="shared" si="163"/>
        <v>2019</v>
      </c>
      <c r="B5247" s="259" t="s">
        <v>1021</v>
      </c>
      <c r="C5247" s="260" t="s">
        <v>1022</v>
      </c>
      <c r="D5247" s="73" t="str">
        <f t="shared" si="162"/>
        <v>set/2019</v>
      </c>
      <c r="E5247" s="263">
        <v>43738</v>
      </c>
      <c r="F5247" s="259" t="s">
        <v>214</v>
      </c>
      <c r="G5247" s="259" t="s">
        <v>295</v>
      </c>
      <c r="H5247" s="264" t="s">
        <v>304</v>
      </c>
      <c r="I5247" s="264" t="s">
        <v>133</v>
      </c>
      <c r="J5247" s="264">
        <v>-9.5</v>
      </c>
      <c r="K5247" s="82" t="str">
        <f>IFERROR(IFERROR(VLOOKUP(I5247,'DE-PARA'!B:D,3,0),VLOOKUP(I5247,'DE-PARA'!C:D,2,0)),"NÃO ENCONTRADO")</f>
        <v>Outras Saídas</v>
      </c>
      <c r="L5247" s="50" t="str">
        <f>VLOOKUP(K5247,'Base -Receita-Despesa'!$B:$AS,1,FALSE)</f>
        <v>Outras Saídas</v>
      </c>
    </row>
    <row r="5248" spans="1:12" ht="15" customHeight="1" x14ac:dyDescent="0.25">
      <c r="A5248" s="81" t="str">
        <f t="shared" si="163"/>
        <v>2019</v>
      </c>
      <c r="B5248" s="259" t="s">
        <v>1021</v>
      </c>
      <c r="C5248" s="260" t="s">
        <v>1022</v>
      </c>
      <c r="D5248" s="73" t="str">
        <f t="shared" si="162"/>
        <v>set/2019</v>
      </c>
      <c r="E5248" s="263">
        <v>43738</v>
      </c>
      <c r="F5248" s="259" t="s">
        <v>214</v>
      </c>
      <c r="G5248" s="259" t="s">
        <v>295</v>
      </c>
      <c r="H5248" s="264" t="s">
        <v>136</v>
      </c>
      <c r="I5248" s="264" t="s">
        <v>133</v>
      </c>
      <c r="J5248" s="264">
        <v>-3.6</v>
      </c>
      <c r="K5248" s="82" t="str">
        <f>IFERROR(IFERROR(VLOOKUP(I5248,'DE-PARA'!B:D,3,0),VLOOKUP(I5248,'DE-PARA'!C:D,2,0)),"NÃO ENCONTRADO")</f>
        <v>Outras Saídas</v>
      </c>
      <c r="L5248" s="50" t="str">
        <f>VLOOKUP(K5248,'Base -Receita-Despesa'!$B:$AS,1,FALSE)</f>
        <v>Outras Saídas</v>
      </c>
    </row>
    <row r="5249" spans="1:12" ht="15" customHeight="1" x14ac:dyDescent="0.25">
      <c r="A5249" s="81" t="str">
        <f t="shared" si="163"/>
        <v>2019</v>
      </c>
      <c r="B5249" s="259" t="s">
        <v>1023</v>
      </c>
      <c r="C5249" s="260" t="s">
        <v>1022</v>
      </c>
      <c r="D5249" s="73" t="str">
        <f t="shared" si="162"/>
        <v>set/2019</v>
      </c>
      <c r="E5249" s="263">
        <v>43738</v>
      </c>
      <c r="F5249" s="259" t="s">
        <v>171</v>
      </c>
      <c r="G5249" s="259" t="s">
        <v>295</v>
      </c>
      <c r="H5249" s="264" t="s">
        <v>837</v>
      </c>
      <c r="I5249" s="264" t="s">
        <v>238</v>
      </c>
      <c r="J5249" s="264">
        <v>183.23</v>
      </c>
      <c r="K5249" s="82" t="str">
        <f>IFERROR(IFERROR(VLOOKUP(I5249,'DE-PARA'!B:D,3,0),VLOOKUP(I5249,'DE-PARA'!C:D,2,0)),"NÃO ENCONTRADO")</f>
        <v>Rendimentos sobre Aplicações Financeiras</v>
      </c>
      <c r="L5249" s="50" t="str">
        <f>VLOOKUP(K5249,'Base -Receita-Despesa'!$B:$AS,1,FALSE)</f>
        <v>Rendimentos sobre Aplicações Financeiras</v>
      </c>
    </row>
    <row r="5250" spans="1:12" ht="15" customHeight="1" x14ac:dyDescent="0.25">
      <c r="A5250" s="81" t="str">
        <f t="shared" si="163"/>
        <v>2019</v>
      </c>
      <c r="B5250" s="259" t="s">
        <v>1021</v>
      </c>
      <c r="C5250" s="260" t="s">
        <v>1022</v>
      </c>
      <c r="D5250" s="73" t="str">
        <f t="shared" si="162"/>
        <v>set/2019</v>
      </c>
      <c r="E5250" s="263">
        <v>43738</v>
      </c>
      <c r="F5250" s="259" t="s">
        <v>171</v>
      </c>
      <c r="G5250" s="259" t="s">
        <v>295</v>
      </c>
      <c r="H5250" s="264" t="s">
        <v>837</v>
      </c>
      <c r="I5250" s="264" t="s">
        <v>238</v>
      </c>
      <c r="J5250" s="265">
        <v>4684.0200000000004</v>
      </c>
      <c r="K5250" s="82" t="str">
        <f>IFERROR(IFERROR(VLOOKUP(I5250,'DE-PARA'!B:D,3,0),VLOOKUP(I5250,'DE-PARA'!C:D,2,0)),"NÃO ENCONTRADO")</f>
        <v>Rendimentos sobre Aplicações Financeiras</v>
      </c>
      <c r="L5250" s="50" t="str">
        <f>VLOOKUP(K5250,'Base -Receita-Despesa'!$B:$AS,1,FALSE)</f>
        <v>Rendimentos sobre Aplicações Financeiras</v>
      </c>
    </row>
    <row r="5251" spans="1:12" ht="15" customHeight="1" x14ac:dyDescent="0.25">
      <c r="A5251" s="81" t="str">
        <f t="shared" si="163"/>
        <v>2019</v>
      </c>
      <c r="B5251" s="259" t="s">
        <v>1023</v>
      </c>
      <c r="C5251" s="260" t="s">
        <v>1022</v>
      </c>
      <c r="D5251" s="73" t="str">
        <f t="shared" ref="D5251:D5314" si="164">TEXT(E5251,"mmm/aaaa")</f>
        <v>out/2019</v>
      </c>
      <c r="E5251" s="263">
        <v>43739</v>
      </c>
      <c r="F5251" s="259" t="s">
        <v>205</v>
      </c>
      <c r="G5251" s="259" t="s">
        <v>295</v>
      </c>
      <c r="H5251" s="264" t="s">
        <v>736</v>
      </c>
      <c r="I5251" s="264" t="s">
        <v>125</v>
      </c>
      <c r="J5251" s="265">
        <v>-500000</v>
      </c>
      <c r="K5251" s="82" t="str">
        <f>IFERROR(IFERROR(VLOOKUP(I5251,'DE-PARA'!B:D,3,0),VLOOKUP(I5251,'DE-PARA'!C:D,2,0)),"NÃO ENCONTRADO")</f>
        <v>TEV – Transferências Entre Contas (Entradas)</v>
      </c>
      <c r="L5251" s="50" t="str">
        <f>VLOOKUP(K5251,'Base -Receita-Despesa'!$B:$AS,1,FALSE)</f>
        <v>TEV – Transferências Entre Contas (Entradas)</v>
      </c>
    </row>
    <row r="5252" spans="1:12" ht="15" customHeight="1" x14ac:dyDescent="0.25">
      <c r="A5252" s="81" t="str">
        <f t="shared" ref="A5252:A5315" si="165">IF(K5252="NÃO ENCONTRADO",0,RIGHT(D5252,4))</f>
        <v>2019</v>
      </c>
      <c r="B5252" s="259" t="s">
        <v>1023</v>
      </c>
      <c r="C5252" s="260" t="s">
        <v>1022</v>
      </c>
      <c r="D5252" s="73" t="str">
        <f t="shared" si="164"/>
        <v>out/2019</v>
      </c>
      <c r="E5252" s="263">
        <v>43739</v>
      </c>
      <c r="F5252" s="259" t="s">
        <v>207</v>
      </c>
      <c r="G5252" s="259" t="s">
        <v>295</v>
      </c>
      <c r="H5252" s="264" t="s">
        <v>208</v>
      </c>
      <c r="I5252" s="264" t="s">
        <v>298</v>
      </c>
      <c r="J5252" s="265">
        <v>500000</v>
      </c>
      <c r="K5252" s="82" t="str">
        <f>IFERROR(IFERROR(VLOOKUP(I5252,'DE-PARA'!B:D,3,0),VLOOKUP(I5252,'DE-PARA'!C:D,2,0)),"NÃO ENCONTRADO")</f>
        <v>Entrada Conta Aplicação (+)</v>
      </c>
      <c r="L5252" s="50" t="str">
        <f>VLOOKUP(K5252,'Base -Receita-Despesa'!$B:$AS,1,FALSE)</f>
        <v>ENTRADA CONTA APLICAÇÃO (+)</v>
      </c>
    </row>
    <row r="5253" spans="1:12" ht="15" customHeight="1" x14ac:dyDescent="0.25">
      <c r="A5253" s="81" t="str">
        <f t="shared" si="165"/>
        <v>2019</v>
      </c>
      <c r="B5253" s="259" t="s">
        <v>1021</v>
      </c>
      <c r="C5253" s="260" t="s">
        <v>1022</v>
      </c>
      <c r="D5253" s="73" t="str">
        <f t="shared" si="164"/>
        <v>out/2019</v>
      </c>
      <c r="E5253" s="263">
        <v>43739</v>
      </c>
      <c r="F5253" s="259" t="s">
        <v>738</v>
      </c>
      <c r="G5253" s="259" t="s">
        <v>295</v>
      </c>
      <c r="H5253" s="264" t="s">
        <v>738</v>
      </c>
      <c r="I5253" s="264" t="s">
        <v>206</v>
      </c>
      <c r="J5253" s="265">
        <v>-974161.39</v>
      </c>
      <c r="K5253" s="82" t="str">
        <f>IFERROR(IFERROR(VLOOKUP(I5253,'DE-PARA'!B:D,3,0),VLOOKUP(I5253,'DE-PARA'!C:D,2,0)),"NÃO ENCONTRADO")</f>
        <v>Saídas Da C/A Por Regates (-)</v>
      </c>
      <c r="L5253" s="50" t="str">
        <f>VLOOKUP(K5253,'Base -Receita-Despesa'!$B:$AS,1,FALSE)</f>
        <v>SAÍDAS DA C/A POR REGATES (-)</v>
      </c>
    </row>
    <row r="5254" spans="1:12" ht="15" customHeight="1" x14ac:dyDescent="0.25">
      <c r="A5254" s="81" t="str">
        <f t="shared" si="165"/>
        <v>2019</v>
      </c>
      <c r="B5254" s="259" t="s">
        <v>1021</v>
      </c>
      <c r="C5254" s="260" t="s">
        <v>1022</v>
      </c>
      <c r="D5254" s="73" t="str">
        <f t="shared" si="164"/>
        <v>out/2019</v>
      </c>
      <c r="E5254" s="263">
        <v>43739</v>
      </c>
      <c r="F5254" s="259" t="s">
        <v>205</v>
      </c>
      <c r="G5254" s="259" t="s">
        <v>295</v>
      </c>
      <c r="H5254" s="264" t="s">
        <v>736</v>
      </c>
      <c r="I5254" s="264" t="s">
        <v>125</v>
      </c>
      <c r="J5254" s="265">
        <v>500000</v>
      </c>
      <c r="K5254" s="82" t="str">
        <f>IFERROR(IFERROR(VLOOKUP(I5254,'DE-PARA'!B:D,3,0),VLOOKUP(I5254,'DE-PARA'!C:D,2,0)),"NÃO ENCONTRADO")</f>
        <v>TEV – Transferências Entre Contas (Entradas)</v>
      </c>
      <c r="L5254" s="50" t="str">
        <f>VLOOKUP(K5254,'Base -Receita-Despesa'!$B:$AS,1,FALSE)</f>
        <v>TEV – Transferências Entre Contas (Entradas)</v>
      </c>
    </row>
    <row r="5255" spans="1:12" ht="15" customHeight="1" x14ac:dyDescent="0.25">
      <c r="A5255" s="81" t="str">
        <f t="shared" si="165"/>
        <v>2019</v>
      </c>
      <c r="B5255" s="259" t="s">
        <v>1021</v>
      </c>
      <c r="C5255" s="260" t="s">
        <v>1022</v>
      </c>
      <c r="D5255" s="73" t="str">
        <f t="shared" si="164"/>
        <v>out/2019</v>
      </c>
      <c r="E5255" s="263">
        <v>43739</v>
      </c>
      <c r="F5255" s="259">
        <v>41035</v>
      </c>
      <c r="G5255" s="259" t="s">
        <v>295</v>
      </c>
      <c r="H5255" s="264" t="s">
        <v>591</v>
      </c>
      <c r="I5255" s="264" t="s">
        <v>188</v>
      </c>
      <c r="J5255" s="264">
        <v>-200</v>
      </c>
      <c r="K5255" s="82" t="str">
        <f>IFERROR(IFERROR(VLOOKUP(I5255,'DE-PARA'!B:D,3,0),VLOOKUP(I5255,'DE-PARA'!C:D,2,0)),"NÃO ENCONTRADO")</f>
        <v>Tributos, Taxas e Contribuições</v>
      </c>
      <c r="L5255" s="50" t="str">
        <f>VLOOKUP(K5255,'Base -Receita-Despesa'!$B:$AS,1,FALSE)</f>
        <v>Tributos, Taxas e Contribuições</v>
      </c>
    </row>
    <row r="5256" spans="1:12" ht="15" customHeight="1" x14ac:dyDescent="0.25">
      <c r="A5256" s="81" t="str">
        <f t="shared" si="165"/>
        <v>2019</v>
      </c>
      <c r="B5256" s="259" t="s">
        <v>1021</v>
      </c>
      <c r="C5256" s="260" t="s">
        <v>1022</v>
      </c>
      <c r="D5256" s="73" t="str">
        <f t="shared" si="164"/>
        <v>out/2019</v>
      </c>
      <c r="E5256" s="263">
        <v>43739</v>
      </c>
      <c r="F5256" s="259" t="s">
        <v>781</v>
      </c>
      <c r="G5256" s="259" t="s">
        <v>295</v>
      </c>
      <c r="H5256" s="264" t="s">
        <v>1103</v>
      </c>
      <c r="I5256" s="264" t="s">
        <v>276</v>
      </c>
      <c r="J5256" s="264">
        <v>-268.68</v>
      </c>
      <c r="K5256" s="82" t="str">
        <f>IFERROR(IFERROR(VLOOKUP(I5256,'DE-PARA'!B:D,3,0),VLOOKUP(I5256,'DE-PARA'!C:D,2,0)),"NÃO ENCONTRADO")</f>
        <v>Despesas com Viagens</v>
      </c>
      <c r="L5256" s="50" t="str">
        <f>VLOOKUP(K5256,'Base -Receita-Despesa'!$B:$AS,1,FALSE)</f>
        <v>Despesas com Viagens</v>
      </c>
    </row>
    <row r="5257" spans="1:12" ht="15" customHeight="1" x14ac:dyDescent="0.25">
      <c r="A5257" s="81" t="str">
        <f t="shared" si="165"/>
        <v>2019</v>
      </c>
      <c r="B5257" s="259" t="s">
        <v>1023</v>
      </c>
      <c r="C5257" s="260" t="s">
        <v>1022</v>
      </c>
      <c r="D5257" s="73" t="str">
        <f t="shared" si="164"/>
        <v>out/2019</v>
      </c>
      <c r="E5257" s="263">
        <v>43740</v>
      </c>
      <c r="F5257" s="259" t="s">
        <v>205</v>
      </c>
      <c r="G5257" s="259" t="s">
        <v>295</v>
      </c>
      <c r="H5257" s="264" t="s">
        <v>736</v>
      </c>
      <c r="I5257" s="264" t="s">
        <v>125</v>
      </c>
      <c r="J5257" s="265">
        <v>-364038.83</v>
      </c>
      <c r="K5257" s="82" t="str">
        <f>IFERROR(IFERROR(VLOOKUP(I5257,'DE-PARA'!B:D,3,0),VLOOKUP(I5257,'DE-PARA'!C:D,2,0)),"NÃO ENCONTRADO")</f>
        <v>TEV – Transferências Entre Contas (Entradas)</v>
      </c>
      <c r="L5257" s="50" t="str">
        <f>VLOOKUP(K5257,'Base -Receita-Despesa'!$B:$AS,1,FALSE)</f>
        <v>TEV – Transferências Entre Contas (Entradas)</v>
      </c>
    </row>
    <row r="5258" spans="1:12" ht="15" customHeight="1" x14ac:dyDescent="0.25">
      <c r="A5258" s="81" t="str">
        <f t="shared" si="165"/>
        <v>2019</v>
      </c>
      <c r="B5258" s="259" t="s">
        <v>1023</v>
      </c>
      <c r="C5258" s="260" t="s">
        <v>1022</v>
      </c>
      <c r="D5258" s="73" t="str">
        <f t="shared" si="164"/>
        <v>out/2019</v>
      </c>
      <c r="E5258" s="263">
        <v>43740</v>
      </c>
      <c r="F5258" s="259" t="s">
        <v>207</v>
      </c>
      <c r="G5258" s="259" t="s">
        <v>295</v>
      </c>
      <c r="H5258" s="264" t="s">
        <v>208</v>
      </c>
      <c r="I5258" s="264" t="s">
        <v>298</v>
      </c>
      <c r="J5258" s="265">
        <v>364038.83</v>
      </c>
      <c r="K5258" s="82" t="str">
        <f>IFERROR(IFERROR(VLOOKUP(I5258,'DE-PARA'!B:D,3,0),VLOOKUP(I5258,'DE-PARA'!C:D,2,0)),"NÃO ENCONTRADO")</f>
        <v>Entrada Conta Aplicação (+)</v>
      </c>
      <c r="L5258" s="50" t="str">
        <f>VLOOKUP(K5258,'Base -Receita-Despesa'!$B:$AS,1,FALSE)</f>
        <v>ENTRADA CONTA APLICAÇÃO (+)</v>
      </c>
    </row>
    <row r="5259" spans="1:12" ht="15" customHeight="1" x14ac:dyDescent="0.25">
      <c r="A5259" s="81" t="str">
        <f t="shared" si="165"/>
        <v>2019</v>
      </c>
      <c r="B5259" s="259" t="s">
        <v>1021</v>
      </c>
      <c r="C5259" s="260" t="s">
        <v>1022</v>
      </c>
      <c r="D5259" s="73" t="str">
        <f t="shared" si="164"/>
        <v>out/2019</v>
      </c>
      <c r="E5259" s="263">
        <v>43740</v>
      </c>
      <c r="F5259" s="259" t="s">
        <v>738</v>
      </c>
      <c r="G5259" s="259" t="s">
        <v>295</v>
      </c>
      <c r="H5259" s="264" t="s">
        <v>738</v>
      </c>
      <c r="I5259" s="264" t="s">
        <v>206</v>
      </c>
      <c r="J5259" s="265">
        <v>-345228.54</v>
      </c>
      <c r="K5259" s="82" t="str">
        <f>IFERROR(IFERROR(VLOOKUP(I5259,'DE-PARA'!B:D,3,0),VLOOKUP(I5259,'DE-PARA'!C:D,2,0)),"NÃO ENCONTRADO")</f>
        <v>Saídas Da C/A Por Regates (-)</v>
      </c>
      <c r="L5259" s="50" t="str">
        <f>VLOOKUP(K5259,'Base -Receita-Despesa'!$B:$AS,1,FALSE)</f>
        <v>SAÍDAS DA C/A POR REGATES (-)</v>
      </c>
    </row>
    <row r="5260" spans="1:12" ht="15" customHeight="1" x14ac:dyDescent="0.25">
      <c r="A5260" s="81" t="str">
        <f t="shared" si="165"/>
        <v>2019</v>
      </c>
      <c r="B5260" s="259" t="s">
        <v>1021</v>
      </c>
      <c r="C5260" s="260" t="s">
        <v>1022</v>
      </c>
      <c r="D5260" s="73" t="str">
        <f t="shared" si="164"/>
        <v>out/2019</v>
      </c>
      <c r="E5260" s="263">
        <v>43740</v>
      </c>
      <c r="F5260" s="259" t="s">
        <v>205</v>
      </c>
      <c r="G5260" s="259" t="s">
        <v>295</v>
      </c>
      <c r="H5260" s="264" t="s">
        <v>736</v>
      </c>
      <c r="I5260" s="264" t="s">
        <v>125</v>
      </c>
      <c r="J5260" s="265">
        <v>364038.83</v>
      </c>
      <c r="K5260" s="82" t="str">
        <f>IFERROR(IFERROR(VLOOKUP(I5260,'DE-PARA'!B:D,3,0),VLOOKUP(I5260,'DE-PARA'!C:D,2,0)),"NÃO ENCONTRADO")</f>
        <v>TEV – Transferências Entre Contas (Entradas)</v>
      </c>
      <c r="L5260" s="50" t="str">
        <f>VLOOKUP(K5260,'Base -Receita-Despesa'!$B:$AS,1,FALSE)</f>
        <v>TEV – Transferências Entre Contas (Entradas)</v>
      </c>
    </row>
    <row r="5261" spans="1:12" ht="15" customHeight="1" x14ac:dyDescent="0.25">
      <c r="A5261" s="81" t="str">
        <f t="shared" si="165"/>
        <v>2019</v>
      </c>
      <c r="B5261" s="259" t="s">
        <v>1021</v>
      </c>
      <c r="C5261" s="260" t="s">
        <v>1022</v>
      </c>
      <c r="D5261" s="73" t="str">
        <f t="shared" si="164"/>
        <v>out/2019</v>
      </c>
      <c r="E5261" s="263">
        <v>43740</v>
      </c>
      <c r="F5261" s="259" t="s">
        <v>749</v>
      </c>
      <c r="G5261" s="259" t="s">
        <v>295</v>
      </c>
      <c r="H5261" s="264" t="s">
        <v>1073</v>
      </c>
      <c r="I5261" s="270" t="s">
        <v>128</v>
      </c>
      <c r="J5261" s="265">
        <v>-4201.1400000000003</v>
      </c>
      <c r="K5261" s="82" t="str">
        <f>IFERROR(IFERROR(VLOOKUP(I5261,'DE-PARA'!B:D,3,0),VLOOKUP(I5261,'DE-PARA'!C:D,2,0)),"NÃO ENCONTRADO")</f>
        <v>Rescisões Trabalhistas</v>
      </c>
      <c r="L5261" s="50" t="str">
        <f>VLOOKUP(K5261,'Base -Receita-Despesa'!$B:$AS,1,FALSE)</f>
        <v>Rescisões Trabalhistas</v>
      </c>
    </row>
    <row r="5262" spans="1:12" ht="15" customHeight="1" x14ac:dyDescent="0.25">
      <c r="A5262" s="81" t="str">
        <f t="shared" si="165"/>
        <v>2019</v>
      </c>
      <c r="B5262" s="259" t="s">
        <v>1021</v>
      </c>
      <c r="C5262" s="260" t="s">
        <v>1022</v>
      </c>
      <c r="D5262" s="73" t="str">
        <f t="shared" si="164"/>
        <v>out/2019</v>
      </c>
      <c r="E5262" s="263">
        <v>43740</v>
      </c>
      <c r="F5262" s="259" t="s">
        <v>571</v>
      </c>
      <c r="G5262" s="259" t="s">
        <v>295</v>
      </c>
      <c r="H5262" s="264" t="s">
        <v>1073</v>
      </c>
      <c r="I5262" s="264" t="s">
        <v>128</v>
      </c>
      <c r="J5262" s="265">
        <v>-13380.11</v>
      </c>
      <c r="K5262" s="82" t="str">
        <f>IFERROR(IFERROR(VLOOKUP(I5262,'DE-PARA'!B:D,3,0),VLOOKUP(I5262,'DE-PARA'!C:D,2,0)),"NÃO ENCONTRADO")</f>
        <v>Rescisões Trabalhistas</v>
      </c>
      <c r="L5262" s="50" t="str">
        <f>VLOOKUP(K5262,'Base -Receita-Despesa'!$B:$AS,1,FALSE)</f>
        <v>Rescisões Trabalhistas</v>
      </c>
    </row>
    <row r="5263" spans="1:12" ht="15" customHeight="1" x14ac:dyDescent="0.25">
      <c r="A5263" s="81" t="str">
        <f t="shared" si="165"/>
        <v>2019</v>
      </c>
      <c r="B5263" s="259" t="s">
        <v>1021</v>
      </c>
      <c r="C5263" s="260" t="s">
        <v>1022</v>
      </c>
      <c r="D5263" s="73" t="str">
        <f t="shared" si="164"/>
        <v>out/2019</v>
      </c>
      <c r="E5263" s="263">
        <v>43740</v>
      </c>
      <c r="F5263" s="259">
        <v>2330</v>
      </c>
      <c r="G5263" s="259" t="s">
        <v>295</v>
      </c>
      <c r="H5263" s="264" t="s">
        <v>889</v>
      </c>
      <c r="I5263" s="264" t="s">
        <v>169</v>
      </c>
      <c r="J5263" s="264">
        <v>-600</v>
      </c>
      <c r="K5263" s="82" t="str">
        <f>IFERROR(IFERROR(VLOOKUP(I5263,'DE-PARA'!B:D,3,0),VLOOKUP(I5263,'DE-PARA'!C:D,2,0)),"NÃO ENCONTRADO")</f>
        <v>Serviços</v>
      </c>
      <c r="L5263" s="50" t="str">
        <f>VLOOKUP(K5263,'Base -Receita-Despesa'!$B:$AS,1,FALSE)</f>
        <v>Serviços</v>
      </c>
    </row>
    <row r="5264" spans="1:12" ht="15" customHeight="1" x14ac:dyDescent="0.25">
      <c r="A5264" s="81" t="str">
        <f t="shared" si="165"/>
        <v>2019</v>
      </c>
      <c r="B5264" s="259" t="s">
        <v>1021</v>
      </c>
      <c r="C5264" s="260" t="s">
        <v>1022</v>
      </c>
      <c r="D5264" s="73" t="str">
        <f t="shared" si="164"/>
        <v>out/2019</v>
      </c>
      <c r="E5264" s="263">
        <v>43740</v>
      </c>
      <c r="F5264" s="259">
        <v>1661</v>
      </c>
      <c r="G5264" s="259" t="s">
        <v>295</v>
      </c>
      <c r="H5264" s="264" t="s">
        <v>1772</v>
      </c>
      <c r="I5264" s="264" t="s">
        <v>249</v>
      </c>
      <c r="J5264" s="264">
        <v>-525.36</v>
      </c>
      <c r="K5264" s="82" t="str">
        <f>IFERROR(IFERROR(VLOOKUP(I5264,'DE-PARA'!B:D,3,0),VLOOKUP(I5264,'DE-PARA'!C:D,2,0)),"NÃO ENCONTRADO")</f>
        <v>Materiais</v>
      </c>
      <c r="L5264" s="50" t="str">
        <f>VLOOKUP(K5264,'Base -Receita-Despesa'!$B:$AS,1,FALSE)</f>
        <v>Materiais</v>
      </c>
    </row>
    <row r="5265" spans="1:12" ht="15" customHeight="1" x14ac:dyDescent="0.25">
      <c r="A5265" s="81" t="str">
        <f t="shared" si="165"/>
        <v>2019</v>
      </c>
      <c r="B5265" s="259" t="s">
        <v>1021</v>
      </c>
      <c r="C5265" s="260" t="s">
        <v>1022</v>
      </c>
      <c r="D5265" s="73" t="str">
        <f t="shared" si="164"/>
        <v>out/2019</v>
      </c>
      <c r="E5265" s="263">
        <v>43740</v>
      </c>
      <c r="F5265" s="259">
        <v>1791</v>
      </c>
      <c r="G5265" s="259" t="s">
        <v>295</v>
      </c>
      <c r="H5265" s="264" t="s">
        <v>1772</v>
      </c>
      <c r="I5265" s="264" t="s">
        <v>249</v>
      </c>
      <c r="J5265" s="264">
        <v>-103.68</v>
      </c>
      <c r="K5265" s="82" t="str">
        <f>IFERROR(IFERROR(VLOOKUP(I5265,'DE-PARA'!B:D,3,0),VLOOKUP(I5265,'DE-PARA'!C:D,2,0)),"NÃO ENCONTRADO")</f>
        <v>Materiais</v>
      </c>
      <c r="L5265" s="50" t="str">
        <f>VLOOKUP(K5265,'Base -Receita-Despesa'!$B:$AS,1,FALSE)</f>
        <v>Materiais</v>
      </c>
    </row>
    <row r="5266" spans="1:12" ht="15" customHeight="1" x14ac:dyDescent="0.25">
      <c r="A5266" s="81" t="str">
        <f t="shared" si="165"/>
        <v>2019</v>
      </c>
      <c r="B5266" s="259" t="s">
        <v>1021</v>
      </c>
      <c r="C5266" s="260" t="s">
        <v>1022</v>
      </c>
      <c r="D5266" s="73" t="str">
        <f t="shared" si="164"/>
        <v>out/2019</v>
      </c>
      <c r="E5266" s="263">
        <v>43741</v>
      </c>
      <c r="F5266" s="259">
        <v>2126</v>
      </c>
      <c r="G5266" s="259" t="s">
        <v>295</v>
      </c>
      <c r="H5266" s="264" t="s">
        <v>1084</v>
      </c>
      <c r="I5266" s="264" t="s">
        <v>252</v>
      </c>
      <c r="J5266" s="265">
        <v>-3013.28</v>
      </c>
      <c r="K5266" s="82" t="str">
        <f>IFERROR(IFERROR(VLOOKUP(I5266,'DE-PARA'!B:D,3,0),VLOOKUP(I5266,'DE-PARA'!C:D,2,0)),"NÃO ENCONTRADO")</f>
        <v>Materiais</v>
      </c>
      <c r="L5266" s="50" t="str">
        <f>VLOOKUP(K5266,'Base -Receita-Despesa'!$B:$AS,1,FALSE)</f>
        <v>Materiais</v>
      </c>
    </row>
    <row r="5267" spans="1:12" ht="15" customHeight="1" x14ac:dyDescent="0.25">
      <c r="A5267" s="81" t="str">
        <f t="shared" si="165"/>
        <v>2019</v>
      </c>
      <c r="B5267" s="259" t="s">
        <v>1021</v>
      </c>
      <c r="C5267" s="260" t="s">
        <v>1022</v>
      </c>
      <c r="D5267" s="73" t="str">
        <f t="shared" si="164"/>
        <v>out/2019</v>
      </c>
      <c r="E5267" s="263">
        <v>43741</v>
      </c>
      <c r="F5267" s="259" t="s">
        <v>215</v>
      </c>
      <c r="G5267" s="259" t="s">
        <v>295</v>
      </c>
      <c r="H5267" s="264" t="s">
        <v>215</v>
      </c>
      <c r="I5267" s="264" t="s">
        <v>142</v>
      </c>
      <c r="J5267" s="265">
        <v>-1000</v>
      </c>
      <c r="K5267" s="82" t="str">
        <f>IFERROR(IFERROR(VLOOKUP(I5267,'DE-PARA'!B:D,3,0),VLOOKUP(I5267,'DE-PARA'!C:D,2,0)),"NÃO ENCONTRADO")</f>
        <v>Outras Saídas</v>
      </c>
      <c r="L5267" s="50" t="str">
        <f>VLOOKUP(K5267,'Base -Receita-Despesa'!$B:$AS,1,FALSE)</f>
        <v>Outras Saídas</v>
      </c>
    </row>
    <row r="5268" spans="1:12" ht="15" customHeight="1" x14ac:dyDescent="0.25">
      <c r="A5268" s="81" t="str">
        <f t="shared" si="165"/>
        <v>2019</v>
      </c>
      <c r="B5268" s="259" t="s">
        <v>1021</v>
      </c>
      <c r="C5268" s="260" t="s">
        <v>1022</v>
      </c>
      <c r="D5268" s="73" t="str">
        <f t="shared" si="164"/>
        <v>out/2019</v>
      </c>
      <c r="E5268" s="263">
        <v>43741</v>
      </c>
      <c r="F5268" s="259" t="s">
        <v>218</v>
      </c>
      <c r="G5268" s="259" t="s">
        <v>295</v>
      </c>
      <c r="H5268" s="264" t="s">
        <v>838</v>
      </c>
      <c r="I5268" s="264" t="s">
        <v>135</v>
      </c>
      <c r="J5268" s="265">
        <v>-254427.63</v>
      </c>
      <c r="K5268" s="82" t="str">
        <f>IFERROR(IFERROR(VLOOKUP(I5268,'DE-PARA'!B:D,3,0),VLOOKUP(I5268,'DE-PARA'!C:D,2,0)),"NÃO ENCONTRADO")</f>
        <v>Pessoal</v>
      </c>
      <c r="L5268" s="50" t="str">
        <f>VLOOKUP(K5268,'Base -Receita-Despesa'!$B:$AS,1,FALSE)</f>
        <v>Pessoal</v>
      </c>
    </row>
    <row r="5269" spans="1:12" ht="15" customHeight="1" x14ac:dyDescent="0.25">
      <c r="A5269" s="81" t="str">
        <f t="shared" si="165"/>
        <v>2019</v>
      </c>
      <c r="B5269" s="259" t="s">
        <v>1021</v>
      </c>
      <c r="C5269" s="260" t="s">
        <v>1022</v>
      </c>
      <c r="D5269" s="73" t="str">
        <f t="shared" si="164"/>
        <v>out/2019</v>
      </c>
      <c r="E5269" s="263">
        <v>43741</v>
      </c>
      <c r="F5269" s="259" t="s">
        <v>207</v>
      </c>
      <c r="G5269" s="259" t="s">
        <v>295</v>
      </c>
      <c r="H5269" s="264" t="s">
        <v>208</v>
      </c>
      <c r="I5269" s="264" t="s">
        <v>298</v>
      </c>
      <c r="J5269" s="265">
        <v>258390.91</v>
      </c>
      <c r="K5269" s="82" t="str">
        <f>IFERROR(IFERROR(VLOOKUP(I5269,'DE-PARA'!B:D,3,0),VLOOKUP(I5269,'DE-PARA'!C:D,2,0)),"NÃO ENCONTRADO")</f>
        <v>Entrada Conta Aplicação (+)</v>
      </c>
      <c r="L5269" s="50" t="str">
        <f>VLOOKUP(K5269,'Base -Receita-Despesa'!$B:$AS,1,FALSE)</f>
        <v>ENTRADA CONTA APLICAÇÃO (+)</v>
      </c>
    </row>
    <row r="5270" spans="1:12" ht="15" customHeight="1" x14ac:dyDescent="0.25">
      <c r="A5270" s="81" t="str">
        <f t="shared" si="165"/>
        <v>2019</v>
      </c>
      <c r="B5270" s="259" t="s">
        <v>1021</v>
      </c>
      <c r="C5270" s="260" t="s">
        <v>1022</v>
      </c>
      <c r="D5270" s="73" t="str">
        <f t="shared" si="164"/>
        <v>out/2019</v>
      </c>
      <c r="E5270" s="263">
        <v>43742</v>
      </c>
      <c r="F5270" s="259" t="s">
        <v>806</v>
      </c>
      <c r="G5270" s="259" t="s">
        <v>295</v>
      </c>
      <c r="H5270" s="264" t="s">
        <v>806</v>
      </c>
      <c r="I5270" s="264" t="s">
        <v>237</v>
      </c>
      <c r="J5270" s="265">
        <v>-32024.45</v>
      </c>
      <c r="K5270" s="82" t="str">
        <f>IFERROR(IFERROR(VLOOKUP(I5270,'DE-PARA'!B:D,3,0),VLOOKUP(I5270,'DE-PARA'!C:D,2,0)),"NÃO ENCONTRADO")</f>
        <v>Reembolso de Rateios(-)</v>
      </c>
      <c r="L5270" s="50" t="str">
        <f>VLOOKUP(K5270,'Base -Receita-Despesa'!$B:$AS,1,FALSE)</f>
        <v>Reembolso de Rateios(-)</v>
      </c>
    </row>
    <row r="5271" spans="1:12" ht="15" customHeight="1" x14ac:dyDescent="0.25">
      <c r="A5271" s="81" t="str">
        <f t="shared" si="165"/>
        <v>2019</v>
      </c>
      <c r="B5271" s="259" t="s">
        <v>1021</v>
      </c>
      <c r="C5271" s="260" t="s">
        <v>1022</v>
      </c>
      <c r="D5271" s="73" t="str">
        <f t="shared" si="164"/>
        <v>out/2019</v>
      </c>
      <c r="E5271" s="263">
        <v>43742</v>
      </c>
      <c r="F5271" s="259" t="s">
        <v>571</v>
      </c>
      <c r="G5271" s="259" t="s">
        <v>295</v>
      </c>
      <c r="H5271" s="264" t="s">
        <v>1529</v>
      </c>
      <c r="I5271" s="264" t="s">
        <v>128</v>
      </c>
      <c r="J5271" s="265">
        <v>-1365.96</v>
      </c>
      <c r="K5271" s="82" t="str">
        <f>IFERROR(IFERROR(VLOOKUP(I5271,'DE-PARA'!B:D,3,0),VLOOKUP(I5271,'DE-PARA'!C:D,2,0)),"NÃO ENCONTRADO")</f>
        <v>Rescisões Trabalhistas</v>
      </c>
      <c r="L5271" s="50" t="str">
        <f>VLOOKUP(K5271,'Base -Receita-Despesa'!$B:$AS,1,FALSE)</f>
        <v>Rescisões Trabalhistas</v>
      </c>
    </row>
    <row r="5272" spans="1:12" ht="15" customHeight="1" x14ac:dyDescent="0.25">
      <c r="A5272" s="81" t="str">
        <f t="shared" si="165"/>
        <v>2019</v>
      </c>
      <c r="B5272" s="259" t="s">
        <v>1021</v>
      </c>
      <c r="C5272" s="260" t="s">
        <v>1022</v>
      </c>
      <c r="D5272" s="73" t="str">
        <f t="shared" si="164"/>
        <v>out/2019</v>
      </c>
      <c r="E5272" s="263">
        <v>43742</v>
      </c>
      <c r="F5272" s="259" t="s">
        <v>214</v>
      </c>
      <c r="G5272" s="259" t="s">
        <v>295</v>
      </c>
      <c r="H5272" s="264" t="s">
        <v>136</v>
      </c>
      <c r="I5272" s="264" t="s">
        <v>133</v>
      </c>
      <c r="J5272" s="264">
        <v>-104.4</v>
      </c>
      <c r="K5272" s="82" t="str">
        <f>IFERROR(IFERROR(VLOOKUP(I5272,'DE-PARA'!B:D,3,0),VLOOKUP(I5272,'DE-PARA'!C:D,2,0)),"NÃO ENCONTRADO")</f>
        <v>Outras Saídas</v>
      </c>
      <c r="L5272" s="50" t="str">
        <f>VLOOKUP(K5272,'Base -Receita-Despesa'!$B:$AS,1,FALSE)</f>
        <v>Outras Saídas</v>
      </c>
    </row>
    <row r="5273" spans="1:12" ht="15" customHeight="1" x14ac:dyDescent="0.25">
      <c r="A5273" s="81" t="str">
        <f t="shared" si="165"/>
        <v>2019</v>
      </c>
      <c r="B5273" s="259" t="s">
        <v>1021</v>
      </c>
      <c r="C5273" s="260" t="s">
        <v>1022</v>
      </c>
      <c r="D5273" s="73" t="str">
        <f t="shared" si="164"/>
        <v>out/2019</v>
      </c>
      <c r="E5273" s="263">
        <v>43742</v>
      </c>
      <c r="F5273" s="259" t="s">
        <v>207</v>
      </c>
      <c r="G5273" s="259" t="s">
        <v>295</v>
      </c>
      <c r="H5273" s="264" t="s">
        <v>208</v>
      </c>
      <c r="I5273" s="264" t="s">
        <v>298</v>
      </c>
      <c r="J5273" s="265">
        <v>33494.81</v>
      </c>
      <c r="K5273" s="82" t="str">
        <f>IFERROR(IFERROR(VLOOKUP(I5273,'DE-PARA'!B:D,3,0),VLOOKUP(I5273,'DE-PARA'!C:D,2,0)),"NÃO ENCONTRADO")</f>
        <v>Entrada Conta Aplicação (+)</v>
      </c>
      <c r="L5273" s="50" t="str">
        <f>VLOOKUP(K5273,'Base -Receita-Despesa'!$B:$AS,1,FALSE)</f>
        <v>ENTRADA CONTA APLICAÇÃO (+)</v>
      </c>
    </row>
    <row r="5274" spans="1:12" ht="15" customHeight="1" x14ac:dyDescent="0.25">
      <c r="A5274" s="81" t="str">
        <f t="shared" si="165"/>
        <v>2019</v>
      </c>
      <c r="B5274" s="259" t="s">
        <v>1021</v>
      </c>
      <c r="C5274" s="260" t="s">
        <v>1022</v>
      </c>
      <c r="D5274" s="73" t="str">
        <f t="shared" si="164"/>
        <v>out/2019</v>
      </c>
      <c r="E5274" s="263">
        <v>43745</v>
      </c>
      <c r="F5274" s="259">
        <v>283</v>
      </c>
      <c r="G5274" s="259" t="s">
        <v>295</v>
      </c>
      <c r="H5274" s="264" t="s">
        <v>1773</v>
      </c>
      <c r="I5274" s="264" t="s">
        <v>256</v>
      </c>
      <c r="J5274" s="265">
        <v>-4850.3100000000004</v>
      </c>
      <c r="K5274" s="82" t="str">
        <f>IFERROR(IFERROR(VLOOKUP(I5274,'DE-PARA'!B:D,3,0),VLOOKUP(I5274,'DE-PARA'!C:D,2,0)),"NÃO ENCONTRADO")</f>
        <v>Materiais</v>
      </c>
      <c r="L5274" s="50" t="str">
        <f>VLOOKUP(K5274,'Base -Receita-Despesa'!$B:$AS,1,FALSE)</f>
        <v>Materiais</v>
      </c>
    </row>
    <row r="5275" spans="1:12" ht="15" customHeight="1" x14ac:dyDescent="0.25">
      <c r="A5275" s="81" t="str">
        <f t="shared" si="165"/>
        <v>2019</v>
      </c>
      <c r="B5275" s="259" t="s">
        <v>1021</v>
      </c>
      <c r="C5275" s="260" t="s">
        <v>1022</v>
      </c>
      <c r="D5275" s="73" t="str">
        <f t="shared" si="164"/>
        <v>out/2019</v>
      </c>
      <c r="E5275" s="263">
        <v>43745</v>
      </c>
      <c r="F5275" s="259">
        <v>1790</v>
      </c>
      <c r="G5275" s="259" t="s">
        <v>295</v>
      </c>
      <c r="H5275" s="264" t="s">
        <v>1774</v>
      </c>
      <c r="I5275" s="264" t="s">
        <v>249</v>
      </c>
      <c r="J5275" s="264">
        <v>-330</v>
      </c>
      <c r="K5275" s="82" t="str">
        <f>IFERROR(IFERROR(VLOOKUP(I5275,'DE-PARA'!B:D,3,0),VLOOKUP(I5275,'DE-PARA'!C:D,2,0)),"NÃO ENCONTRADO")</f>
        <v>Materiais</v>
      </c>
      <c r="L5275" s="50" t="str">
        <f>VLOOKUP(K5275,'Base -Receita-Despesa'!$B:$AS,1,FALSE)</f>
        <v>Materiais</v>
      </c>
    </row>
    <row r="5276" spans="1:12" ht="15" customHeight="1" x14ac:dyDescent="0.25">
      <c r="A5276" s="81" t="str">
        <f t="shared" si="165"/>
        <v>2019</v>
      </c>
      <c r="B5276" s="259" t="s">
        <v>1021</v>
      </c>
      <c r="C5276" s="260" t="s">
        <v>1022</v>
      </c>
      <c r="D5276" s="73" t="str">
        <f t="shared" si="164"/>
        <v>out/2019</v>
      </c>
      <c r="E5276" s="263">
        <v>43745</v>
      </c>
      <c r="F5276" s="259" t="s">
        <v>739</v>
      </c>
      <c r="G5276" s="259" t="s">
        <v>295</v>
      </c>
      <c r="H5276" s="264" t="s">
        <v>839</v>
      </c>
      <c r="I5276" s="264" t="s">
        <v>126</v>
      </c>
      <c r="J5276" s="265">
        <v>-25489.45</v>
      </c>
      <c r="K5276" s="82" t="str">
        <f>IFERROR(IFERROR(VLOOKUP(I5276,'DE-PARA'!B:D,3,0),VLOOKUP(I5276,'DE-PARA'!C:D,2,0)),"NÃO ENCONTRADO")</f>
        <v>Encargos sobre Folha de Pagamento</v>
      </c>
      <c r="L5276" s="50" t="str">
        <f>VLOOKUP(K5276,'Base -Receita-Despesa'!$B:$AS,1,FALSE)</f>
        <v>Encargos sobre Folha de Pagamento</v>
      </c>
    </row>
    <row r="5277" spans="1:12" ht="15" customHeight="1" x14ac:dyDescent="0.25">
      <c r="A5277" s="81" t="str">
        <f t="shared" si="165"/>
        <v>2019</v>
      </c>
      <c r="B5277" s="259" t="s">
        <v>1021</v>
      </c>
      <c r="C5277" s="260" t="s">
        <v>1022</v>
      </c>
      <c r="D5277" s="73" t="str">
        <f t="shared" si="164"/>
        <v>out/2019</v>
      </c>
      <c r="E5277" s="263">
        <v>43745</v>
      </c>
      <c r="F5277" s="259">
        <v>157</v>
      </c>
      <c r="G5277" s="259" t="s">
        <v>295</v>
      </c>
      <c r="H5277" s="264" t="s">
        <v>1405</v>
      </c>
      <c r="I5277" s="264" t="s">
        <v>140</v>
      </c>
      <c r="J5277" s="265">
        <v>-2080.58</v>
      </c>
      <c r="K5277" s="82" t="str">
        <f>IFERROR(IFERROR(VLOOKUP(I5277,'DE-PARA'!B:D,3,0),VLOOKUP(I5277,'DE-PARA'!C:D,2,0)),"NÃO ENCONTRADO")</f>
        <v>Materiais</v>
      </c>
      <c r="L5277" s="50" t="str">
        <f>VLOOKUP(K5277,'Base -Receita-Despesa'!$B:$AS,1,FALSE)</f>
        <v>Materiais</v>
      </c>
    </row>
    <row r="5278" spans="1:12" ht="15" customHeight="1" x14ac:dyDescent="0.25">
      <c r="A5278" s="81" t="str">
        <f t="shared" si="165"/>
        <v>2019</v>
      </c>
      <c r="B5278" s="259" t="s">
        <v>1021</v>
      </c>
      <c r="C5278" s="260" t="s">
        <v>1022</v>
      </c>
      <c r="D5278" s="73" t="str">
        <f t="shared" si="164"/>
        <v>out/2019</v>
      </c>
      <c r="E5278" s="263">
        <v>43745</v>
      </c>
      <c r="F5278" s="259" t="s">
        <v>781</v>
      </c>
      <c r="G5278" s="259" t="s">
        <v>295</v>
      </c>
      <c r="H5278" s="264" t="s">
        <v>864</v>
      </c>
      <c r="I5278" s="264" t="s">
        <v>276</v>
      </c>
      <c r="J5278" s="264">
        <v>-35.880000000000003</v>
      </c>
      <c r="K5278" s="82" t="str">
        <f>IFERROR(IFERROR(VLOOKUP(I5278,'DE-PARA'!B:D,3,0),VLOOKUP(I5278,'DE-PARA'!C:D,2,0)),"NÃO ENCONTRADO")</f>
        <v>Despesas com Viagens</v>
      </c>
      <c r="L5278" s="50" t="str">
        <f>VLOOKUP(K5278,'Base -Receita-Despesa'!$B:$AS,1,FALSE)</f>
        <v>Despesas com Viagens</v>
      </c>
    </row>
    <row r="5279" spans="1:12" ht="15" customHeight="1" x14ac:dyDescent="0.25">
      <c r="A5279" s="81" t="str">
        <f t="shared" si="165"/>
        <v>2019</v>
      </c>
      <c r="B5279" s="259" t="s">
        <v>1021</v>
      </c>
      <c r="C5279" s="260" t="s">
        <v>1022</v>
      </c>
      <c r="D5279" s="73" t="str">
        <f t="shared" si="164"/>
        <v>out/2019</v>
      </c>
      <c r="E5279" s="263">
        <v>43745</v>
      </c>
      <c r="F5279" s="259" t="s">
        <v>214</v>
      </c>
      <c r="G5279" s="259" t="s">
        <v>295</v>
      </c>
      <c r="H5279" s="264" t="s">
        <v>304</v>
      </c>
      <c r="I5279" s="264" t="s">
        <v>133</v>
      </c>
      <c r="J5279" s="264">
        <v>-9.5</v>
      </c>
      <c r="K5279" s="82" t="str">
        <f>IFERROR(IFERROR(VLOOKUP(I5279,'DE-PARA'!B:D,3,0),VLOOKUP(I5279,'DE-PARA'!C:D,2,0)),"NÃO ENCONTRADO")</f>
        <v>Outras Saídas</v>
      </c>
      <c r="L5279" s="50" t="str">
        <f>VLOOKUP(K5279,'Base -Receita-Despesa'!$B:$AS,1,FALSE)</f>
        <v>Outras Saídas</v>
      </c>
    </row>
    <row r="5280" spans="1:12" ht="15" customHeight="1" x14ac:dyDescent="0.25">
      <c r="A5280" s="81" t="str">
        <f t="shared" si="165"/>
        <v>2019</v>
      </c>
      <c r="B5280" s="259" t="s">
        <v>1021</v>
      </c>
      <c r="C5280" s="260" t="s">
        <v>1022</v>
      </c>
      <c r="D5280" s="73" t="str">
        <f t="shared" si="164"/>
        <v>out/2019</v>
      </c>
      <c r="E5280" s="263">
        <v>43745</v>
      </c>
      <c r="F5280" s="259" t="s">
        <v>207</v>
      </c>
      <c r="G5280" s="259" t="s">
        <v>295</v>
      </c>
      <c r="H5280" s="264" t="s">
        <v>208</v>
      </c>
      <c r="I5280" s="264" t="s">
        <v>298</v>
      </c>
      <c r="J5280" s="265">
        <v>32795.72</v>
      </c>
      <c r="K5280" s="82" t="str">
        <f>IFERROR(IFERROR(VLOOKUP(I5280,'DE-PARA'!B:D,3,0),VLOOKUP(I5280,'DE-PARA'!C:D,2,0)),"NÃO ENCONTRADO")</f>
        <v>Entrada Conta Aplicação (+)</v>
      </c>
      <c r="L5280" s="50" t="str">
        <f>VLOOKUP(K5280,'Base -Receita-Despesa'!$B:$AS,1,FALSE)</f>
        <v>ENTRADA CONTA APLICAÇÃO (+)</v>
      </c>
    </row>
    <row r="5281" spans="1:12" ht="15" customHeight="1" x14ac:dyDescent="0.25">
      <c r="A5281" s="81" t="str">
        <f t="shared" si="165"/>
        <v>2019</v>
      </c>
      <c r="B5281" s="259" t="s">
        <v>1021</v>
      </c>
      <c r="C5281" s="260" t="s">
        <v>1022</v>
      </c>
      <c r="D5281" s="73" t="str">
        <f t="shared" si="164"/>
        <v>out/2019</v>
      </c>
      <c r="E5281" s="263">
        <v>43747</v>
      </c>
      <c r="F5281" s="259">
        <v>274</v>
      </c>
      <c r="G5281" s="259" t="s">
        <v>295</v>
      </c>
      <c r="H5281" s="264" t="s">
        <v>1525</v>
      </c>
      <c r="I5281" s="264" t="s">
        <v>261</v>
      </c>
      <c r="J5281" s="265">
        <v>-3350</v>
      </c>
      <c r="K5281" s="82" t="str">
        <f>IFERROR(IFERROR(VLOOKUP(I5281,'DE-PARA'!B:D,3,0),VLOOKUP(I5281,'DE-PARA'!C:D,2,0)),"NÃO ENCONTRADO")</f>
        <v>Materiais</v>
      </c>
      <c r="L5281" s="50" t="str">
        <f>VLOOKUP(K5281,'Base -Receita-Despesa'!$B:$AS,1,FALSE)</f>
        <v>Materiais</v>
      </c>
    </row>
    <row r="5282" spans="1:12" ht="15" customHeight="1" x14ac:dyDescent="0.25">
      <c r="A5282" s="81" t="str">
        <f t="shared" si="165"/>
        <v>2019</v>
      </c>
      <c r="B5282" s="259" t="s">
        <v>1021</v>
      </c>
      <c r="C5282" s="260" t="s">
        <v>1022</v>
      </c>
      <c r="D5282" s="73" t="str">
        <f t="shared" si="164"/>
        <v>out/2019</v>
      </c>
      <c r="E5282" s="263">
        <v>43747</v>
      </c>
      <c r="F5282" s="259" t="s">
        <v>207</v>
      </c>
      <c r="G5282" s="259" t="s">
        <v>295</v>
      </c>
      <c r="H5282" s="264" t="s">
        <v>208</v>
      </c>
      <c r="I5282" s="264" t="s">
        <v>298</v>
      </c>
      <c r="J5282" s="265">
        <v>3350</v>
      </c>
      <c r="K5282" s="82" t="str">
        <f>IFERROR(IFERROR(VLOOKUP(I5282,'DE-PARA'!B:D,3,0),VLOOKUP(I5282,'DE-PARA'!C:D,2,0)),"NÃO ENCONTRADO")</f>
        <v>Entrada Conta Aplicação (+)</v>
      </c>
      <c r="L5282" s="50" t="str">
        <f>VLOOKUP(K5282,'Base -Receita-Despesa'!$B:$AS,1,FALSE)</f>
        <v>ENTRADA CONTA APLICAÇÃO (+)</v>
      </c>
    </row>
    <row r="5283" spans="1:12" ht="15" customHeight="1" x14ac:dyDescent="0.25">
      <c r="A5283" s="81" t="str">
        <f t="shared" si="165"/>
        <v>2019</v>
      </c>
      <c r="B5283" s="259" t="s">
        <v>1021</v>
      </c>
      <c r="C5283" s="260" t="s">
        <v>1022</v>
      </c>
      <c r="D5283" s="73" t="str">
        <f t="shared" si="164"/>
        <v>out/2019</v>
      </c>
      <c r="E5283" s="263">
        <v>43748</v>
      </c>
      <c r="F5283" s="259" t="s">
        <v>1775</v>
      </c>
      <c r="G5283" s="259" t="s">
        <v>295</v>
      </c>
      <c r="H5283" s="264" t="s">
        <v>400</v>
      </c>
      <c r="I5283" s="264" t="s">
        <v>188</v>
      </c>
      <c r="J5283" s="264">
        <v>-216.56</v>
      </c>
      <c r="K5283" s="82" t="str">
        <f>IFERROR(IFERROR(VLOOKUP(I5283,'DE-PARA'!B:D,3,0),VLOOKUP(I5283,'DE-PARA'!C:D,2,0)),"NÃO ENCONTRADO")</f>
        <v>Tributos, Taxas e Contribuições</v>
      </c>
      <c r="L5283" s="50" t="str">
        <f>VLOOKUP(K5283,'Base -Receita-Despesa'!$B:$AS,1,FALSE)</f>
        <v>Tributos, Taxas e Contribuições</v>
      </c>
    </row>
    <row r="5284" spans="1:12" ht="15" customHeight="1" x14ac:dyDescent="0.25">
      <c r="A5284" s="81" t="str">
        <f t="shared" si="165"/>
        <v>2019</v>
      </c>
      <c r="B5284" s="259" t="s">
        <v>1021</v>
      </c>
      <c r="C5284" s="260" t="s">
        <v>1022</v>
      </c>
      <c r="D5284" s="73" t="str">
        <f t="shared" si="164"/>
        <v>out/2019</v>
      </c>
      <c r="E5284" s="263">
        <v>43748</v>
      </c>
      <c r="F5284" s="259">
        <v>41203</v>
      </c>
      <c r="G5284" s="259" t="s">
        <v>295</v>
      </c>
      <c r="H5284" s="264" t="s">
        <v>591</v>
      </c>
      <c r="I5284" s="264" t="s">
        <v>188</v>
      </c>
      <c r="J5284" s="264">
        <v>-180</v>
      </c>
      <c r="K5284" s="82" t="str">
        <f>IFERROR(IFERROR(VLOOKUP(I5284,'DE-PARA'!B:D,3,0),VLOOKUP(I5284,'DE-PARA'!C:D,2,0)),"NÃO ENCONTRADO")</f>
        <v>Tributos, Taxas e Contribuições</v>
      </c>
      <c r="L5284" s="50" t="str">
        <f>VLOOKUP(K5284,'Base -Receita-Despesa'!$B:$AS,1,FALSE)</f>
        <v>Tributos, Taxas e Contribuições</v>
      </c>
    </row>
    <row r="5285" spans="1:12" ht="15" customHeight="1" x14ac:dyDescent="0.25">
      <c r="A5285" s="81" t="str">
        <f t="shared" si="165"/>
        <v>2019</v>
      </c>
      <c r="B5285" s="259" t="s">
        <v>1021</v>
      </c>
      <c r="C5285" s="260" t="s">
        <v>1022</v>
      </c>
      <c r="D5285" s="73" t="str">
        <f t="shared" si="164"/>
        <v>out/2019</v>
      </c>
      <c r="E5285" s="263">
        <v>43748</v>
      </c>
      <c r="F5285" s="259">
        <v>2160</v>
      </c>
      <c r="G5285" s="259" t="s">
        <v>295</v>
      </c>
      <c r="H5285" s="264" t="s">
        <v>1084</v>
      </c>
      <c r="I5285" s="264" t="s">
        <v>252</v>
      </c>
      <c r="J5285" s="265">
        <v>-3212.38</v>
      </c>
      <c r="K5285" s="82" t="str">
        <f>IFERROR(IFERROR(VLOOKUP(I5285,'DE-PARA'!B:D,3,0),VLOOKUP(I5285,'DE-PARA'!C:D,2,0)),"NÃO ENCONTRADO")</f>
        <v>Materiais</v>
      </c>
      <c r="L5285" s="50" t="str">
        <f>VLOOKUP(K5285,'Base -Receita-Despesa'!$B:$AS,1,FALSE)</f>
        <v>Materiais</v>
      </c>
    </row>
    <row r="5286" spans="1:12" ht="15" customHeight="1" x14ac:dyDescent="0.25">
      <c r="A5286" s="81" t="str">
        <f t="shared" si="165"/>
        <v>2019</v>
      </c>
      <c r="B5286" s="259" t="s">
        <v>1021</v>
      </c>
      <c r="C5286" s="260" t="s">
        <v>1022</v>
      </c>
      <c r="D5286" s="73" t="str">
        <f t="shared" si="164"/>
        <v>out/2019</v>
      </c>
      <c r="E5286" s="263">
        <v>43748</v>
      </c>
      <c r="F5286" s="259">
        <v>1855</v>
      </c>
      <c r="G5286" s="259" t="s">
        <v>295</v>
      </c>
      <c r="H5286" s="264" t="s">
        <v>1442</v>
      </c>
      <c r="I5286" s="264" t="s">
        <v>137</v>
      </c>
      <c r="J5286" s="265">
        <v>-3500</v>
      </c>
      <c r="K5286" s="82" t="str">
        <f>IFERROR(IFERROR(VLOOKUP(I5286,'DE-PARA'!B:D,3,0),VLOOKUP(I5286,'DE-PARA'!C:D,2,0)),"NÃO ENCONTRADO")</f>
        <v>Serviços</v>
      </c>
      <c r="L5286" s="50" t="str">
        <f>VLOOKUP(K5286,'Base -Receita-Despesa'!$B:$AS,1,FALSE)</f>
        <v>Serviços</v>
      </c>
    </row>
    <row r="5287" spans="1:12" ht="15" customHeight="1" x14ac:dyDescent="0.25">
      <c r="A5287" s="81" t="str">
        <f t="shared" si="165"/>
        <v>2019</v>
      </c>
      <c r="B5287" s="259" t="s">
        <v>1021</v>
      </c>
      <c r="C5287" s="260" t="s">
        <v>1022</v>
      </c>
      <c r="D5287" s="73" t="str">
        <f t="shared" si="164"/>
        <v>out/2019</v>
      </c>
      <c r="E5287" s="263">
        <v>43748</v>
      </c>
      <c r="F5287" s="259">
        <v>144</v>
      </c>
      <c r="G5287" s="259" t="s">
        <v>295</v>
      </c>
      <c r="H5287" s="264" t="s">
        <v>1024</v>
      </c>
      <c r="I5287" s="264" t="s">
        <v>119</v>
      </c>
      <c r="J5287" s="265">
        <v>-47784.24</v>
      </c>
      <c r="K5287" s="82" t="str">
        <f>IFERROR(IFERROR(VLOOKUP(I5287,'DE-PARA'!B:D,3,0),VLOOKUP(I5287,'DE-PARA'!C:D,2,0)),"NÃO ENCONTRADO")</f>
        <v>Serviços</v>
      </c>
      <c r="L5287" s="50" t="str">
        <f>VLOOKUP(K5287,'Base -Receita-Despesa'!$B:$AS,1,FALSE)</f>
        <v>Serviços</v>
      </c>
    </row>
    <row r="5288" spans="1:12" ht="15" customHeight="1" x14ac:dyDescent="0.25">
      <c r="A5288" s="81" t="str">
        <f t="shared" si="165"/>
        <v>2019</v>
      </c>
      <c r="B5288" s="259" t="s">
        <v>1021</v>
      </c>
      <c r="C5288" s="260" t="s">
        <v>1022</v>
      </c>
      <c r="D5288" s="73" t="str">
        <f t="shared" si="164"/>
        <v>out/2019</v>
      </c>
      <c r="E5288" s="263">
        <v>43748</v>
      </c>
      <c r="F5288" s="259">
        <v>1445</v>
      </c>
      <c r="G5288" s="259" t="s">
        <v>295</v>
      </c>
      <c r="H5288" s="264" t="s">
        <v>1070</v>
      </c>
      <c r="I5288" s="264" t="s">
        <v>119</v>
      </c>
      <c r="J5288" s="265">
        <v>-3377.44</v>
      </c>
      <c r="K5288" s="82" t="str">
        <f>IFERROR(IFERROR(VLOOKUP(I5288,'DE-PARA'!B:D,3,0),VLOOKUP(I5288,'DE-PARA'!C:D,2,0)),"NÃO ENCONTRADO")</f>
        <v>Serviços</v>
      </c>
      <c r="L5288" s="50" t="str">
        <f>VLOOKUP(K5288,'Base -Receita-Despesa'!$B:$AS,1,FALSE)</f>
        <v>Serviços</v>
      </c>
    </row>
    <row r="5289" spans="1:12" ht="15" customHeight="1" x14ac:dyDescent="0.25">
      <c r="A5289" s="81" t="str">
        <f t="shared" si="165"/>
        <v>2019</v>
      </c>
      <c r="B5289" s="259" t="s">
        <v>1021</v>
      </c>
      <c r="C5289" s="260" t="s">
        <v>1022</v>
      </c>
      <c r="D5289" s="73" t="str">
        <f t="shared" si="164"/>
        <v>out/2019</v>
      </c>
      <c r="E5289" s="263">
        <v>43748</v>
      </c>
      <c r="F5289" s="259" t="s">
        <v>214</v>
      </c>
      <c r="G5289" s="259" t="s">
        <v>295</v>
      </c>
      <c r="H5289" s="264" t="s">
        <v>304</v>
      </c>
      <c r="I5289" s="264" t="s">
        <v>133</v>
      </c>
      <c r="J5289" s="264">
        <v>-9.5</v>
      </c>
      <c r="K5289" s="82" t="str">
        <f>IFERROR(IFERROR(VLOOKUP(I5289,'DE-PARA'!B:D,3,0),VLOOKUP(I5289,'DE-PARA'!C:D,2,0)),"NÃO ENCONTRADO")</f>
        <v>Outras Saídas</v>
      </c>
      <c r="L5289" s="50" t="str">
        <f>VLOOKUP(K5289,'Base -Receita-Despesa'!$B:$AS,1,FALSE)</f>
        <v>Outras Saídas</v>
      </c>
    </row>
    <row r="5290" spans="1:12" ht="15" customHeight="1" x14ac:dyDescent="0.25">
      <c r="A5290" s="81" t="str">
        <f t="shared" si="165"/>
        <v>2019</v>
      </c>
      <c r="B5290" s="259" t="s">
        <v>1021</v>
      </c>
      <c r="C5290" s="260" t="s">
        <v>1022</v>
      </c>
      <c r="D5290" s="73" t="str">
        <f t="shared" si="164"/>
        <v>out/2019</v>
      </c>
      <c r="E5290" s="263">
        <v>43748</v>
      </c>
      <c r="F5290" s="259" t="s">
        <v>214</v>
      </c>
      <c r="G5290" s="259" t="s">
        <v>295</v>
      </c>
      <c r="H5290" s="264" t="s">
        <v>304</v>
      </c>
      <c r="I5290" s="264" t="s">
        <v>133</v>
      </c>
      <c r="J5290" s="264">
        <v>-9.5</v>
      </c>
      <c r="K5290" s="82" t="str">
        <f>IFERROR(IFERROR(VLOOKUP(I5290,'DE-PARA'!B:D,3,0),VLOOKUP(I5290,'DE-PARA'!C:D,2,0)),"NÃO ENCONTRADO")</f>
        <v>Outras Saídas</v>
      </c>
      <c r="L5290" s="50" t="str">
        <f>VLOOKUP(K5290,'Base -Receita-Despesa'!$B:$AS,1,FALSE)</f>
        <v>Outras Saídas</v>
      </c>
    </row>
    <row r="5291" spans="1:12" ht="15" customHeight="1" x14ac:dyDescent="0.25">
      <c r="A5291" s="81" t="str">
        <f t="shared" si="165"/>
        <v>2019</v>
      </c>
      <c r="B5291" s="259" t="s">
        <v>1021</v>
      </c>
      <c r="C5291" s="260" t="s">
        <v>1022</v>
      </c>
      <c r="D5291" s="73" t="str">
        <f t="shared" si="164"/>
        <v>out/2019</v>
      </c>
      <c r="E5291" s="263">
        <v>43748</v>
      </c>
      <c r="F5291" s="259" t="s">
        <v>214</v>
      </c>
      <c r="G5291" s="259" t="s">
        <v>295</v>
      </c>
      <c r="H5291" s="264" t="s">
        <v>304</v>
      </c>
      <c r="I5291" s="264" t="s">
        <v>133</v>
      </c>
      <c r="J5291" s="264">
        <v>-9.5</v>
      </c>
      <c r="K5291" s="82" t="str">
        <f>IFERROR(IFERROR(VLOOKUP(I5291,'DE-PARA'!B:D,3,0),VLOOKUP(I5291,'DE-PARA'!C:D,2,0)),"NÃO ENCONTRADO")</f>
        <v>Outras Saídas</v>
      </c>
      <c r="L5291" s="50" t="str">
        <f>VLOOKUP(K5291,'Base -Receita-Despesa'!$B:$AS,1,FALSE)</f>
        <v>Outras Saídas</v>
      </c>
    </row>
    <row r="5292" spans="1:12" ht="15" customHeight="1" x14ac:dyDescent="0.25">
      <c r="A5292" s="81" t="str">
        <f t="shared" si="165"/>
        <v>2019</v>
      </c>
      <c r="B5292" s="259" t="s">
        <v>1021</v>
      </c>
      <c r="C5292" s="260" t="s">
        <v>1022</v>
      </c>
      <c r="D5292" s="73" t="str">
        <f t="shared" si="164"/>
        <v>out/2019</v>
      </c>
      <c r="E5292" s="263">
        <v>43748</v>
      </c>
      <c r="F5292" s="259" t="s">
        <v>207</v>
      </c>
      <c r="G5292" s="259" t="s">
        <v>295</v>
      </c>
      <c r="H5292" s="264" t="s">
        <v>208</v>
      </c>
      <c r="I5292" s="264" t="s">
        <v>298</v>
      </c>
      <c r="J5292" s="265">
        <v>58299.12</v>
      </c>
      <c r="K5292" s="82" t="str">
        <f>IFERROR(IFERROR(VLOOKUP(I5292,'DE-PARA'!B:D,3,0),VLOOKUP(I5292,'DE-PARA'!C:D,2,0)),"NÃO ENCONTRADO")</f>
        <v>Entrada Conta Aplicação (+)</v>
      </c>
      <c r="L5292" s="50" t="str">
        <f>VLOOKUP(K5292,'Base -Receita-Despesa'!$B:$AS,1,FALSE)</f>
        <v>ENTRADA CONTA APLICAÇÃO (+)</v>
      </c>
    </row>
    <row r="5293" spans="1:12" ht="15" customHeight="1" x14ac:dyDescent="0.25">
      <c r="A5293" s="81" t="str">
        <f t="shared" si="165"/>
        <v>2019</v>
      </c>
      <c r="B5293" s="259" t="s">
        <v>1023</v>
      </c>
      <c r="C5293" s="260" t="s">
        <v>1022</v>
      </c>
      <c r="D5293" s="73" t="str">
        <f t="shared" si="164"/>
        <v>out/2019</v>
      </c>
      <c r="E5293" s="263">
        <v>43749</v>
      </c>
      <c r="F5293" s="259" t="s">
        <v>214</v>
      </c>
      <c r="G5293" s="259" t="s">
        <v>295</v>
      </c>
      <c r="H5293" s="264" t="s">
        <v>329</v>
      </c>
      <c r="I5293" s="264" t="s">
        <v>133</v>
      </c>
      <c r="J5293" s="264">
        <v>-12.18</v>
      </c>
      <c r="K5293" s="82" t="str">
        <f>IFERROR(IFERROR(VLOOKUP(I5293,'DE-PARA'!B:D,3,0),VLOOKUP(I5293,'DE-PARA'!C:D,2,0)),"NÃO ENCONTRADO")</f>
        <v>Outras Saídas</v>
      </c>
      <c r="L5293" s="50" t="str">
        <f>VLOOKUP(K5293,'Base -Receita-Despesa'!$B:$AS,1,FALSE)</f>
        <v>Outras Saídas</v>
      </c>
    </row>
    <row r="5294" spans="1:12" ht="15" customHeight="1" x14ac:dyDescent="0.25">
      <c r="A5294" s="81" t="str">
        <f t="shared" si="165"/>
        <v>2019</v>
      </c>
      <c r="B5294" s="259" t="s">
        <v>1023</v>
      </c>
      <c r="C5294" s="260" t="s">
        <v>1022</v>
      </c>
      <c r="D5294" s="73" t="str">
        <f t="shared" si="164"/>
        <v>out/2019</v>
      </c>
      <c r="E5294" s="263">
        <v>43749</v>
      </c>
      <c r="F5294" s="259" t="s">
        <v>207</v>
      </c>
      <c r="G5294" s="259" t="s">
        <v>295</v>
      </c>
      <c r="H5294" s="264" t="s">
        <v>208</v>
      </c>
      <c r="I5294" s="264" t="s">
        <v>298</v>
      </c>
      <c r="J5294" s="264">
        <v>12.18</v>
      </c>
      <c r="K5294" s="82" t="str">
        <f>IFERROR(IFERROR(VLOOKUP(I5294,'DE-PARA'!B:D,3,0),VLOOKUP(I5294,'DE-PARA'!C:D,2,0)),"NÃO ENCONTRADO")</f>
        <v>Entrada Conta Aplicação (+)</v>
      </c>
      <c r="L5294" s="50" t="str">
        <f>VLOOKUP(K5294,'Base -Receita-Despesa'!$B:$AS,1,FALSE)</f>
        <v>ENTRADA CONTA APLICAÇÃO (+)</v>
      </c>
    </row>
    <row r="5295" spans="1:12" ht="15" customHeight="1" x14ac:dyDescent="0.25">
      <c r="A5295" s="81" t="str">
        <f t="shared" si="165"/>
        <v>2019</v>
      </c>
      <c r="B5295" s="259" t="s">
        <v>1021</v>
      </c>
      <c r="C5295" s="260" t="s">
        <v>1022</v>
      </c>
      <c r="D5295" s="73" t="str">
        <f t="shared" si="164"/>
        <v>out/2019</v>
      </c>
      <c r="E5295" s="263">
        <v>43749</v>
      </c>
      <c r="F5295" s="259">
        <v>67344</v>
      </c>
      <c r="G5295" s="259" t="s">
        <v>295</v>
      </c>
      <c r="H5295" s="264" t="s">
        <v>691</v>
      </c>
      <c r="I5295" s="264" t="s">
        <v>189</v>
      </c>
      <c r="J5295" s="264">
        <v>24.81</v>
      </c>
      <c r="K5295" s="82" t="str">
        <f>IFERROR(IFERROR(VLOOKUP(I5295,'DE-PARA'!B:D,3,0),VLOOKUP(I5295,'DE-PARA'!C:D,2,0)),"NÃO ENCONTRADO")</f>
        <v>Outras Saídas</v>
      </c>
      <c r="L5295" s="50" t="str">
        <f>VLOOKUP(K5295,'Base -Receita-Despesa'!$B:$AS,1,FALSE)</f>
        <v>Outras Saídas</v>
      </c>
    </row>
    <row r="5296" spans="1:12" ht="15" customHeight="1" x14ac:dyDescent="0.25">
      <c r="A5296" s="81" t="str">
        <f t="shared" si="165"/>
        <v>2019</v>
      </c>
      <c r="B5296" s="259" t="s">
        <v>1021</v>
      </c>
      <c r="C5296" s="260" t="s">
        <v>1022</v>
      </c>
      <c r="D5296" s="73" t="str">
        <f t="shared" si="164"/>
        <v>out/2019</v>
      </c>
      <c r="E5296" s="263">
        <v>43749</v>
      </c>
      <c r="F5296" s="259" t="s">
        <v>1776</v>
      </c>
      <c r="G5296" s="259" t="s">
        <v>295</v>
      </c>
      <c r="H5296" s="264" t="s">
        <v>1691</v>
      </c>
      <c r="I5296" s="264" t="s">
        <v>148</v>
      </c>
      <c r="J5296" s="265">
        <v>-5907.95</v>
      </c>
      <c r="K5296" s="82" t="str">
        <f>IFERROR(IFERROR(VLOOKUP(I5296,'DE-PARA'!B:D,3,0),VLOOKUP(I5296,'DE-PARA'!C:D,2,0)),"NÃO ENCONTRADO")</f>
        <v>Pessoal</v>
      </c>
      <c r="L5296" s="50" t="str">
        <f>VLOOKUP(K5296,'Base -Receita-Despesa'!$B:$AS,1,FALSE)</f>
        <v>Pessoal</v>
      </c>
    </row>
    <row r="5297" spans="1:12" ht="15" customHeight="1" x14ac:dyDescent="0.25">
      <c r="A5297" s="81" t="str">
        <f t="shared" si="165"/>
        <v>2019</v>
      </c>
      <c r="B5297" s="259" t="s">
        <v>1021</v>
      </c>
      <c r="C5297" s="260" t="s">
        <v>1022</v>
      </c>
      <c r="D5297" s="73" t="str">
        <f t="shared" si="164"/>
        <v>out/2019</v>
      </c>
      <c r="E5297" s="263">
        <v>43749</v>
      </c>
      <c r="F5297" s="259">
        <v>9589</v>
      </c>
      <c r="G5297" s="259" t="s">
        <v>295</v>
      </c>
      <c r="H5297" s="264" t="s">
        <v>1777</v>
      </c>
      <c r="I5297" s="264" t="s">
        <v>169</v>
      </c>
      <c r="J5297" s="264">
        <v>-175</v>
      </c>
      <c r="K5297" s="82" t="str">
        <f>IFERROR(IFERROR(VLOOKUP(I5297,'DE-PARA'!B:D,3,0),VLOOKUP(I5297,'DE-PARA'!C:D,2,0)),"NÃO ENCONTRADO")</f>
        <v>Serviços</v>
      </c>
      <c r="L5297" s="50" t="str">
        <f>VLOOKUP(K5297,'Base -Receita-Despesa'!$B:$AS,1,FALSE)</f>
        <v>Serviços</v>
      </c>
    </row>
    <row r="5298" spans="1:12" ht="15" customHeight="1" x14ac:dyDescent="0.25">
      <c r="A5298" s="81" t="str">
        <f t="shared" si="165"/>
        <v>2019</v>
      </c>
      <c r="B5298" s="259" t="s">
        <v>1021</v>
      </c>
      <c r="C5298" s="260" t="s">
        <v>1022</v>
      </c>
      <c r="D5298" s="73" t="str">
        <f t="shared" si="164"/>
        <v>out/2019</v>
      </c>
      <c r="E5298" s="263">
        <v>43749</v>
      </c>
      <c r="F5298" s="259" t="s">
        <v>571</v>
      </c>
      <c r="G5298" s="259" t="s">
        <v>295</v>
      </c>
      <c r="H5298" s="264" t="s">
        <v>1778</v>
      </c>
      <c r="I5298" s="264" t="s">
        <v>128</v>
      </c>
      <c r="J5298" s="265">
        <v>-2878.3</v>
      </c>
      <c r="K5298" s="82" t="str">
        <f>IFERROR(IFERROR(VLOOKUP(I5298,'DE-PARA'!B:D,3,0),VLOOKUP(I5298,'DE-PARA'!C:D,2,0)),"NÃO ENCONTRADO")</f>
        <v>Rescisões Trabalhistas</v>
      </c>
      <c r="L5298" s="50" t="str">
        <f>VLOOKUP(K5298,'Base -Receita-Despesa'!$B:$AS,1,FALSE)</f>
        <v>Rescisões Trabalhistas</v>
      </c>
    </row>
    <row r="5299" spans="1:12" ht="15" customHeight="1" x14ac:dyDescent="0.25">
      <c r="A5299" s="81" t="str">
        <f t="shared" si="165"/>
        <v>2019</v>
      </c>
      <c r="B5299" s="259" t="s">
        <v>1021</v>
      </c>
      <c r="C5299" s="260" t="s">
        <v>1022</v>
      </c>
      <c r="D5299" s="73" t="str">
        <f t="shared" si="164"/>
        <v>out/2019</v>
      </c>
      <c r="E5299" s="263">
        <v>43749</v>
      </c>
      <c r="F5299" s="259" t="s">
        <v>1779</v>
      </c>
      <c r="G5299" s="259" t="s">
        <v>295</v>
      </c>
      <c r="H5299" s="264" t="s">
        <v>1744</v>
      </c>
      <c r="I5299" s="264" t="s">
        <v>148</v>
      </c>
      <c r="J5299" s="265">
        <v>-1496.78</v>
      </c>
      <c r="K5299" s="82" t="str">
        <f>IFERROR(IFERROR(VLOOKUP(I5299,'DE-PARA'!B:D,3,0),VLOOKUP(I5299,'DE-PARA'!C:D,2,0)),"NÃO ENCONTRADO")</f>
        <v>Pessoal</v>
      </c>
      <c r="L5299" s="50" t="str">
        <f>VLOOKUP(K5299,'Base -Receita-Despesa'!$B:$AS,1,FALSE)</f>
        <v>Pessoal</v>
      </c>
    </row>
    <row r="5300" spans="1:12" ht="15" customHeight="1" x14ac:dyDescent="0.25">
      <c r="A5300" s="81" t="str">
        <f t="shared" si="165"/>
        <v>2019</v>
      </c>
      <c r="B5300" s="259" t="s">
        <v>1021</v>
      </c>
      <c r="C5300" s="260" t="s">
        <v>1022</v>
      </c>
      <c r="D5300" s="73" t="str">
        <f t="shared" si="164"/>
        <v>out/2019</v>
      </c>
      <c r="E5300" s="263">
        <v>43749</v>
      </c>
      <c r="F5300" s="259" t="s">
        <v>1780</v>
      </c>
      <c r="G5300" s="259" t="s">
        <v>295</v>
      </c>
      <c r="H5300" s="264" t="s">
        <v>1739</v>
      </c>
      <c r="I5300" s="264" t="s">
        <v>148</v>
      </c>
      <c r="J5300" s="265">
        <v>-1459.82</v>
      </c>
      <c r="K5300" s="82" t="str">
        <f>IFERROR(IFERROR(VLOOKUP(I5300,'DE-PARA'!B:D,3,0),VLOOKUP(I5300,'DE-PARA'!C:D,2,0)),"NÃO ENCONTRADO")</f>
        <v>Pessoal</v>
      </c>
      <c r="L5300" s="50" t="str">
        <f>VLOOKUP(K5300,'Base -Receita-Despesa'!$B:$AS,1,FALSE)</f>
        <v>Pessoal</v>
      </c>
    </row>
    <row r="5301" spans="1:12" ht="15" customHeight="1" x14ac:dyDescent="0.25">
      <c r="A5301" s="81" t="str">
        <f t="shared" si="165"/>
        <v>2019</v>
      </c>
      <c r="B5301" s="259" t="s">
        <v>1021</v>
      </c>
      <c r="C5301" s="260" t="s">
        <v>1022</v>
      </c>
      <c r="D5301" s="73" t="str">
        <f t="shared" si="164"/>
        <v>out/2019</v>
      </c>
      <c r="E5301" s="263">
        <v>43749</v>
      </c>
      <c r="F5301" s="259">
        <v>67344</v>
      </c>
      <c r="G5301" s="259" t="s">
        <v>295</v>
      </c>
      <c r="H5301" s="264" t="s">
        <v>691</v>
      </c>
      <c r="I5301" s="264" t="s">
        <v>249</v>
      </c>
      <c r="J5301" s="264">
        <v>-278.51</v>
      </c>
      <c r="K5301" s="82" t="str">
        <f>IFERROR(IFERROR(VLOOKUP(I5301,'DE-PARA'!B:D,3,0),VLOOKUP(I5301,'DE-PARA'!C:D,2,0)),"NÃO ENCONTRADO")</f>
        <v>Materiais</v>
      </c>
      <c r="L5301" s="50" t="str">
        <f>VLOOKUP(K5301,'Base -Receita-Despesa'!$B:$AS,1,FALSE)</f>
        <v>Materiais</v>
      </c>
    </row>
    <row r="5302" spans="1:12" ht="15" customHeight="1" x14ac:dyDescent="0.25">
      <c r="A5302" s="81" t="str">
        <f t="shared" si="165"/>
        <v>2019</v>
      </c>
      <c r="B5302" s="259" t="s">
        <v>1021</v>
      </c>
      <c r="C5302" s="260" t="s">
        <v>1022</v>
      </c>
      <c r="D5302" s="73" t="str">
        <f t="shared" si="164"/>
        <v>out/2019</v>
      </c>
      <c r="E5302" s="263">
        <v>43749</v>
      </c>
      <c r="F5302" s="259">
        <v>67344</v>
      </c>
      <c r="G5302" s="259" t="s">
        <v>295</v>
      </c>
      <c r="H5302" s="264" t="s">
        <v>691</v>
      </c>
      <c r="I5302" s="264" t="s">
        <v>189</v>
      </c>
      <c r="J5302" s="264">
        <v>-24.81</v>
      </c>
      <c r="K5302" s="82" t="str">
        <f>IFERROR(IFERROR(VLOOKUP(I5302,'DE-PARA'!B:D,3,0),VLOOKUP(I5302,'DE-PARA'!C:D,2,0)),"NÃO ENCONTRADO")</f>
        <v>Outras Saídas</v>
      </c>
      <c r="L5302" s="50" t="str">
        <f>VLOOKUP(K5302,'Base -Receita-Despesa'!$B:$AS,1,FALSE)</f>
        <v>Outras Saídas</v>
      </c>
    </row>
    <row r="5303" spans="1:12" ht="15" customHeight="1" x14ac:dyDescent="0.25">
      <c r="A5303" s="81" t="str">
        <f t="shared" si="165"/>
        <v>2019</v>
      </c>
      <c r="B5303" s="259" t="s">
        <v>1021</v>
      </c>
      <c r="C5303" s="260" t="s">
        <v>1022</v>
      </c>
      <c r="D5303" s="73" t="str">
        <f t="shared" si="164"/>
        <v>out/2019</v>
      </c>
      <c r="E5303" s="263">
        <v>43749</v>
      </c>
      <c r="F5303" s="259" t="s">
        <v>214</v>
      </c>
      <c r="G5303" s="259" t="s">
        <v>295</v>
      </c>
      <c r="H5303" s="264" t="s">
        <v>304</v>
      </c>
      <c r="I5303" s="264" t="s">
        <v>133</v>
      </c>
      <c r="J5303" s="264">
        <v>-9.5</v>
      </c>
      <c r="K5303" s="82" t="str">
        <f>IFERROR(IFERROR(VLOOKUP(I5303,'DE-PARA'!B:D,3,0),VLOOKUP(I5303,'DE-PARA'!C:D,2,0)),"NÃO ENCONTRADO")</f>
        <v>Outras Saídas</v>
      </c>
      <c r="L5303" s="50" t="str">
        <f>VLOOKUP(K5303,'Base -Receita-Despesa'!$B:$AS,1,FALSE)</f>
        <v>Outras Saídas</v>
      </c>
    </row>
    <row r="5304" spans="1:12" ht="15" customHeight="1" x14ac:dyDescent="0.25">
      <c r="A5304" s="81" t="str">
        <f t="shared" si="165"/>
        <v>2019</v>
      </c>
      <c r="B5304" s="259" t="s">
        <v>1021</v>
      </c>
      <c r="C5304" s="260" t="s">
        <v>1022</v>
      </c>
      <c r="D5304" s="73" t="str">
        <f t="shared" si="164"/>
        <v>out/2019</v>
      </c>
      <c r="E5304" s="263">
        <v>43749</v>
      </c>
      <c r="F5304" s="259" t="s">
        <v>214</v>
      </c>
      <c r="G5304" s="259" t="s">
        <v>295</v>
      </c>
      <c r="H5304" s="264" t="s">
        <v>304</v>
      </c>
      <c r="I5304" s="264" t="s">
        <v>133</v>
      </c>
      <c r="J5304" s="264">
        <v>-9.5</v>
      </c>
      <c r="K5304" s="82" t="str">
        <f>IFERROR(IFERROR(VLOOKUP(I5304,'DE-PARA'!B:D,3,0),VLOOKUP(I5304,'DE-PARA'!C:D,2,0)),"NÃO ENCONTRADO")</f>
        <v>Outras Saídas</v>
      </c>
      <c r="L5304" s="50" t="str">
        <f>VLOOKUP(K5304,'Base -Receita-Despesa'!$B:$AS,1,FALSE)</f>
        <v>Outras Saídas</v>
      </c>
    </row>
    <row r="5305" spans="1:12" ht="15" customHeight="1" x14ac:dyDescent="0.25">
      <c r="A5305" s="81" t="str">
        <f t="shared" si="165"/>
        <v>2019</v>
      </c>
      <c r="B5305" s="259" t="s">
        <v>1021</v>
      </c>
      <c r="C5305" s="260" t="s">
        <v>1022</v>
      </c>
      <c r="D5305" s="73" t="str">
        <f t="shared" si="164"/>
        <v>out/2019</v>
      </c>
      <c r="E5305" s="263">
        <v>43749</v>
      </c>
      <c r="F5305" s="259" t="s">
        <v>207</v>
      </c>
      <c r="G5305" s="259" t="s">
        <v>295</v>
      </c>
      <c r="H5305" s="264" t="s">
        <v>208</v>
      </c>
      <c r="I5305" s="264" t="s">
        <v>298</v>
      </c>
      <c r="J5305" s="265">
        <v>12215.36</v>
      </c>
      <c r="K5305" s="82" t="str">
        <f>IFERROR(IFERROR(VLOOKUP(I5305,'DE-PARA'!B:D,3,0),VLOOKUP(I5305,'DE-PARA'!C:D,2,0)),"NÃO ENCONTRADO")</f>
        <v>Entrada Conta Aplicação (+)</v>
      </c>
      <c r="L5305" s="50" t="str">
        <f>VLOOKUP(K5305,'Base -Receita-Despesa'!$B:$AS,1,FALSE)</f>
        <v>ENTRADA CONTA APLICAÇÃO (+)</v>
      </c>
    </row>
    <row r="5306" spans="1:12" ht="15" customHeight="1" x14ac:dyDescent="0.25">
      <c r="A5306" s="81" t="str">
        <f t="shared" si="165"/>
        <v>2019</v>
      </c>
      <c r="B5306" s="259" t="s">
        <v>1023</v>
      </c>
      <c r="C5306" s="260" t="s">
        <v>1022</v>
      </c>
      <c r="D5306" s="73" t="str">
        <f t="shared" si="164"/>
        <v>out/2019</v>
      </c>
      <c r="E5306" s="263">
        <v>43752</v>
      </c>
      <c r="F5306" s="259" t="s">
        <v>738</v>
      </c>
      <c r="G5306" s="259" t="s">
        <v>295</v>
      </c>
      <c r="H5306" s="264" t="s">
        <v>738</v>
      </c>
      <c r="I5306" s="264" t="s">
        <v>206</v>
      </c>
      <c r="J5306" s="265">
        <v>-294644.76</v>
      </c>
      <c r="K5306" s="82" t="str">
        <f>IFERROR(IFERROR(VLOOKUP(I5306,'DE-PARA'!B:D,3,0),VLOOKUP(I5306,'DE-PARA'!C:D,2,0)),"NÃO ENCONTRADO")</f>
        <v>Saídas Da C/A Por Regates (-)</v>
      </c>
      <c r="L5306" s="50" t="str">
        <f>VLOOKUP(K5306,'Base -Receita-Despesa'!$B:$AS,1,FALSE)</f>
        <v>SAÍDAS DA C/A POR REGATES (-)</v>
      </c>
    </row>
    <row r="5307" spans="1:12" ht="15" customHeight="1" x14ac:dyDescent="0.25">
      <c r="A5307" s="81" t="str">
        <f t="shared" si="165"/>
        <v>2019</v>
      </c>
      <c r="B5307" s="259" t="s">
        <v>1023</v>
      </c>
      <c r="C5307" s="260" t="s">
        <v>1022</v>
      </c>
      <c r="D5307" s="73" t="str">
        <f t="shared" si="164"/>
        <v>out/2019</v>
      </c>
      <c r="E5307" s="263">
        <v>43752</v>
      </c>
      <c r="F5307" s="259" t="s">
        <v>143</v>
      </c>
      <c r="G5307" s="259" t="s">
        <v>295</v>
      </c>
      <c r="H5307" s="264" t="s">
        <v>143</v>
      </c>
      <c r="I5307" s="264" t="s">
        <v>235</v>
      </c>
      <c r="J5307" s="265">
        <v>294644.51</v>
      </c>
      <c r="K5307" s="82" t="str">
        <f>IFERROR(IFERROR(VLOOKUP(I5307,'DE-PARA'!B:D,3,0),VLOOKUP(I5307,'DE-PARA'!C:D,2,0)),"NÃO ENCONTRADO")</f>
        <v>Repasses Contrato de Gestão</v>
      </c>
      <c r="L5307" s="50" t="str">
        <f>VLOOKUP(K5307,'Base -Receita-Despesa'!$B:$AS,1,FALSE)</f>
        <v>Repasses Contrato de Gestão</v>
      </c>
    </row>
    <row r="5308" spans="1:12" ht="15" customHeight="1" x14ac:dyDescent="0.25">
      <c r="A5308" s="81" t="str">
        <f t="shared" si="165"/>
        <v>2019</v>
      </c>
      <c r="B5308" s="259" t="s">
        <v>1023</v>
      </c>
      <c r="C5308" s="260" t="s">
        <v>1022</v>
      </c>
      <c r="D5308" s="73" t="str">
        <f t="shared" si="164"/>
        <v>out/2019</v>
      </c>
      <c r="E5308" s="263">
        <v>43752</v>
      </c>
      <c r="F5308" s="259" t="s">
        <v>207</v>
      </c>
      <c r="G5308" s="259" t="s">
        <v>295</v>
      </c>
      <c r="H5308" s="264" t="s">
        <v>208</v>
      </c>
      <c r="I5308" s="264" t="s">
        <v>298</v>
      </c>
      <c r="J5308" s="264">
        <v>0.25</v>
      </c>
      <c r="K5308" s="82" t="str">
        <f>IFERROR(IFERROR(VLOOKUP(I5308,'DE-PARA'!B:D,3,0),VLOOKUP(I5308,'DE-PARA'!C:D,2,0)),"NÃO ENCONTRADO")</f>
        <v>Entrada Conta Aplicação (+)</v>
      </c>
      <c r="L5308" s="50" t="str">
        <f>VLOOKUP(K5308,'Base -Receita-Despesa'!$B:$AS,1,FALSE)</f>
        <v>ENTRADA CONTA APLICAÇÃO (+)</v>
      </c>
    </row>
    <row r="5309" spans="1:12" ht="15" customHeight="1" x14ac:dyDescent="0.25">
      <c r="A5309" s="81" t="str">
        <f t="shared" si="165"/>
        <v>2019</v>
      </c>
      <c r="B5309" s="259" t="s">
        <v>1021</v>
      </c>
      <c r="C5309" s="260" t="s">
        <v>1022</v>
      </c>
      <c r="D5309" s="73" t="str">
        <f t="shared" si="164"/>
        <v>out/2019</v>
      </c>
      <c r="E5309" s="263">
        <v>43752</v>
      </c>
      <c r="F5309" s="259">
        <v>12460</v>
      </c>
      <c r="G5309" s="259" t="s">
        <v>295</v>
      </c>
      <c r="H5309" s="264" t="s">
        <v>767</v>
      </c>
      <c r="I5309" s="264" t="s">
        <v>250</v>
      </c>
      <c r="J5309" s="264">
        <v>-545</v>
      </c>
      <c r="K5309" s="82" t="str">
        <f>IFERROR(IFERROR(VLOOKUP(I5309,'DE-PARA'!B:D,3,0),VLOOKUP(I5309,'DE-PARA'!C:D,2,0)),"NÃO ENCONTRADO")</f>
        <v>Materiais</v>
      </c>
      <c r="L5309" s="50" t="str">
        <f>VLOOKUP(K5309,'Base -Receita-Despesa'!$B:$AS,1,FALSE)</f>
        <v>Materiais</v>
      </c>
    </row>
    <row r="5310" spans="1:12" ht="15" customHeight="1" x14ac:dyDescent="0.25">
      <c r="A5310" s="81" t="str">
        <f t="shared" si="165"/>
        <v>2019</v>
      </c>
      <c r="B5310" s="259" t="s">
        <v>1021</v>
      </c>
      <c r="C5310" s="260" t="s">
        <v>1022</v>
      </c>
      <c r="D5310" s="73" t="str">
        <f t="shared" si="164"/>
        <v>out/2019</v>
      </c>
      <c r="E5310" s="263">
        <v>43752</v>
      </c>
      <c r="F5310" s="259">
        <v>4</v>
      </c>
      <c r="G5310" s="259" t="s">
        <v>295</v>
      </c>
      <c r="H5310" s="264" t="s">
        <v>1689</v>
      </c>
      <c r="I5310" s="264" t="s">
        <v>258</v>
      </c>
      <c r="J5310" s="265">
        <v>-4500</v>
      </c>
      <c r="K5310" s="82" t="str">
        <f>IFERROR(IFERROR(VLOOKUP(I5310,'DE-PARA'!B:D,3,0),VLOOKUP(I5310,'DE-PARA'!C:D,2,0)),"NÃO ENCONTRADO")</f>
        <v>Materiais</v>
      </c>
      <c r="L5310" s="50" t="str">
        <f>VLOOKUP(K5310,'Base -Receita-Despesa'!$B:$AS,1,FALSE)</f>
        <v>Materiais</v>
      </c>
    </row>
    <row r="5311" spans="1:12" ht="15" customHeight="1" x14ac:dyDescent="0.25">
      <c r="A5311" s="81" t="str">
        <f t="shared" si="165"/>
        <v>2019</v>
      </c>
      <c r="B5311" s="259" t="s">
        <v>1021</v>
      </c>
      <c r="C5311" s="260" t="s">
        <v>1022</v>
      </c>
      <c r="D5311" s="73" t="str">
        <f t="shared" si="164"/>
        <v>out/2019</v>
      </c>
      <c r="E5311" s="263">
        <v>43752</v>
      </c>
      <c r="F5311" s="259" t="s">
        <v>1781</v>
      </c>
      <c r="G5311" s="259" t="s">
        <v>295</v>
      </c>
      <c r="H5311" s="264" t="s">
        <v>1695</v>
      </c>
      <c r="I5311" s="264" t="s">
        <v>148</v>
      </c>
      <c r="J5311" s="265">
        <v>-1439.6</v>
      </c>
      <c r="K5311" s="82" t="str">
        <f>IFERROR(IFERROR(VLOOKUP(I5311,'DE-PARA'!B:D,3,0),VLOOKUP(I5311,'DE-PARA'!C:D,2,0)),"NÃO ENCONTRADO")</f>
        <v>Pessoal</v>
      </c>
      <c r="L5311" s="50" t="str">
        <f>VLOOKUP(K5311,'Base -Receita-Despesa'!$B:$AS,1,FALSE)</f>
        <v>Pessoal</v>
      </c>
    </row>
    <row r="5312" spans="1:12" ht="15" customHeight="1" x14ac:dyDescent="0.25">
      <c r="A5312" s="81" t="str">
        <f t="shared" si="165"/>
        <v>2019</v>
      </c>
      <c r="B5312" s="259" t="s">
        <v>1021</v>
      </c>
      <c r="C5312" s="260" t="s">
        <v>1022</v>
      </c>
      <c r="D5312" s="73" t="str">
        <f t="shared" si="164"/>
        <v>out/2019</v>
      </c>
      <c r="E5312" s="263">
        <v>43752</v>
      </c>
      <c r="F5312" s="259" t="s">
        <v>207</v>
      </c>
      <c r="G5312" s="259" t="s">
        <v>295</v>
      </c>
      <c r="H5312" s="264" t="s">
        <v>208</v>
      </c>
      <c r="I5312" s="264" t="s">
        <v>298</v>
      </c>
      <c r="J5312" s="265">
        <v>6484.6</v>
      </c>
      <c r="K5312" s="82" t="str">
        <f>IFERROR(IFERROR(VLOOKUP(I5312,'DE-PARA'!B:D,3,0),VLOOKUP(I5312,'DE-PARA'!C:D,2,0)),"NÃO ENCONTRADO")</f>
        <v>Entrada Conta Aplicação (+)</v>
      </c>
      <c r="L5312" s="50" t="str">
        <f>VLOOKUP(K5312,'Base -Receita-Despesa'!$B:$AS,1,FALSE)</f>
        <v>ENTRADA CONTA APLICAÇÃO (+)</v>
      </c>
    </row>
    <row r="5313" spans="1:12" ht="15" customHeight="1" x14ac:dyDescent="0.25">
      <c r="A5313" s="81" t="str">
        <f t="shared" si="165"/>
        <v>2019</v>
      </c>
      <c r="B5313" s="259" t="s">
        <v>1023</v>
      </c>
      <c r="C5313" s="260" t="s">
        <v>1022</v>
      </c>
      <c r="D5313" s="73" t="str">
        <f t="shared" si="164"/>
        <v>out/2019</v>
      </c>
      <c r="E5313" s="263">
        <v>43753</v>
      </c>
      <c r="F5313" s="259" t="s">
        <v>205</v>
      </c>
      <c r="G5313" s="259" t="s">
        <v>295</v>
      </c>
      <c r="H5313" s="264" t="s">
        <v>736</v>
      </c>
      <c r="I5313" s="264" t="s">
        <v>125</v>
      </c>
      <c r="J5313" s="265">
        <v>-294644.76</v>
      </c>
      <c r="K5313" s="82" t="str">
        <f>IFERROR(IFERROR(VLOOKUP(I5313,'DE-PARA'!B:D,3,0),VLOOKUP(I5313,'DE-PARA'!C:D,2,0)),"NÃO ENCONTRADO")</f>
        <v>TEV – Transferências Entre Contas (Entradas)</v>
      </c>
      <c r="L5313" s="50" t="str">
        <f>VLOOKUP(K5313,'Base -Receita-Despesa'!$B:$AS,1,FALSE)</f>
        <v>TEV – Transferências Entre Contas (Entradas)</v>
      </c>
    </row>
    <row r="5314" spans="1:12" ht="15" customHeight="1" x14ac:dyDescent="0.25">
      <c r="A5314" s="81" t="str">
        <f t="shared" si="165"/>
        <v>2019</v>
      </c>
      <c r="B5314" s="259" t="s">
        <v>1023</v>
      </c>
      <c r="C5314" s="260" t="s">
        <v>1022</v>
      </c>
      <c r="D5314" s="73" t="str">
        <f t="shared" si="164"/>
        <v>out/2019</v>
      </c>
      <c r="E5314" s="263">
        <v>43753</v>
      </c>
      <c r="F5314" s="259" t="s">
        <v>207</v>
      </c>
      <c r="G5314" s="259" t="s">
        <v>295</v>
      </c>
      <c r="H5314" s="264" t="s">
        <v>654</v>
      </c>
      <c r="I5314" s="264" t="s">
        <v>298</v>
      </c>
      <c r="J5314" s="265">
        <v>294644.76</v>
      </c>
      <c r="K5314" s="82" t="str">
        <f>IFERROR(IFERROR(VLOOKUP(I5314,'DE-PARA'!B:D,3,0),VLOOKUP(I5314,'DE-PARA'!C:D,2,0)),"NÃO ENCONTRADO")</f>
        <v>Entrada Conta Aplicação (+)</v>
      </c>
      <c r="L5314" s="50" t="str">
        <f>VLOOKUP(K5314,'Base -Receita-Despesa'!$B:$AS,1,FALSE)</f>
        <v>ENTRADA CONTA APLICAÇÃO (+)</v>
      </c>
    </row>
    <row r="5315" spans="1:12" ht="15" customHeight="1" x14ac:dyDescent="0.25">
      <c r="A5315" s="81" t="str">
        <f t="shared" si="165"/>
        <v>2019</v>
      </c>
      <c r="B5315" s="259" t="s">
        <v>1021</v>
      </c>
      <c r="C5315" s="260" t="s">
        <v>1022</v>
      </c>
      <c r="D5315" s="73" t="str">
        <f t="shared" ref="D5315:D5378" si="166">TEXT(E5315,"mmm/aaaa")</f>
        <v>out/2019</v>
      </c>
      <c r="E5315" s="263">
        <v>43753</v>
      </c>
      <c r="F5315" s="259" t="s">
        <v>205</v>
      </c>
      <c r="G5315" s="259" t="s">
        <v>295</v>
      </c>
      <c r="H5315" s="264" t="s">
        <v>736</v>
      </c>
      <c r="I5315" s="264" t="s">
        <v>125</v>
      </c>
      <c r="J5315" s="265">
        <v>294644.76</v>
      </c>
      <c r="K5315" s="82" t="str">
        <f>IFERROR(IFERROR(VLOOKUP(I5315,'DE-PARA'!B:D,3,0),VLOOKUP(I5315,'DE-PARA'!C:D,2,0)),"NÃO ENCONTRADO")</f>
        <v>TEV – Transferências Entre Contas (Entradas)</v>
      </c>
      <c r="L5315" s="50" t="str">
        <f>VLOOKUP(K5315,'Base -Receita-Despesa'!$B:$AS,1,FALSE)</f>
        <v>TEV – Transferências Entre Contas (Entradas)</v>
      </c>
    </row>
    <row r="5316" spans="1:12" ht="15" customHeight="1" x14ac:dyDescent="0.25">
      <c r="A5316" s="81" t="str">
        <f t="shared" ref="A5316:A5379" si="167">IF(K5316="NÃO ENCONTRADO",0,RIGHT(D5316,4))</f>
        <v>2019</v>
      </c>
      <c r="B5316" s="259" t="s">
        <v>1021</v>
      </c>
      <c r="C5316" s="260" t="s">
        <v>1022</v>
      </c>
      <c r="D5316" s="73" t="str">
        <f t="shared" si="166"/>
        <v>out/2019</v>
      </c>
      <c r="E5316" s="263">
        <v>43753</v>
      </c>
      <c r="F5316" s="259" t="s">
        <v>575</v>
      </c>
      <c r="G5316" s="259" t="s">
        <v>295</v>
      </c>
      <c r="H5316" s="264" t="s">
        <v>1739</v>
      </c>
      <c r="I5316" s="264" t="s">
        <v>148</v>
      </c>
      <c r="J5316" s="264">
        <v>-50.92</v>
      </c>
      <c r="K5316" s="82" t="str">
        <f>IFERROR(IFERROR(VLOOKUP(I5316,'DE-PARA'!B:D,3,0),VLOOKUP(I5316,'DE-PARA'!C:D,2,0)),"NÃO ENCONTRADO")</f>
        <v>Pessoal</v>
      </c>
      <c r="L5316" s="50" t="str">
        <f>VLOOKUP(K5316,'Base -Receita-Despesa'!$B:$AS,1,FALSE)</f>
        <v>Pessoal</v>
      </c>
    </row>
    <row r="5317" spans="1:12" ht="15" customHeight="1" x14ac:dyDescent="0.25">
      <c r="A5317" s="81" t="str">
        <f t="shared" si="167"/>
        <v>2019</v>
      </c>
      <c r="B5317" s="259" t="s">
        <v>1021</v>
      </c>
      <c r="C5317" s="260" t="s">
        <v>1022</v>
      </c>
      <c r="D5317" s="73" t="str">
        <f t="shared" si="166"/>
        <v>out/2019</v>
      </c>
      <c r="E5317" s="263">
        <v>43753</v>
      </c>
      <c r="F5317" s="259" t="s">
        <v>575</v>
      </c>
      <c r="G5317" s="259" t="s">
        <v>295</v>
      </c>
      <c r="H5317" s="264" t="s">
        <v>1744</v>
      </c>
      <c r="I5317" s="264" t="s">
        <v>148</v>
      </c>
      <c r="J5317" s="264">
        <v>-52.21</v>
      </c>
      <c r="K5317" s="82" t="str">
        <f>IFERROR(IFERROR(VLOOKUP(I5317,'DE-PARA'!B:D,3,0),VLOOKUP(I5317,'DE-PARA'!C:D,2,0)),"NÃO ENCONTRADO")</f>
        <v>Pessoal</v>
      </c>
      <c r="L5317" s="50" t="str">
        <f>VLOOKUP(K5317,'Base -Receita-Despesa'!$B:$AS,1,FALSE)</f>
        <v>Pessoal</v>
      </c>
    </row>
    <row r="5318" spans="1:12" ht="15" customHeight="1" x14ac:dyDescent="0.25">
      <c r="A5318" s="81" t="str">
        <f t="shared" si="167"/>
        <v>2019</v>
      </c>
      <c r="B5318" s="259" t="s">
        <v>1021</v>
      </c>
      <c r="C5318" s="260" t="s">
        <v>1022</v>
      </c>
      <c r="D5318" s="73" t="str">
        <f t="shared" si="166"/>
        <v>out/2019</v>
      </c>
      <c r="E5318" s="263">
        <v>43753</v>
      </c>
      <c r="F5318" s="259" t="s">
        <v>575</v>
      </c>
      <c r="G5318" s="259" t="s">
        <v>295</v>
      </c>
      <c r="H5318" s="264" t="s">
        <v>1695</v>
      </c>
      <c r="I5318" s="264" t="s">
        <v>148</v>
      </c>
      <c r="J5318" s="264">
        <v>-67.739999999999995</v>
      </c>
      <c r="K5318" s="82" t="str">
        <f>IFERROR(IFERROR(VLOOKUP(I5318,'DE-PARA'!B:D,3,0),VLOOKUP(I5318,'DE-PARA'!C:D,2,0)),"NÃO ENCONTRADO")</f>
        <v>Pessoal</v>
      </c>
      <c r="L5318" s="50" t="str">
        <f>VLOOKUP(K5318,'Base -Receita-Despesa'!$B:$AS,1,FALSE)</f>
        <v>Pessoal</v>
      </c>
    </row>
    <row r="5319" spans="1:12" ht="15" customHeight="1" x14ac:dyDescent="0.25">
      <c r="A5319" s="81" t="str">
        <f t="shared" si="167"/>
        <v>2019</v>
      </c>
      <c r="B5319" s="259" t="s">
        <v>1021</v>
      </c>
      <c r="C5319" s="260" t="s">
        <v>1022</v>
      </c>
      <c r="D5319" s="73" t="str">
        <f t="shared" si="166"/>
        <v>out/2019</v>
      </c>
      <c r="E5319" s="263">
        <v>43753</v>
      </c>
      <c r="F5319" s="259" t="s">
        <v>575</v>
      </c>
      <c r="G5319" s="259" t="s">
        <v>295</v>
      </c>
      <c r="H5319" s="264" t="s">
        <v>1691</v>
      </c>
      <c r="I5319" s="264" t="s">
        <v>148</v>
      </c>
      <c r="J5319" s="264">
        <v>-400</v>
      </c>
      <c r="K5319" s="82" t="str">
        <f>IFERROR(IFERROR(VLOOKUP(I5319,'DE-PARA'!B:D,3,0),VLOOKUP(I5319,'DE-PARA'!C:D,2,0)),"NÃO ENCONTRADO")</f>
        <v>Pessoal</v>
      </c>
      <c r="L5319" s="50" t="str">
        <f>VLOOKUP(K5319,'Base -Receita-Despesa'!$B:$AS,1,FALSE)</f>
        <v>Pessoal</v>
      </c>
    </row>
    <row r="5320" spans="1:12" ht="15" customHeight="1" x14ac:dyDescent="0.25">
      <c r="A5320" s="81" t="str">
        <f t="shared" si="167"/>
        <v>2019</v>
      </c>
      <c r="B5320" s="259" t="s">
        <v>1021</v>
      </c>
      <c r="C5320" s="260" t="s">
        <v>1022</v>
      </c>
      <c r="D5320" s="73" t="str">
        <f t="shared" si="166"/>
        <v>out/2019</v>
      </c>
      <c r="E5320" s="263">
        <v>43753</v>
      </c>
      <c r="F5320" s="259">
        <v>105366</v>
      </c>
      <c r="G5320" s="259" t="s">
        <v>295</v>
      </c>
      <c r="H5320" s="264" t="s">
        <v>848</v>
      </c>
      <c r="I5320" s="264" t="s">
        <v>259</v>
      </c>
      <c r="J5320" s="265">
        <v>-5327.35</v>
      </c>
      <c r="K5320" s="82" t="str">
        <f>IFERROR(IFERROR(VLOOKUP(I5320,'DE-PARA'!B:D,3,0),VLOOKUP(I5320,'DE-PARA'!C:D,2,0)),"NÃO ENCONTRADO")</f>
        <v>Materiais</v>
      </c>
      <c r="L5320" s="50" t="str">
        <f>VLOOKUP(K5320,'Base -Receita-Despesa'!$B:$AS,1,FALSE)</f>
        <v>Materiais</v>
      </c>
    </row>
    <row r="5321" spans="1:12" ht="15" customHeight="1" x14ac:dyDescent="0.25">
      <c r="A5321" s="81" t="str">
        <f t="shared" si="167"/>
        <v>2019</v>
      </c>
      <c r="B5321" s="259" t="s">
        <v>1021</v>
      </c>
      <c r="C5321" s="260" t="s">
        <v>1022</v>
      </c>
      <c r="D5321" s="73" t="str">
        <f t="shared" si="166"/>
        <v>out/2019</v>
      </c>
      <c r="E5321" s="263">
        <v>43753</v>
      </c>
      <c r="F5321" s="259">
        <v>414</v>
      </c>
      <c r="G5321" s="259" t="s">
        <v>295</v>
      </c>
      <c r="H5321" s="264" t="s">
        <v>343</v>
      </c>
      <c r="I5321" s="264" t="s">
        <v>166</v>
      </c>
      <c r="J5321" s="265">
        <v>-12500</v>
      </c>
      <c r="K5321" s="82" t="str">
        <f>IFERROR(IFERROR(VLOOKUP(I5321,'DE-PARA'!B:D,3,0),VLOOKUP(I5321,'DE-PARA'!C:D,2,0)),"NÃO ENCONTRADO")</f>
        <v>Serviços</v>
      </c>
      <c r="L5321" s="50" t="str">
        <f>VLOOKUP(K5321,'Base -Receita-Despesa'!$B:$AS,1,FALSE)</f>
        <v>Serviços</v>
      </c>
    </row>
    <row r="5322" spans="1:12" ht="15" customHeight="1" x14ac:dyDescent="0.25">
      <c r="A5322" s="81" t="str">
        <f t="shared" si="167"/>
        <v>2019</v>
      </c>
      <c r="B5322" s="259" t="s">
        <v>1021</v>
      </c>
      <c r="C5322" s="260" t="s">
        <v>1022</v>
      </c>
      <c r="D5322" s="73" t="str">
        <f t="shared" si="166"/>
        <v>out/2019</v>
      </c>
      <c r="E5322" s="263">
        <v>43753</v>
      </c>
      <c r="F5322" s="259">
        <v>20842</v>
      </c>
      <c r="G5322" s="259" t="s">
        <v>295</v>
      </c>
      <c r="H5322" s="264" t="s">
        <v>338</v>
      </c>
      <c r="I5322" s="264" t="s">
        <v>137</v>
      </c>
      <c r="J5322" s="265">
        <v>-7780.16</v>
      </c>
      <c r="K5322" s="82" t="str">
        <f>IFERROR(IFERROR(VLOOKUP(I5322,'DE-PARA'!B:D,3,0),VLOOKUP(I5322,'DE-PARA'!C:D,2,0)),"NÃO ENCONTRADO")</f>
        <v>Serviços</v>
      </c>
      <c r="L5322" s="50" t="str">
        <f>VLOOKUP(K5322,'Base -Receita-Despesa'!$B:$AS,1,FALSE)</f>
        <v>Serviços</v>
      </c>
    </row>
    <row r="5323" spans="1:12" ht="15" customHeight="1" x14ac:dyDescent="0.25">
      <c r="A5323" s="81" t="str">
        <f t="shared" si="167"/>
        <v>2019</v>
      </c>
      <c r="B5323" s="259" t="s">
        <v>1021</v>
      </c>
      <c r="C5323" s="260" t="s">
        <v>1022</v>
      </c>
      <c r="D5323" s="73" t="str">
        <f t="shared" si="166"/>
        <v>out/2019</v>
      </c>
      <c r="E5323" s="263">
        <v>43753</v>
      </c>
      <c r="F5323" s="259">
        <v>199</v>
      </c>
      <c r="G5323" s="259" t="s">
        <v>295</v>
      </c>
      <c r="H5323" s="264" t="s">
        <v>1726</v>
      </c>
      <c r="I5323" s="264" t="s">
        <v>258</v>
      </c>
      <c r="J5323" s="265">
        <v>-6437.5</v>
      </c>
      <c r="K5323" s="82" t="str">
        <f>IFERROR(IFERROR(VLOOKUP(I5323,'DE-PARA'!B:D,3,0),VLOOKUP(I5323,'DE-PARA'!C:D,2,0)),"NÃO ENCONTRADO")</f>
        <v>Materiais</v>
      </c>
      <c r="L5323" s="50" t="str">
        <f>VLOOKUP(K5323,'Base -Receita-Despesa'!$B:$AS,1,FALSE)</f>
        <v>Materiais</v>
      </c>
    </row>
    <row r="5324" spans="1:12" ht="15" customHeight="1" x14ac:dyDescent="0.25">
      <c r="A5324" s="81" t="str">
        <f t="shared" si="167"/>
        <v>2019</v>
      </c>
      <c r="B5324" s="259" t="s">
        <v>1021</v>
      </c>
      <c r="C5324" s="260" t="s">
        <v>1022</v>
      </c>
      <c r="D5324" s="73" t="str">
        <f t="shared" si="166"/>
        <v>out/2019</v>
      </c>
      <c r="E5324" s="263">
        <v>43753</v>
      </c>
      <c r="F5324" s="259">
        <v>88</v>
      </c>
      <c r="G5324" s="259" t="s">
        <v>295</v>
      </c>
      <c r="H5324" s="264" t="s">
        <v>332</v>
      </c>
      <c r="I5324" s="264" t="s">
        <v>137</v>
      </c>
      <c r="J5324" s="265">
        <v>-20367.62</v>
      </c>
      <c r="K5324" s="82" t="str">
        <f>IFERROR(IFERROR(VLOOKUP(I5324,'DE-PARA'!B:D,3,0),VLOOKUP(I5324,'DE-PARA'!C:D,2,0)),"NÃO ENCONTRADO")</f>
        <v>Serviços</v>
      </c>
      <c r="L5324" s="50" t="str">
        <f>VLOOKUP(K5324,'Base -Receita-Despesa'!$B:$AS,1,FALSE)</f>
        <v>Serviços</v>
      </c>
    </row>
    <row r="5325" spans="1:12" ht="15" customHeight="1" x14ac:dyDescent="0.25">
      <c r="A5325" s="81" t="str">
        <f t="shared" si="167"/>
        <v>2019</v>
      </c>
      <c r="B5325" s="259" t="s">
        <v>1021</v>
      </c>
      <c r="C5325" s="260" t="s">
        <v>1022</v>
      </c>
      <c r="D5325" s="73" t="str">
        <f t="shared" si="166"/>
        <v>out/2019</v>
      </c>
      <c r="E5325" s="263">
        <v>43753</v>
      </c>
      <c r="F5325" s="259">
        <v>163</v>
      </c>
      <c r="G5325" s="259" t="s">
        <v>295</v>
      </c>
      <c r="H5325" s="264" t="s">
        <v>840</v>
      </c>
      <c r="I5325" s="264" t="s">
        <v>150</v>
      </c>
      <c r="J5325" s="265">
        <v>-4683.42</v>
      </c>
      <c r="K5325" s="82" t="str">
        <f>IFERROR(IFERROR(VLOOKUP(I5325,'DE-PARA'!B:D,3,0),VLOOKUP(I5325,'DE-PARA'!C:D,2,0)),"NÃO ENCONTRADO")</f>
        <v>Serviços</v>
      </c>
      <c r="L5325" s="50" t="str">
        <f>VLOOKUP(K5325,'Base -Receita-Despesa'!$B:$AS,1,FALSE)</f>
        <v>Serviços</v>
      </c>
    </row>
    <row r="5326" spans="1:12" ht="15" customHeight="1" x14ac:dyDescent="0.25">
      <c r="A5326" s="81" t="str">
        <f t="shared" si="167"/>
        <v>2019</v>
      </c>
      <c r="B5326" s="259" t="s">
        <v>1021</v>
      </c>
      <c r="C5326" s="260" t="s">
        <v>1022</v>
      </c>
      <c r="D5326" s="73" t="str">
        <f t="shared" si="166"/>
        <v>out/2019</v>
      </c>
      <c r="E5326" s="263">
        <v>43753</v>
      </c>
      <c r="F5326" s="259">
        <v>161</v>
      </c>
      <c r="G5326" s="259" t="s">
        <v>295</v>
      </c>
      <c r="H5326" s="264" t="s">
        <v>840</v>
      </c>
      <c r="I5326" s="264" t="s">
        <v>150</v>
      </c>
      <c r="J5326" s="265">
        <v>-57511.5</v>
      </c>
      <c r="K5326" s="82" t="str">
        <f>IFERROR(IFERROR(VLOOKUP(I5326,'DE-PARA'!B:D,3,0),VLOOKUP(I5326,'DE-PARA'!C:D,2,0)),"NÃO ENCONTRADO")</f>
        <v>Serviços</v>
      </c>
      <c r="L5326" s="50" t="str">
        <f>VLOOKUP(K5326,'Base -Receita-Despesa'!$B:$AS,1,FALSE)</f>
        <v>Serviços</v>
      </c>
    </row>
    <row r="5327" spans="1:12" ht="15" customHeight="1" x14ac:dyDescent="0.25">
      <c r="A5327" s="81" t="str">
        <f t="shared" si="167"/>
        <v>2019</v>
      </c>
      <c r="B5327" s="259" t="s">
        <v>1021</v>
      </c>
      <c r="C5327" s="260" t="s">
        <v>1022</v>
      </c>
      <c r="D5327" s="73" t="str">
        <f t="shared" si="166"/>
        <v>out/2019</v>
      </c>
      <c r="E5327" s="263">
        <v>43753</v>
      </c>
      <c r="F5327" s="259">
        <v>4374</v>
      </c>
      <c r="G5327" s="259" t="s">
        <v>295</v>
      </c>
      <c r="H5327" s="264" t="s">
        <v>1782</v>
      </c>
      <c r="I5327" s="264" t="s">
        <v>190</v>
      </c>
      <c r="J5327" s="265">
        <v>-8014.7</v>
      </c>
      <c r="K5327" s="82" t="str">
        <f>IFERROR(IFERROR(VLOOKUP(I5327,'DE-PARA'!B:D,3,0),VLOOKUP(I5327,'DE-PARA'!C:D,2,0)),"NÃO ENCONTRADO")</f>
        <v>Serviços</v>
      </c>
      <c r="L5327" s="50" t="str">
        <f>VLOOKUP(K5327,'Base -Receita-Despesa'!$B:$AS,1,FALSE)</f>
        <v>Serviços</v>
      </c>
    </row>
    <row r="5328" spans="1:12" ht="15" customHeight="1" x14ac:dyDescent="0.25">
      <c r="A5328" s="81" t="str">
        <f t="shared" si="167"/>
        <v>2019</v>
      </c>
      <c r="B5328" s="259" t="s">
        <v>1021</v>
      </c>
      <c r="C5328" s="260" t="s">
        <v>1022</v>
      </c>
      <c r="D5328" s="73" t="str">
        <f t="shared" si="166"/>
        <v>out/2019</v>
      </c>
      <c r="E5328" s="263">
        <v>43753</v>
      </c>
      <c r="F5328" s="259">
        <v>230</v>
      </c>
      <c r="G5328" s="259" t="s">
        <v>295</v>
      </c>
      <c r="H5328" s="264" t="s">
        <v>1783</v>
      </c>
      <c r="I5328" s="264" t="s">
        <v>118</v>
      </c>
      <c r="J5328" s="265">
        <v>-65791.460000000006</v>
      </c>
      <c r="K5328" s="82" t="str">
        <f>IFERROR(IFERROR(VLOOKUP(I5328,'DE-PARA'!B:D,3,0),VLOOKUP(I5328,'DE-PARA'!C:D,2,0)),"NÃO ENCONTRADO")</f>
        <v>Serviços</v>
      </c>
      <c r="L5328" s="50" t="str">
        <f>VLOOKUP(K5328,'Base -Receita-Despesa'!$B:$AS,1,FALSE)</f>
        <v>Serviços</v>
      </c>
    </row>
    <row r="5329" spans="1:12" ht="15" customHeight="1" x14ac:dyDescent="0.25">
      <c r="A5329" s="81" t="str">
        <f t="shared" si="167"/>
        <v>2019</v>
      </c>
      <c r="B5329" s="259" t="s">
        <v>1021</v>
      </c>
      <c r="C5329" s="260" t="s">
        <v>1022</v>
      </c>
      <c r="D5329" s="73" t="str">
        <f t="shared" si="166"/>
        <v>out/2019</v>
      </c>
      <c r="E5329" s="263">
        <v>43753</v>
      </c>
      <c r="F5329" s="259" t="s">
        <v>214</v>
      </c>
      <c r="G5329" s="259" t="s">
        <v>295</v>
      </c>
      <c r="H5329" s="264" t="s">
        <v>304</v>
      </c>
      <c r="I5329" s="264" t="s">
        <v>133</v>
      </c>
      <c r="J5329" s="264">
        <v>-9.5</v>
      </c>
      <c r="K5329" s="82" t="str">
        <f>IFERROR(IFERROR(VLOOKUP(I5329,'DE-PARA'!B:D,3,0),VLOOKUP(I5329,'DE-PARA'!C:D,2,0)),"NÃO ENCONTRADO")</f>
        <v>Outras Saídas</v>
      </c>
      <c r="L5329" s="50" t="str">
        <f>VLOOKUP(K5329,'Base -Receita-Despesa'!$B:$AS,1,FALSE)</f>
        <v>Outras Saídas</v>
      </c>
    </row>
    <row r="5330" spans="1:12" ht="15" customHeight="1" x14ac:dyDescent="0.25">
      <c r="A5330" s="81" t="str">
        <f t="shared" si="167"/>
        <v>2019</v>
      </c>
      <c r="B5330" s="259" t="s">
        <v>1021</v>
      </c>
      <c r="C5330" s="260" t="s">
        <v>1022</v>
      </c>
      <c r="D5330" s="73" t="str">
        <f t="shared" si="166"/>
        <v>out/2019</v>
      </c>
      <c r="E5330" s="263">
        <v>43753</v>
      </c>
      <c r="F5330" s="259" t="s">
        <v>214</v>
      </c>
      <c r="G5330" s="259" t="s">
        <v>295</v>
      </c>
      <c r="H5330" s="264" t="s">
        <v>304</v>
      </c>
      <c r="I5330" s="264" t="s">
        <v>133</v>
      </c>
      <c r="J5330" s="264">
        <v>-9.5</v>
      </c>
      <c r="K5330" s="82" t="str">
        <f>IFERROR(IFERROR(VLOOKUP(I5330,'DE-PARA'!B:D,3,0),VLOOKUP(I5330,'DE-PARA'!C:D,2,0)),"NÃO ENCONTRADO")</f>
        <v>Outras Saídas</v>
      </c>
      <c r="L5330" s="50" t="str">
        <f>VLOOKUP(K5330,'Base -Receita-Despesa'!$B:$AS,1,FALSE)</f>
        <v>Outras Saídas</v>
      </c>
    </row>
    <row r="5331" spans="1:12" ht="15" customHeight="1" x14ac:dyDescent="0.25">
      <c r="A5331" s="81" t="str">
        <f t="shared" si="167"/>
        <v>2019</v>
      </c>
      <c r="B5331" s="259" t="s">
        <v>1021</v>
      </c>
      <c r="C5331" s="260" t="s">
        <v>1022</v>
      </c>
      <c r="D5331" s="73" t="str">
        <f t="shared" si="166"/>
        <v>out/2019</v>
      </c>
      <c r="E5331" s="263">
        <v>43753</v>
      </c>
      <c r="F5331" s="259" t="s">
        <v>214</v>
      </c>
      <c r="G5331" s="259" t="s">
        <v>295</v>
      </c>
      <c r="H5331" s="264" t="s">
        <v>304</v>
      </c>
      <c r="I5331" s="264" t="s">
        <v>133</v>
      </c>
      <c r="J5331" s="264">
        <v>-9.5</v>
      </c>
      <c r="K5331" s="82" t="str">
        <f>IFERROR(IFERROR(VLOOKUP(I5331,'DE-PARA'!B:D,3,0),VLOOKUP(I5331,'DE-PARA'!C:D,2,0)),"NÃO ENCONTRADO")</f>
        <v>Outras Saídas</v>
      </c>
      <c r="L5331" s="50" t="str">
        <f>VLOOKUP(K5331,'Base -Receita-Despesa'!$B:$AS,1,FALSE)</f>
        <v>Outras Saídas</v>
      </c>
    </row>
    <row r="5332" spans="1:12" ht="15" customHeight="1" x14ac:dyDescent="0.25">
      <c r="A5332" s="81" t="str">
        <f t="shared" si="167"/>
        <v>2019</v>
      </c>
      <c r="B5332" s="259" t="s">
        <v>1021</v>
      </c>
      <c r="C5332" s="260" t="s">
        <v>1022</v>
      </c>
      <c r="D5332" s="73" t="str">
        <f t="shared" si="166"/>
        <v>out/2019</v>
      </c>
      <c r="E5332" s="263">
        <v>43753</v>
      </c>
      <c r="F5332" s="259" t="s">
        <v>214</v>
      </c>
      <c r="G5332" s="259" t="s">
        <v>295</v>
      </c>
      <c r="H5332" s="264" t="s">
        <v>304</v>
      </c>
      <c r="I5332" s="264" t="s">
        <v>133</v>
      </c>
      <c r="J5332" s="264">
        <v>-9.5</v>
      </c>
      <c r="K5332" s="82" t="str">
        <f>IFERROR(IFERROR(VLOOKUP(I5332,'DE-PARA'!B:D,3,0),VLOOKUP(I5332,'DE-PARA'!C:D,2,0)),"NÃO ENCONTRADO")</f>
        <v>Outras Saídas</v>
      </c>
      <c r="L5332" s="50" t="str">
        <f>VLOOKUP(K5332,'Base -Receita-Despesa'!$B:$AS,1,FALSE)</f>
        <v>Outras Saídas</v>
      </c>
    </row>
    <row r="5333" spans="1:12" ht="15" customHeight="1" x14ac:dyDescent="0.25">
      <c r="A5333" s="81" t="str">
        <f t="shared" si="167"/>
        <v>2019</v>
      </c>
      <c r="B5333" s="259" t="s">
        <v>1021</v>
      </c>
      <c r="C5333" s="260" t="s">
        <v>1022</v>
      </c>
      <c r="D5333" s="73" t="str">
        <f t="shared" si="166"/>
        <v>out/2019</v>
      </c>
      <c r="E5333" s="263">
        <v>43753</v>
      </c>
      <c r="F5333" s="259" t="s">
        <v>214</v>
      </c>
      <c r="G5333" s="259" t="s">
        <v>295</v>
      </c>
      <c r="H5333" s="264" t="s">
        <v>304</v>
      </c>
      <c r="I5333" s="264" t="s">
        <v>133</v>
      </c>
      <c r="J5333" s="264">
        <v>-9.5</v>
      </c>
      <c r="K5333" s="82" t="str">
        <f>IFERROR(IFERROR(VLOOKUP(I5333,'DE-PARA'!B:D,3,0),VLOOKUP(I5333,'DE-PARA'!C:D,2,0)),"NÃO ENCONTRADO")</f>
        <v>Outras Saídas</v>
      </c>
      <c r="L5333" s="50" t="str">
        <f>VLOOKUP(K5333,'Base -Receita-Despesa'!$B:$AS,1,FALSE)</f>
        <v>Outras Saídas</v>
      </c>
    </row>
    <row r="5334" spans="1:12" ht="15" customHeight="1" x14ac:dyDescent="0.25">
      <c r="A5334" s="81" t="str">
        <f t="shared" si="167"/>
        <v>2019</v>
      </c>
      <c r="B5334" s="259" t="s">
        <v>1021</v>
      </c>
      <c r="C5334" s="260" t="s">
        <v>1022</v>
      </c>
      <c r="D5334" s="73" t="str">
        <f t="shared" si="166"/>
        <v>out/2019</v>
      </c>
      <c r="E5334" s="263">
        <v>43753</v>
      </c>
      <c r="F5334" s="259" t="s">
        <v>214</v>
      </c>
      <c r="G5334" s="259" t="s">
        <v>295</v>
      </c>
      <c r="H5334" s="264" t="s">
        <v>304</v>
      </c>
      <c r="I5334" s="264" t="s">
        <v>133</v>
      </c>
      <c r="J5334" s="264">
        <v>-9.5</v>
      </c>
      <c r="K5334" s="82" t="str">
        <f>IFERROR(IFERROR(VLOOKUP(I5334,'DE-PARA'!B:D,3,0),VLOOKUP(I5334,'DE-PARA'!C:D,2,0)),"NÃO ENCONTRADO")</f>
        <v>Outras Saídas</v>
      </c>
      <c r="L5334" s="50" t="str">
        <f>VLOOKUP(K5334,'Base -Receita-Despesa'!$B:$AS,1,FALSE)</f>
        <v>Outras Saídas</v>
      </c>
    </row>
    <row r="5335" spans="1:12" ht="15" customHeight="1" x14ac:dyDescent="0.25">
      <c r="A5335" s="81" t="str">
        <f t="shared" si="167"/>
        <v>2019</v>
      </c>
      <c r="B5335" s="259" t="s">
        <v>1021</v>
      </c>
      <c r="C5335" s="260" t="s">
        <v>1022</v>
      </c>
      <c r="D5335" s="73" t="str">
        <f t="shared" si="166"/>
        <v>out/2019</v>
      </c>
      <c r="E5335" s="263">
        <v>43753</v>
      </c>
      <c r="F5335" s="259" t="s">
        <v>214</v>
      </c>
      <c r="G5335" s="259" t="s">
        <v>295</v>
      </c>
      <c r="H5335" s="264" t="s">
        <v>304</v>
      </c>
      <c r="I5335" s="264" t="s">
        <v>133</v>
      </c>
      <c r="J5335" s="264">
        <v>-9.5</v>
      </c>
      <c r="K5335" s="82" t="str">
        <f>IFERROR(IFERROR(VLOOKUP(I5335,'DE-PARA'!B:D,3,0),VLOOKUP(I5335,'DE-PARA'!C:D,2,0)),"NÃO ENCONTRADO")</f>
        <v>Outras Saídas</v>
      </c>
      <c r="L5335" s="50" t="str">
        <f>VLOOKUP(K5335,'Base -Receita-Despesa'!$B:$AS,1,FALSE)</f>
        <v>Outras Saídas</v>
      </c>
    </row>
    <row r="5336" spans="1:12" ht="15" customHeight="1" x14ac:dyDescent="0.25">
      <c r="A5336" s="81" t="str">
        <f t="shared" si="167"/>
        <v>2019</v>
      </c>
      <c r="B5336" s="259" t="s">
        <v>1023</v>
      </c>
      <c r="C5336" s="260" t="s">
        <v>1022</v>
      </c>
      <c r="D5336" s="73" t="str">
        <f t="shared" si="166"/>
        <v>out/2019</v>
      </c>
      <c r="E5336" s="263">
        <v>43754</v>
      </c>
      <c r="F5336" s="259" t="s">
        <v>214</v>
      </c>
      <c r="G5336" s="259" t="s">
        <v>295</v>
      </c>
      <c r="H5336" s="264" t="s">
        <v>329</v>
      </c>
      <c r="I5336" s="264" t="s">
        <v>133</v>
      </c>
      <c r="J5336" s="264">
        <v>-1.73</v>
      </c>
      <c r="K5336" s="82" t="str">
        <f>IFERROR(IFERROR(VLOOKUP(I5336,'DE-PARA'!B:D,3,0),VLOOKUP(I5336,'DE-PARA'!C:D,2,0)),"NÃO ENCONTRADO")</f>
        <v>Outras Saídas</v>
      </c>
      <c r="L5336" s="50" t="str">
        <f>VLOOKUP(K5336,'Base -Receita-Despesa'!$B:$AS,1,FALSE)</f>
        <v>Outras Saídas</v>
      </c>
    </row>
    <row r="5337" spans="1:12" ht="15" customHeight="1" x14ac:dyDescent="0.25">
      <c r="A5337" s="81" t="str">
        <f t="shared" si="167"/>
        <v>2019</v>
      </c>
      <c r="B5337" s="259" t="s">
        <v>1023</v>
      </c>
      <c r="C5337" s="260" t="s">
        <v>1022</v>
      </c>
      <c r="D5337" s="73" t="str">
        <f t="shared" si="166"/>
        <v>out/2019</v>
      </c>
      <c r="E5337" s="263">
        <v>43754</v>
      </c>
      <c r="F5337" s="259" t="s">
        <v>207</v>
      </c>
      <c r="G5337" s="259" t="s">
        <v>295</v>
      </c>
      <c r="H5337" s="264" t="s">
        <v>208</v>
      </c>
      <c r="I5337" s="264" t="s">
        <v>298</v>
      </c>
      <c r="J5337" s="264">
        <v>1.73</v>
      </c>
      <c r="K5337" s="82" t="str">
        <f>IFERROR(IFERROR(VLOOKUP(I5337,'DE-PARA'!B:D,3,0),VLOOKUP(I5337,'DE-PARA'!C:D,2,0)),"NÃO ENCONTRADO")</f>
        <v>Entrada Conta Aplicação (+)</v>
      </c>
      <c r="L5337" s="50" t="str">
        <f>VLOOKUP(K5337,'Base -Receita-Despesa'!$B:$AS,1,FALSE)</f>
        <v>ENTRADA CONTA APLICAÇÃO (+)</v>
      </c>
    </row>
    <row r="5338" spans="1:12" ht="15" customHeight="1" x14ac:dyDescent="0.25">
      <c r="A5338" s="81" t="str">
        <f t="shared" si="167"/>
        <v>2019</v>
      </c>
      <c r="B5338" s="259" t="s">
        <v>1021</v>
      </c>
      <c r="C5338" s="260" t="s">
        <v>1022</v>
      </c>
      <c r="D5338" s="73" t="str">
        <f t="shared" si="166"/>
        <v>out/2019</v>
      </c>
      <c r="E5338" s="263">
        <v>43754</v>
      </c>
      <c r="F5338" s="259">
        <v>508608</v>
      </c>
      <c r="G5338" s="259" t="s">
        <v>295</v>
      </c>
      <c r="H5338" s="264" t="s">
        <v>1784</v>
      </c>
      <c r="I5338" s="264" t="s">
        <v>248</v>
      </c>
      <c r="J5338" s="265">
        <v>-3409.81</v>
      </c>
      <c r="K5338" s="82" t="str">
        <f>IFERROR(IFERROR(VLOOKUP(I5338,'DE-PARA'!B:D,3,0),VLOOKUP(I5338,'DE-PARA'!C:D,2,0)),"NÃO ENCONTRADO")</f>
        <v>Materiais</v>
      </c>
      <c r="L5338" s="50" t="str">
        <f>VLOOKUP(K5338,'Base -Receita-Despesa'!$B:$AS,1,FALSE)</f>
        <v>Materiais</v>
      </c>
    </row>
    <row r="5339" spans="1:12" ht="15" customHeight="1" x14ac:dyDescent="0.25">
      <c r="A5339" s="81" t="str">
        <f t="shared" si="167"/>
        <v>2019</v>
      </c>
      <c r="B5339" s="259" t="s">
        <v>1021</v>
      </c>
      <c r="C5339" s="260" t="s">
        <v>1022</v>
      </c>
      <c r="D5339" s="73" t="str">
        <f t="shared" si="166"/>
        <v>out/2019</v>
      </c>
      <c r="E5339" s="263">
        <v>43754</v>
      </c>
      <c r="F5339" s="259">
        <v>207091</v>
      </c>
      <c r="G5339" s="259" t="s">
        <v>295</v>
      </c>
      <c r="H5339" s="264" t="s">
        <v>755</v>
      </c>
      <c r="I5339" s="264" t="s">
        <v>248</v>
      </c>
      <c r="J5339" s="265">
        <v>-3896.48</v>
      </c>
      <c r="K5339" s="82" t="str">
        <f>IFERROR(IFERROR(VLOOKUP(I5339,'DE-PARA'!B:D,3,0),VLOOKUP(I5339,'DE-PARA'!C:D,2,0)),"NÃO ENCONTRADO")</f>
        <v>Materiais</v>
      </c>
      <c r="L5339" s="50" t="str">
        <f>VLOOKUP(K5339,'Base -Receita-Despesa'!$B:$AS,1,FALSE)</f>
        <v>Materiais</v>
      </c>
    </row>
    <row r="5340" spans="1:12" ht="15" customHeight="1" x14ac:dyDescent="0.25">
      <c r="A5340" s="81" t="str">
        <f t="shared" si="167"/>
        <v>2019</v>
      </c>
      <c r="B5340" s="259" t="s">
        <v>1021</v>
      </c>
      <c r="C5340" s="260" t="s">
        <v>1022</v>
      </c>
      <c r="D5340" s="73" t="str">
        <f t="shared" si="166"/>
        <v>out/2019</v>
      </c>
      <c r="E5340" s="263">
        <v>43754</v>
      </c>
      <c r="F5340" s="259">
        <v>19511</v>
      </c>
      <c r="G5340" s="259" t="s">
        <v>295</v>
      </c>
      <c r="H5340" s="264" t="s">
        <v>391</v>
      </c>
      <c r="I5340" s="264" t="s">
        <v>248</v>
      </c>
      <c r="J5340" s="265">
        <v>-4142.8</v>
      </c>
      <c r="K5340" s="82" t="str">
        <f>IFERROR(IFERROR(VLOOKUP(I5340,'DE-PARA'!B:D,3,0),VLOOKUP(I5340,'DE-PARA'!C:D,2,0)),"NÃO ENCONTRADO")</f>
        <v>Materiais</v>
      </c>
      <c r="L5340" s="50" t="str">
        <f>VLOOKUP(K5340,'Base -Receita-Despesa'!$B:$AS,1,FALSE)</f>
        <v>Materiais</v>
      </c>
    </row>
    <row r="5341" spans="1:12" ht="15" customHeight="1" x14ac:dyDescent="0.25">
      <c r="A5341" s="81" t="str">
        <f t="shared" si="167"/>
        <v>2019</v>
      </c>
      <c r="B5341" s="259" t="s">
        <v>1021</v>
      </c>
      <c r="C5341" s="260" t="s">
        <v>1022</v>
      </c>
      <c r="D5341" s="73" t="str">
        <f t="shared" si="166"/>
        <v>out/2019</v>
      </c>
      <c r="E5341" s="263">
        <v>43754</v>
      </c>
      <c r="F5341" s="259">
        <v>98488</v>
      </c>
      <c r="G5341" s="259" t="s">
        <v>295</v>
      </c>
      <c r="H5341" s="264" t="s">
        <v>181</v>
      </c>
      <c r="I5341" s="264" t="s">
        <v>248</v>
      </c>
      <c r="J5341" s="265">
        <v>-1790</v>
      </c>
      <c r="K5341" s="82" t="str">
        <f>IFERROR(IFERROR(VLOOKUP(I5341,'DE-PARA'!B:D,3,0),VLOOKUP(I5341,'DE-PARA'!C:D,2,0)),"NÃO ENCONTRADO")</f>
        <v>Materiais</v>
      </c>
      <c r="L5341" s="50" t="str">
        <f>VLOOKUP(K5341,'Base -Receita-Despesa'!$B:$AS,1,FALSE)</f>
        <v>Materiais</v>
      </c>
    </row>
    <row r="5342" spans="1:12" ht="15" customHeight="1" x14ac:dyDescent="0.25">
      <c r="A5342" s="81" t="str">
        <f t="shared" si="167"/>
        <v>2019</v>
      </c>
      <c r="B5342" s="259" t="s">
        <v>1021</v>
      </c>
      <c r="C5342" s="260" t="s">
        <v>1022</v>
      </c>
      <c r="D5342" s="73" t="str">
        <f t="shared" si="166"/>
        <v>out/2019</v>
      </c>
      <c r="E5342" s="263">
        <v>43754</v>
      </c>
      <c r="F5342" s="259">
        <v>14477</v>
      </c>
      <c r="G5342" s="259" t="s">
        <v>295</v>
      </c>
      <c r="H5342" s="264" t="s">
        <v>1629</v>
      </c>
      <c r="I5342" s="264" t="s">
        <v>120</v>
      </c>
      <c r="J5342" s="265">
        <v>-1401.11</v>
      </c>
      <c r="K5342" s="82" t="str">
        <f>IFERROR(IFERROR(VLOOKUP(I5342,'DE-PARA'!B:D,3,0),VLOOKUP(I5342,'DE-PARA'!C:D,2,0)),"NÃO ENCONTRADO")</f>
        <v>Serviços</v>
      </c>
      <c r="L5342" s="50" t="str">
        <f>VLOOKUP(K5342,'Base -Receita-Despesa'!$B:$AS,1,FALSE)</f>
        <v>Serviços</v>
      </c>
    </row>
    <row r="5343" spans="1:12" ht="15" customHeight="1" x14ac:dyDescent="0.25">
      <c r="A5343" s="81" t="str">
        <f t="shared" si="167"/>
        <v>2019</v>
      </c>
      <c r="B5343" s="259" t="s">
        <v>1021</v>
      </c>
      <c r="C5343" s="260" t="s">
        <v>1022</v>
      </c>
      <c r="D5343" s="73" t="str">
        <f t="shared" si="166"/>
        <v>out/2019</v>
      </c>
      <c r="E5343" s="263">
        <v>43754</v>
      </c>
      <c r="F5343" s="259">
        <v>43461</v>
      </c>
      <c r="G5343" s="259" t="s">
        <v>295</v>
      </c>
      <c r="H5343" s="264" t="s">
        <v>592</v>
      </c>
      <c r="I5343" s="264" t="s">
        <v>249</v>
      </c>
      <c r="J5343" s="265">
        <v>-1119</v>
      </c>
      <c r="K5343" s="82" t="str">
        <f>IFERROR(IFERROR(VLOOKUP(I5343,'DE-PARA'!B:D,3,0),VLOOKUP(I5343,'DE-PARA'!C:D,2,0)),"NÃO ENCONTRADO")</f>
        <v>Materiais</v>
      </c>
      <c r="L5343" s="50" t="str">
        <f>VLOOKUP(K5343,'Base -Receita-Despesa'!$B:$AS,1,FALSE)</f>
        <v>Materiais</v>
      </c>
    </row>
    <row r="5344" spans="1:12" ht="15" customHeight="1" x14ac:dyDescent="0.25">
      <c r="A5344" s="81" t="str">
        <f t="shared" si="167"/>
        <v>2019</v>
      </c>
      <c r="B5344" s="259" t="s">
        <v>1021</v>
      </c>
      <c r="C5344" s="260" t="s">
        <v>1022</v>
      </c>
      <c r="D5344" s="73" t="str">
        <f t="shared" si="166"/>
        <v>out/2019</v>
      </c>
      <c r="E5344" s="263">
        <v>43754</v>
      </c>
      <c r="F5344" s="259" t="s">
        <v>781</v>
      </c>
      <c r="G5344" s="259" t="s">
        <v>295</v>
      </c>
      <c r="H5344" s="264" t="s">
        <v>804</v>
      </c>
      <c r="I5344" s="264" t="s">
        <v>276</v>
      </c>
      <c r="J5344" s="264">
        <v>-285.45999999999998</v>
      </c>
      <c r="K5344" s="82" t="str">
        <f>IFERROR(IFERROR(VLOOKUP(I5344,'DE-PARA'!B:D,3,0),VLOOKUP(I5344,'DE-PARA'!C:D,2,0)),"NÃO ENCONTRADO")</f>
        <v>Despesas com Viagens</v>
      </c>
      <c r="L5344" s="50" t="str">
        <f>VLOOKUP(K5344,'Base -Receita-Despesa'!$B:$AS,1,FALSE)</f>
        <v>Despesas com Viagens</v>
      </c>
    </row>
    <row r="5345" spans="1:12" ht="15" customHeight="1" x14ac:dyDescent="0.25">
      <c r="A5345" s="81" t="str">
        <f t="shared" si="167"/>
        <v>2019</v>
      </c>
      <c r="B5345" s="259" t="s">
        <v>1021</v>
      </c>
      <c r="C5345" s="260" t="s">
        <v>1022</v>
      </c>
      <c r="D5345" s="73" t="str">
        <f t="shared" si="166"/>
        <v>out/2019</v>
      </c>
      <c r="E5345" s="263">
        <v>43754</v>
      </c>
      <c r="F5345" s="259" t="s">
        <v>781</v>
      </c>
      <c r="G5345" s="259" t="s">
        <v>295</v>
      </c>
      <c r="H5345" s="264" t="s">
        <v>1685</v>
      </c>
      <c r="I5345" s="264" t="s">
        <v>276</v>
      </c>
      <c r="J5345" s="264">
        <v>-290.25</v>
      </c>
      <c r="K5345" s="82" t="str">
        <f>IFERROR(IFERROR(VLOOKUP(I5345,'DE-PARA'!B:D,3,0),VLOOKUP(I5345,'DE-PARA'!C:D,2,0)),"NÃO ENCONTRADO")</f>
        <v>Despesas com Viagens</v>
      </c>
      <c r="L5345" s="50" t="str">
        <f>VLOOKUP(K5345,'Base -Receita-Despesa'!$B:$AS,1,FALSE)</f>
        <v>Despesas com Viagens</v>
      </c>
    </row>
    <row r="5346" spans="1:12" ht="15" customHeight="1" x14ac:dyDescent="0.25">
      <c r="A5346" s="81" t="str">
        <f t="shared" si="167"/>
        <v>2019</v>
      </c>
      <c r="B5346" s="259" t="s">
        <v>1021</v>
      </c>
      <c r="C5346" s="260" t="s">
        <v>1022</v>
      </c>
      <c r="D5346" s="73" t="str">
        <f t="shared" si="166"/>
        <v>out/2019</v>
      </c>
      <c r="E5346" s="263">
        <v>43754</v>
      </c>
      <c r="F5346" s="259" t="s">
        <v>781</v>
      </c>
      <c r="G5346" s="259" t="s">
        <v>295</v>
      </c>
      <c r="H5346" s="264" t="s">
        <v>792</v>
      </c>
      <c r="I5346" s="264" t="s">
        <v>276</v>
      </c>
      <c r="J5346" s="264">
        <v>-252.96</v>
      </c>
      <c r="K5346" s="82" t="str">
        <f>IFERROR(IFERROR(VLOOKUP(I5346,'DE-PARA'!B:D,3,0),VLOOKUP(I5346,'DE-PARA'!C:D,2,0)),"NÃO ENCONTRADO")</f>
        <v>Despesas com Viagens</v>
      </c>
      <c r="L5346" s="50" t="str">
        <f>VLOOKUP(K5346,'Base -Receita-Despesa'!$B:$AS,1,FALSE)</f>
        <v>Despesas com Viagens</v>
      </c>
    </row>
    <row r="5347" spans="1:12" ht="15" customHeight="1" x14ac:dyDescent="0.25">
      <c r="A5347" s="81" t="str">
        <f t="shared" si="167"/>
        <v>2019</v>
      </c>
      <c r="B5347" s="259" t="s">
        <v>1021</v>
      </c>
      <c r="C5347" s="260" t="s">
        <v>1022</v>
      </c>
      <c r="D5347" s="73" t="str">
        <f t="shared" si="166"/>
        <v>out/2019</v>
      </c>
      <c r="E5347" s="263">
        <v>43754</v>
      </c>
      <c r="F5347" s="259" t="s">
        <v>781</v>
      </c>
      <c r="G5347" s="259" t="s">
        <v>295</v>
      </c>
      <c r="H5347" s="264" t="s">
        <v>213</v>
      </c>
      <c r="I5347" s="264" t="s">
        <v>276</v>
      </c>
      <c r="J5347" s="264">
        <v>-79.94</v>
      </c>
      <c r="K5347" s="82" t="str">
        <f>IFERROR(IFERROR(VLOOKUP(I5347,'DE-PARA'!B:D,3,0),VLOOKUP(I5347,'DE-PARA'!C:D,2,0)),"NÃO ENCONTRADO")</f>
        <v>Despesas com Viagens</v>
      </c>
      <c r="L5347" s="50" t="str">
        <f>VLOOKUP(K5347,'Base -Receita-Despesa'!$B:$AS,1,FALSE)</f>
        <v>Despesas com Viagens</v>
      </c>
    </row>
    <row r="5348" spans="1:12" ht="15" customHeight="1" x14ac:dyDescent="0.25">
      <c r="A5348" s="81" t="str">
        <f t="shared" si="167"/>
        <v>2019</v>
      </c>
      <c r="B5348" s="259" t="s">
        <v>1021</v>
      </c>
      <c r="C5348" s="260" t="s">
        <v>1022</v>
      </c>
      <c r="D5348" s="73" t="str">
        <f t="shared" si="166"/>
        <v>out/2019</v>
      </c>
      <c r="E5348" s="263">
        <v>43754</v>
      </c>
      <c r="F5348" s="259" t="s">
        <v>781</v>
      </c>
      <c r="G5348" s="259" t="s">
        <v>295</v>
      </c>
      <c r="H5348" s="264" t="s">
        <v>1603</v>
      </c>
      <c r="I5348" s="264" t="s">
        <v>276</v>
      </c>
      <c r="J5348" s="264">
        <v>-332.91</v>
      </c>
      <c r="K5348" s="82" t="str">
        <f>IFERROR(IFERROR(VLOOKUP(I5348,'DE-PARA'!B:D,3,0),VLOOKUP(I5348,'DE-PARA'!C:D,2,0)),"NÃO ENCONTRADO")</f>
        <v>Despesas com Viagens</v>
      </c>
      <c r="L5348" s="50" t="str">
        <f>VLOOKUP(K5348,'Base -Receita-Despesa'!$B:$AS,1,FALSE)</f>
        <v>Despesas com Viagens</v>
      </c>
    </row>
    <row r="5349" spans="1:12" ht="15" customHeight="1" x14ac:dyDescent="0.25">
      <c r="A5349" s="81" t="str">
        <f t="shared" si="167"/>
        <v>2019</v>
      </c>
      <c r="B5349" s="259" t="s">
        <v>1021</v>
      </c>
      <c r="C5349" s="260" t="s">
        <v>1022</v>
      </c>
      <c r="D5349" s="73" t="str">
        <f t="shared" si="166"/>
        <v>out/2019</v>
      </c>
      <c r="E5349" s="263">
        <v>43754</v>
      </c>
      <c r="F5349" s="259" t="s">
        <v>781</v>
      </c>
      <c r="G5349" s="259" t="s">
        <v>295</v>
      </c>
      <c r="H5349" s="264" t="s">
        <v>1785</v>
      </c>
      <c r="I5349" s="264" t="s">
        <v>276</v>
      </c>
      <c r="J5349" s="264">
        <v>-33.9</v>
      </c>
      <c r="K5349" s="82" t="str">
        <f>IFERROR(IFERROR(VLOOKUP(I5349,'DE-PARA'!B:D,3,0),VLOOKUP(I5349,'DE-PARA'!C:D,2,0)),"NÃO ENCONTRADO")</f>
        <v>Despesas com Viagens</v>
      </c>
      <c r="L5349" s="50" t="str">
        <f>VLOOKUP(K5349,'Base -Receita-Despesa'!$B:$AS,1,FALSE)</f>
        <v>Despesas com Viagens</v>
      </c>
    </row>
    <row r="5350" spans="1:12" ht="15" customHeight="1" x14ac:dyDescent="0.25">
      <c r="A5350" s="81" t="str">
        <f t="shared" si="167"/>
        <v>2019</v>
      </c>
      <c r="B5350" s="259" t="s">
        <v>1021</v>
      </c>
      <c r="C5350" s="260" t="s">
        <v>1022</v>
      </c>
      <c r="D5350" s="73" t="str">
        <f t="shared" si="166"/>
        <v>out/2019</v>
      </c>
      <c r="E5350" s="263">
        <v>43754</v>
      </c>
      <c r="F5350" s="259" t="s">
        <v>214</v>
      </c>
      <c r="G5350" s="259" t="s">
        <v>295</v>
      </c>
      <c r="H5350" s="264" t="s">
        <v>304</v>
      </c>
      <c r="I5350" s="264" t="s">
        <v>133</v>
      </c>
      <c r="J5350" s="264">
        <v>-9.5</v>
      </c>
      <c r="K5350" s="82" t="str">
        <f>IFERROR(IFERROR(VLOOKUP(I5350,'DE-PARA'!B:D,3,0),VLOOKUP(I5350,'DE-PARA'!C:D,2,0)),"NÃO ENCONTRADO")</f>
        <v>Outras Saídas</v>
      </c>
      <c r="L5350" s="50" t="str">
        <f>VLOOKUP(K5350,'Base -Receita-Despesa'!$B:$AS,1,FALSE)</f>
        <v>Outras Saídas</v>
      </c>
    </row>
    <row r="5351" spans="1:12" ht="15" customHeight="1" x14ac:dyDescent="0.25">
      <c r="A5351" s="81" t="str">
        <f t="shared" si="167"/>
        <v>2019</v>
      </c>
      <c r="B5351" s="259" t="s">
        <v>1021</v>
      </c>
      <c r="C5351" s="260" t="s">
        <v>1022</v>
      </c>
      <c r="D5351" s="73" t="str">
        <f t="shared" si="166"/>
        <v>out/2019</v>
      </c>
      <c r="E5351" s="263">
        <v>43754</v>
      </c>
      <c r="F5351" s="259" t="s">
        <v>214</v>
      </c>
      <c r="G5351" s="259" t="s">
        <v>295</v>
      </c>
      <c r="H5351" s="264" t="s">
        <v>304</v>
      </c>
      <c r="I5351" s="264" t="s">
        <v>133</v>
      </c>
      <c r="J5351" s="264">
        <v>-9.5</v>
      </c>
      <c r="K5351" s="82" t="str">
        <f>IFERROR(IFERROR(VLOOKUP(I5351,'DE-PARA'!B:D,3,0),VLOOKUP(I5351,'DE-PARA'!C:D,2,0)),"NÃO ENCONTRADO")</f>
        <v>Outras Saídas</v>
      </c>
      <c r="L5351" s="50" t="str">
        <f>VLOOKUP(K5351,'Base -Receita-Despesa'!$B:$AS,1,FALSE)</f>
        <v>Outras Saídas</v>
      </c>
    </row>
    <row r="5352" spans="1:12" ht="15" customHeight="1" x14ac:dyDescent="0.25">
      <c r="A5352" s="81" t="str">
        <f t="shared" si="167"/>
        <v>2019</v>
      </c>
      <c r="B5352" s="259" t="s">
        <v>1021</v>
      </c>
      <c r="C5352" s="260" t="s">
        <v>1022</v>
      </c>
      <c r="D5352" s="73" t="str">
        <f t="shared" si="166"/>
        <v>out/2019</v>
      </c>
      <c r="E5352" s="263">
        <v>43754</v>
      </c>
      <c r="F5352" s="259" t="s">
        <v>214</v>
      </c>
      <c r="G5352" s="259" t="s">
        <v>295</v>
      </c>
      <c r="H5352" s="264" t="s">
        <v>304</v>
      </c>
      <c r="I5352" s="264" t="s">
        <v>133</v>
      </c>
      <c r="J5352" s="264">
        <v>-9.5</v>
      </c>
      <c r="K5352" s="82" t="str">
        <f>IFERROR(IFERROR(VLOOKUP(I5352,'DE-PARA'!B:D,3,0),VLOOKUP(I5352,'DE-PARA'!C:D,2,0)),"NÃO ENCONTRADO")</f>
        <v>Outras Saídas</v>
      </c>
      <c r="L5352" s="50" t="str">
        <f>VLOOKUP(K5352,'Base -Receita-Despesa'!$B:$AS,1,FALSE)</f>
        <v>Outras Saídas</v>
      </c>
    </row>
    <row r="5353" spans="1:12" ht="15" customHeight="1" x14ac:dyDescent="0.25">
      <c r="A5353" s="81" t="str">
        <f t="shared" si="167"/>
        <v>2019</v>
      </c>
      <c r="B5353" s="259" t="s">
        <v>1021</v>
      </c>
      <c r="C5353" s="260" t="s">
        <v>1022</v>
      </c>
      <c r="D5353" s="73" t="str">
        <f t="shared" si="166"/>
        <v>out/2019</v>
      </c>
      <c r="E5353" s="263">
        <v>43754</v>
      </c>
      <c r="F5353" s="259" t="s">
        <v>214</v>
      </c>
      <c r="G5353" s="259" t="s">
        <v>295</v>
      </c>
      <c r="H5353" s="264" t="s">
        <v>304</v>
      </c>
      <c r="I5353" s="264" t="s">
        <v>133</v>
      </c>
      <c r="J5353" s="264">
        <v>-9.5</v>
      </c>
      <c r="K5353" s="82" t="str">
        <f>IFERROR(IFERROR(VLOOKUP(I5353,'DE-PARA'!B:D,3,0),VLOOKUP(I5353,'DE-PARA'!C:D,2,0)),"NÃO ENCONTRADO")</f>
        <v>Outras Saídas</v>
      </c>
      <c r="L5353" s="50" t="str">
        <f>VLOOKUP(K5353,'Base -Receita-Despesa'!$B:$AS,1,FALSE)</f>
        <v>Outras Saídas</v>
      </c>
    </row>
    <row r="5354" spans="1:12" ht="15" customHeight="1" x14ac:dyDescent="0.25">
      <c r="A5354" s="81" t="str">
        <f t="shared" si="167"/>
        <v>2019</v>
      </c>
      <c r="B5354" s="259" t="s">
        <v>1021</v>
      </c>
      <c r="C5354" s="260" t="s">
        <v>1022</v>
      </c>
      <c r="D5354" s="73" t="str">
        <f t="shared" si="166"/>
        <v>out/2019</v>
      </c>
      <c r="E5354" s="263">
        <v>43754</v>
      </c>
      <c r="F5354" s="259" t="s">
        <v>214</v>
      </c>
      <c r="G5354" s="259" t="s">
        <v>295</v>
      </c>
      <c r="H5354" s="264" t="s">
        <v>304</v>
      </c>
      <c r="I5354" s="264" t="s">
        <v>133</v>
      </c>
      <c r="J5354" s="264">
        <v>-9.5</v>
      </c>
      <c r="K5354" s="82" t="str">
        <f>IFERROR(IFERROR(VLOOKUP(I5354,'DE-PARA'!B:D,3,0),VLOOKUP(I5354,'DE-PARA'!C:D,2,0)),"NÃO ENCONTRADO")</f>
        <v>Outras Saídas</v>
      </c>
      <c r="L5354" s="50" t="str">
        <f>VLOOKUP(K5354,'Base -Receita-Despesa'!$B:$AS,1,FALSE)</f>
        <v>Outras Saídas</v>
      </c>
    </row>
    <row r="5355" spans="1:12" ht="15" customHeight="1" x14ac:dyDescent="0.25">
      <c r="A5355" s="81" t="str">
        <f t="shared" si="167"/>
        <v>2019</v>
      </c>
      <c r="B5355" s="259" t="s">
        <v>1023</v>
      </c>
      <c r="C5355" s="260" t="s">
        <v>1022</v>
      </c>
      <c r="D5355" s="73" t="str">
        <f t="shared" si="166"/>
        <v>out/2019</v>
      </c>
      <c r="E5355" s="263">
        <v>43755</v>
      </c>
      <c r="F5355" s="259" t="s">
        <v>214</v>
      </c>
      <c r="G5355" s="259" t="s">
        <v>295</v>
      </c>
      <c r="H5355" s="264" t="s">
        <v>304</v>
      </c>
      <c r="I5355" s="264" t="s">
        <v>133</v>
      </c>
      <c r="J5355" s="264">
        <v>-0.03</v>
      </c>
      <c r="K5355" s="82" t="str">
        <f>IFERROR(IFERROR(VLOOKUP(I5355,'DE-PARA'!B:D,3,0),VLOOKUP(I5355,'DE-PARA'!C:D,2,0)),"NÃO ENCONTRADO")</f>
        <v>Outras Saídas</v>
      </c>
      <c r="L5355" s="50" t="str">
        <f>VLOOKUP(K5355,'Base -Receita-Despesa'!$B:$AS,1,FALSE)</f>
        <v>Outras Saídas</v>
      </c>
    </row>
    <row r="5356" spans="1:12" ht="15" customHeight="1" x14ac:dyDescent="0.25">
      <c r="A5356" s="81" t="str">
        <f t="shared" si="167"/>
        <v>2019</v>
      </c>
      <c r="B5356" s="259" t="s">
        <v>1023</v>
      </c>
      <c r="C5356" s="260" t="s">
        <v>1022</v>
      </c>
      <c r="D5356" s="73" t="str">
        <f t="shared" si="166"/>
        <v>out/2019</v>
      </c>
      <c r="E5356" s="263">
        <v>43755</v>
      </c>
      <c r="F5356" s="259" t="s">
        <v>207</v>
      </c>
      <c r="G5356" s="259" t="s">
        <v>295</v>
      </c>
      <c r="H5356" s="264" t="s">
        <v>208</v>
      </c>
      <c r="I5356" s="264" t="s">
        <v>298</v>
      </c>
      <c r="J5356" s="264">
        <v>0.03</v>
      </c>
      <c r="K5356" s="82" t="str">
        <f>IFERROR(IFERROR(VLOOKUP(I5356,'DE-PARA'!B:D,3,0),VLOOKUP(I5356,'DE-PARA'!C:D,2,0)),"NÃO ENCONTRADO")</f>
        <v>Entrada Conta Aplicação (+)</v>
      </c>
      <c r="L5356" s="50" t="str">
        <f>VLOOKUP(K5356,'Base -Receita-Despesa'!$B:$AS,1,FALSE)</f>
        <v>ENTRADA CONTA APLICAÇÃO (+)</v>
      </c>
    </row>
    <row r="5357" spans="1:12" ht="15" customHeight="1" x14ac:dyDescent="0.25">
      <c r="A5357" s="81" t="str">
        <f t="shared" si="167"/>
        <v>2019</v>
      </c>
      <c r="B5357" s="259" t="s">
        <v>1021</v>
      </c>
      <c r="C5357" s="260" t="s">
        <v>1022</v>
      </c>
      <c r="D5357" s="73" t="str">
        <f t="shared" si="166"/>
        <v>out/2019</v>
      </c>
      <c r="E5357" s="263">
        <v>43755</v>
      </c>
      <c r="F5357" s="259">
        <v>98633</v>
      </c>
      <c r="G5357" s="259" t="s">
        <v>295</v>
      </c>
      <c r="H5357" s="264" t="s">
        <v>181</v>
      </c>
      <c r="I5357" s="264" t="s">
        <v>248</v>
      </c>
      <c r="J5357" s="265">
        <v>-17438</v>
      </c>
      <c r="K5357" s="82" t="str">
        <f>IFERROR(IFERROR(VLOOKUP(I5357,'DE-PARA'!B:D,3,0),VLOOKUP(I5357,'DE-PARA'!C:D,2,0)),"NÃO ENCONTRADO")</f>
        <v>Materiais</v>
      </c>
      <c r="L5357" s="50" t="str">
        <f>VLOOKUP(K5357,'Base -Receita-Despesa'!$B:$AS,1,FALSE)</f>
        <v>Materiais</v>
      </c>
    </row>
    <row r="5358" spans="1:12" ht="15" customHeight="1" x14ac:dyDescent="0.25">
      <c r="A5358" s="81" t="str">
        <f t="shared" si="167"/>
        <v>2019</v>
      </c>
      <c r="B5358" s="259" t="s">
        <v>1021</v>
      </c>
      <c r="C5358" s="260" t="s">
        <v>1022</v>
      </c>
      <c r="D5358" s="73" t="str">
        <f t="shared" si="166"/>
        <v>out/2019</v>
      </c>
      <c r="E5358" s="263">
        <v>43755</v>
      </c>
      <c r="F5358" s="259">
        <v>98632</v>
      </c>
      <c r="G5358" s="259" t="s">
        <v>295</v>
      </c>
      <c r="H5358" s="264" t="s">
        <v>181</v>
      </c>
      <c r="I5358" s="264" t="s">
        <v>249</v>
      </c>
      <c r="J5358" s="264">
        <v>-295.35000000000002</v>
      </c>
      <c r="K5358" s="82" t="str">
        <f>IFERROR(IFERROR(VLOOKUP(I5358,'DE-PARA'!B:D,3,0),VLOOKUP(I5358,'DE-PARA'!C:D,2,0)),"NÃO ENCONTRADO")</f>
        <v>Materiais</v>
      </c>
      <c r="L5358" s="50" t="str">
        <f>VLOOKUP(K5358,'Base -Receita-Despesa'!$B:$AS,1,FALSE)</f>
        <v>Materiais</v>
      </c>
    </row>
    <row r="5359" spans="1:12" ht="15" customHeight="1" x14ac:dyDescent="0.25">
      <c r="A5359" s="81" t="str">
        <f t="shared" si="167"/>
        <v>2019</v>
      </c>
      <c r="B5359" s="259" t="s">
        <v>1021</v>
      </c>
      <c r="C5359" s="260" t="s">
        <v>1022</v>
      </c>
      <c r="D5359" s="73" t="str">
        <f t="shared" si="166"/>
        <v>out/2019</v>
      </c>
      <c r="E5359" s="263">
        <v>43755</v>
      </c>
      <c r="F5359" s="259">
        <v>1131006</v>
      </c>
      <c r="G5359" s="259" t="s">
        <v>309</v>
      </c>
      <c r="H5359" s="264" t="s">
        <v>390</v>
      </c>
      <c r="I5359" s="264" t="s">
        <v>249</v>
      </c>
      <c r="J5359" s="265">
        <v>-2573.36</v>
      </c>
      <c r="K5359" s="82" t="str">
        <f>IFERROR(IFERROR(VLOOKUP(I5359,'DE-PARA'!B:D,3,0),VLOOKUP(I5359,'DE-PARA'!C:D,2,0)),"NÃO ENCONTRADO")</f>
        <v>Materiais</v>
      </c>
      <c r="L5359" s="50" t="str">
        <f>VLOOKUP(K5359,'Base -Receita-Despesa'!$B:$AS,1,FALSE)</f>
        <v>Materiais</v>
      </c>
    </row>
    <row r="5360" spans="1:12" ht="15" customHeight="1" x14ac:dyDescent="0.25">
      <c r="A5360" s="81" t="str">
        <f t="shared" si="167"/>
        <v>2019</v>
      </c>
      <c r="B5360" s="259" t="s">
        <v>1021</v>
      </c>
      <c r="C5360" s="260" t="s">
        <v>1022</v>
      </c>
      <c r="D5360" s="73" t="str">
        <f t="shared" si="166"/>
        <v>out/2019</v>
      </c>
      <c r="E5360" s="263">
        <v>43755</v>
      </c>
      <c r="F5360" s="259" t="s">
        <v>1786</v>
      </c>
      <c r="G5360" s="259" t="s">
        <v>295</v>
      </c>
      <c r="H5360" s="264" t="s">
        <v>1787</v>
      </c>
      <c r="I5360" s="264" t="s">
        <v>148</v>
      </c>
      <c r="J5360" s="265">
        <v>-1720</v>
      </c>
      <c r="K5360" s="82" t="str">
        <f>IFERROR(IFERROR(VLOOKUP(I5360,'DE-PARA'!B:D,3,0),VLOOKUP(I5360,'DE-PARA'!C:D,2,0)),"NÃO ENCONTRADO")</f>
        <v>Pessoal</v>
      </c>
      <c r="L5360" s="50" t="str">
        <f>VLOOKUP(K5360,'Base -Receita-Despesa'!$B:$AS,1,FALSE)</f>
        <v>Pessoal</v>
      </c>
    </row>
    <row r="5361" spans="1:12" ht="15" customHeight="1" x14ac:dyDescent="0.25">
      <c r="A5361" s="81" t="str">
        <f t="shared" si="167"/>
        <v>2019</v>
      </c>
      <c r="B5361" s="259" t="s">
        <v>1021</v>
      </c>
      <c r="C5361" s="260" t="s">
        <v>1022</v>
      </c>
      <c r="D5361" s="73" t="str">
        <f t="shared" si="166"/>
        <v>out/2019</v>
      </c>
      <c r="E5361" s="263">
        <v>43755</v>
      </c>
      <c r="F5361" s="259" t="s">
        <v>214</v>
      </c>
      <c r="G5361" s="259" t="s">
        <v>295</v>
      </c>
      <c r="H5361" s="264" t="s">
        <v>304</v>
      </c>
      <c r="I5361" s="264" t="s">
        <v>133</v>
      </c>
      <c r="J5361" s="264">
        <v>-9.5</v>
      </c>
      <c r="K5361" s="82" t="str">
        <f>IFERROR(IFERROR(VLOOKUP(I5361,'DE-PARA'!B:D,3,0),VLOOKUP(I5361,'DE-PARA'!C:D,2,0)),"NÃO ENCONTRADO")</f>
        <v>Outras Saídas</v>
      </c>
      <c r="L5361" s="50" t="str">
        <f>VLOOKUP(K5361,'Base -Receita-Despesa'!$B:$AS,1,FALSE)</f>
        <v>Outras Saídas</v>
      </c>
    </row>
    <row r="5362" spans="1:12" ht="15" customHeight="1" x14ac:dyDescent="0.25">
      <c r="A5362" s="81" t="str">
        <f t="shared" si="167"/>
        <v>2019</v>
      </c>
      <c r="B5362" s="259" t="s">
        <v>1021</v>
      </c>
      <c r="C5362" s="260" t="s">
        <v>1022</v>
      </c>
      <c r="D5362" s="73" t="str">
        <f t="shared" si="166"/>
        <v>out/2019</v>
      </c>
      <c r="E5362" s="263">
        <v>43756</v>
      </c>
      <c r="F5362" s="259" t="s">
        <v>807</v>
      </c>
      <c r="G5362" s="259" t="s">
        <v>295</v>
      </c>
      <c r="H5362" s="264" t="s">
        <v>1788</v>
      </c>
      <c r="I5362" s="264" t="s">
        <v>156</v>
      </c>
      <c r="J5362" s="265">
        <v>-2255.86</v>
      </c>
      <c r="K5362" s="82" t="str">
        <f>IFERROR(IFERROR(VLOOKUP(I5362,'DE-PARA'!B:D,3,0),VLOOKUP(I5362,'DE-PARA'!C:D,2,0)),"NÃO ENCONTRADO")</f>
        <v>Encargos sobre Folha de Pagamento</v>
      </c>
      <c r="L5362" s="50" t="str">
        <f>VLOOKUP(K5362,'Base -Receita-Despesa'!$B:$AS,1,FALSE)</f>
        <v>Encargos sobre Folha de Pagamento</v>
      </c>
    </row>
    <row r="5363" spans="1:12" ht="15" customHeight="1" x14ac:dyDescent="0.25">
      <c r="A5363" s="81" t="str">
        <f t="shared" si="167"/>
        <v>2019</v>
      </c>
      <c r="B5363" s="259" t="s">
        <v>1021</v>
      </c>
      <c r="C5363" s="260" t="s">
        <v>1022</v>
      </c>
      <c r="D5363" s="73" t="str">
        <f t="shared" si="166"/>
        <v>out/2019</v>
      </c>
      <c r="E5363" s="263">
        <v>43756</v>
      </c>
      <c r="F5363" s="259" t="s">
        <v>1555</v>
      </c>
      <c r="G5363" s="259" t="s">
        <v>295</v>
      </c>
      <c r="H5363" s="264" t="s">
        <v>844</v>
      </c>
      <c r="I5363" s="264" t="s">
        <v>243</v>
      </c>
      <c r="J5363" s="265">
        <v>-1205.92</v>
      </c>
      <c r="K5363" s="82" t="str">
        <f>IFERROR(IFERROR(VLOOKUP(I5363,'DE-PARA'!B:D,3,0),VLOOKUP(I5363,'DE-PARA'!C:D,2,0)),"NÃO ENCONTRADO")</f>
        <v>Pessoal</v>
      </c>
      <c r="L5363" s="50" t="str">
        <f>VLOOKUP(K5363,'Base -Receita-Despesa'!$B:$AS,1,FALSE)</f>
        <v>Pessoal</v>
      </c>
    </row>
    <row r="5364" spans="1:12" ht="15" customHeight="1" x14ac:dyDescent="0.25">
      <c r="A5364" s="81" t="str">
        <f t="shared" si="167"/>
        <v>2019</v>
      </c>
      <c r="B5364" s="259" t="s">
        <v>1021</v>
      </c>
      <c r="C5364" s="260" t="s">
        <v>1022</v>
      </c>
      <c r="D5364" s="73" t="str">
        <f t="shared" si="166"/>
        <v>out/2019</v>
      </c>
      <c r="E5364" s="263">
        <v>43756</v>
      </c>
      <c r="F5364" s="259" t="s">
        <v>448</v>
      </c>
      <c r="G5364" s="259" t="s">
        <v>295</v>
      </c>
      <c r="H5364" s="264" t="s">
        <v>844</v>
      </c>
      <c r="I5364" s="264" t="s">
        <v>243</v>
      </c>
      <c r="J5364" s="264">
        <v>-585</v>
      </c>
      <c r="K5364" s="82" t="str">
        <f>IFERROR(IFERROR(VLOOKUP(I5364,'DE-PARA'!B:D,3,0),VLOOKUP(I5364,'DE-PARA'!C:D,2,0)),"NÃO ENCONTRADO")</f>
        <v>Pessoal</v>
      </c>
      <c r="L5364" s="50" t="str">
        <f>VLOOKUP(K5364,'Base -Receita-Despesa'!$B:$AS,1,FALSE)</f>
        <v>Pessoal</v>
      </c>
    </row>
    <row r="5365" spans="1:12" ht="15" customHeight="1" x14ac:dyDescent="0.25">
      <c r="A5365" s="81" t="str">
        <f t="shared" si="167"/>
        <v>2019</v>
      </c>
      <c r="B5365" s="259" t="s">
        <v>1021</v>
      </c>
      <c r="C5365" s="260" t="s">
        <v>1022</v>
      </c>
      <c r="D5365" s="73" t="str">
        <f t="shared" si="166"/>
        <v>out/2019</v>
      </c>
      <c r="E5365" s="263">
        <v>43756</v>
      </c>
      <c r="F5365" s="259" t="s">
        <v>449</v>
      </c>
      <c r="G5365" s="259" t="s">
        <v>295</v>
      </c>
      <c r="H5365" s="264" t="s">
        <v>844</v>
      </c>
      <c r="I5365" s="264" t="s">
        <v>243</v>
      </c>
      <c r="J5365" s="264">
        <v>-870.52</v>
      </c>
      <c r="K5365" s="82" t="str">
        <f>IFERROR(IFERROR(VLOOKUP(I5365,'DE-PARA'!B:D,3,0),VLOOKUP(I5365,'DE-PARA'!C:D,2,0)),"NÃO ENCONTRADO")</f>
        <v>Pessoal</v>
      </c>
      <c r="L5365" s="50" t="str">
        <f>VLOOKUP(K5365,'Base -Receita-Despesa'!$B:$AS,1,FALSE)</f>
        <v>Pessoal</v>
      </c>
    </row>
    <row r="5366" spans="1:12" ht="15" customHeight="1" x14ac:dyDescent="0.25">
      <c r="A5366" s="81" t="str">
        <f t="shared" si="167"/>
        <v>2019</v>
      </c>
      <c r="B5366" s="259" t="s">
        <v>1021</v>
      </c>
      <c r="C5366" s="260" t="s">
        <v>1022</v>
      </c>
      <c r="D5366" s="73" t="str">
        <f t="shared" si="166"/>
        <v>out/2019</v>
      </c>
      <c r="E5366" s="263">
        <v>43756</v>
      </c>
      <c r="F5366" s="259" t="s">
        <v>450</v>
      </c>
      <c r="G5366" s="259" t="s">
        <v>295</v>
      </c>
      <c r="H5366" s="264" t="s">
        <v>844</v>
      </c>
      <c r="I5366" s="264" t="s">
        <v>243</v>
      </c>
      <c r="J5366" s="264">
        <v>-734.09</v>
      </c>
      <c r="K5366" s="82" t="str">
        <f>IFERROR(IFERROR(VLOOKUP(I5366,'DE-PARA'!B:D,3,0),VLOOKUP(I5366,'DE-PARA'!C:D,2,0)),"NÃO ENCONTRADO")</f>
        <v>Pessoal</v>
      </c>
      <c r="L5366" s="50" t="str">
        <f>VLOOKUP(K5366,'Base -Receita-Despesa'!$B:$AS,1,FALSE)</f>
        <v>Pessoal</v>
      </c>
    </row>
    <row r="5367" spans="1:12" ht="15" customHeight="1" x14ac:dyDescent="0.25">
      <c r="A5367" s="81" t="str">
        <f t="shared" si="167"/>
        <v>2019</v>
      </c>
      <c r="B5367" s="259" t="s">
        <v>1021</v>
      </c>
      <c r="C5367" s="260" t="s">
        <v>1022</v>
      </c>
      <c r="D5367" s="73" t="str">
        <f t="shared" si="166"/>
        <v>out/2019</v>
      </c>
      <c r="E5367" s="263">
        <v>43756</v>
      </c>
      <c r="F5367" s="259" t="s">
        <v>451</v>
      </c>
      <c r="G5367" s="259" t="s">
        <v>295</v>
      </c>
      <c r="H5367" s="264" t="s">
        <v>844</v>
      </c>
      <c r="I5367" s="264" t="s">
        <v>243</v>
      </c>
      <c r="J5367" s="265">
        <v>-3066.52</v>
      </c>
      <c r="K5367" s="82" t="str">
        <f>IFERROR(IFERROR(VLOOKUP(I5367,'DE-PARA'!B:D,3,0),VLOOKUP(I5367,'DE-PARA'!C:D,2,0)),"NÃO ENCONTRADO")</f>
        <v>Pessoal</v>
      </c>
      <c r="L5367" s="50" t="str">
        <f>VLOOKUP(K5367,'Base -Receita-Despesa'!$B:$AS,1,FALSE)</f>
        <v>Pessoal</v>
      </c>
    </row>
    <row r="5368" spans="1:12" ht="15" customHeight="1" x14ac:dyDescent="0.25">
      <c r="A5368" s="81" t="str">
        <f t="shared" si="167"/>
        <v>2019</v>
      </c>
      <c r="B5368" s="259" t="s">
        <v>1021</v>
      </c>
      <c r="C5368" s="260" t="s">
        <v>1022</v>
      </c>
      <c r="D5368" s="73" t="str">
        <f t="shared" si="166"/>
        <v>out/2019</v>
      </c>
      <c r="E5368" s="263">
        <v>43756</v>
      </c>
      <c r="F5368" s="259" t="s">
        <v>1789</v>
      </c>
      <c r="G5368" s="259" t="s">
        <v>295</v>
      </c>
      <c r="H5368" s="264" t="s">
        <v>1578</v>
      </c>
      <c r="I5368" s="264" t="s">
        <v>244</v>
      </c>
      <c r="J5368" s="264">
        <v>-270</v>
      </c>
      <c r="K5368" s="82" t="str">
        <f>IFERROR(IFERROR(VLOOKUP(I5368,'DE-PARA'!B:D,3,0),VLOOKUP(I5368,'DE-PARA'!C:D,2,0)),"NÃO ENCONTRADO")</f>
        <v>Pessoal</v>
      </c>
      <c r="L5368" s="50" t="str">
        <f>VLOOKUP(K5368,'Base -Receita-Despesa'!$B:$AS,1,FALSE)</f>
        <v>Pessoal</v>
      </c>
    </row>
    <row r="5369" spans="1:12" ht="15" customHeight="1" x14ac:dyDescent="0.25">
      <c r="A5369" s="81" t="str">
        <f t="shared" si="167"/>
        <v>2019</v>
      </c>
      <c r="B5369" s="259" t="s">
        <v>1021</v>
      </c>
      <c r="C5369" s="260" t="s">
        <v>1022</v>
      </c>
      <c r="D5369" s="73" t="str">
        <f t="shared" si="166"/>
        <v>out/2019</v>
      </c>
      <c r="E5369" s="263">
        <v>43756</v>
      </c>
      <c r="F5369" s="259" t="s">
        <v>1790</v>
      </c>
      <c r="G5369" s="259" t="s">
        <v>295</v>
      </c>
      <c r="H5369" s="264" t="s">
        <v>840</v>
      </c>
      <c r="I5369" s="264" t="s">
        <v>150</v>
      </c>
      <c r="J5369" s="265">
        <v>-1035</v>
      </c>
      <c r="K5369" s="82" t="str">
        <f>IFERROR(IFERROR(VLOOKUP(I5369,'DE-PARA'!B:D,3,0),VLOOKUP(I5369,'DE-PARA'!C:D,2,0)),"NÃO ENCONTRADO")</f>
        <v>Serviços</v>
      </c>
      <c r="L5369" s="50" t="str">
        <f>VLOOKUP(K5369,'Base -Receita-Despesa'!$B:$AS,1,FALSE)</f>
        <v>Serviços</v>
      </c>
    </row>
    <row r="5370" spans="1:12" ht="15" customHeight="1" x14ac:dyDescent="0.25">
      <c r="A5370" s="81" t="str">
        <f t="shared" si="167"/>
        <v>2019</v>
      </c>
      <c r="B5370" s="259" t="s">
        <v>1021</v>
      </c>
      <c r="C5370" s="260" t="s">
        <v>1022</v>
      </c>
      <c r="D5370" s="73" t="str">
        <f t="shared" si="166"/>
        <v>out/2019</v>
      </c>
      <c r="E5370" s="263">
        <v>43756</v>
      </c>
      <c r="F5370" s="259" t="s">
        <v>1791</v>
      </c>
      <c r="G5370" s="259" t="s">
        <v>295</v>
      </c>
      <c r="H5370" s="264" t="s">
        <v>840</v>
      </c>
      <c r="I5370" s="264" t="s">
        <v>150</v>
      </c>
      <c r="J5370" s="264">
        <v>-74.849999999999994</v>
      </c>
      <c r="K5370" s="82" t="str">
        <f>IFERROR(IFERROR(VLOOKUP(I5370,'DE-PARA'!B:D,3,0),VLOOKUP(I5370,'DE-PARA'!C:D,2,0)),"NÃO ENCONTRADO")</f>
        <v>Serviços</v>
      </c>
      <c r="L5370" s="50" t="str">
        <f>VLOOKUP(K5370,'Base -Receita-Despesa'!$B:$AS,1,FALSE)</f>
        <v>Serviços</v>
      </c>
    </row>
    <row r="5371" spans="1:12" ht="15" customHeight="1" x14ac:dyDescent="0.25">
      <c r="A5371" s="81" t="str">
        <f t="shared" si="167"/>
        <v>2019</v>
      </c>
      <c r="B5371" s="259" t="s">
        <v>1021</v>
      </c>
      <c r="C5371" s="260" t="s">
        <v>1022</v>
      </c>
      <c r="D5371" s="73" t="str">
        <f t="shared" si="166"/>
        <v>out/2019</v>
      </c>
      <c r="E5371" s="263">
        <v>43756</v>
      </c>
      <c r="F5371" s="259" t="s">
        <v>1792</v>
      </c>
      <c r="G5371" s="259" t="s">
        <v>295</v>
      </c>
      <c r="H5371" s="264" t="s">
        <v>1783</v>
      </c>
      <c r="I5371" s="264" t="s">
        <v>118</v>
      </c>
      <c r="J5371" s="264">
        <v>-839.71</v>
      </c>
      <c r="K5371" s="82" t="str">
        <f>IFERROR(IFERROR(VLOOKUP(I5371,'DE-PARA'!B:D,3,0),VLOOKUP(I5371,'DE-PARA'!C:D,2,0)),"NÃO ENCONTRADO")</f>
        <v>Serviços</v>
      </c>
      <c r="L5371" s="50" t="str">
        <f>VLOOKUP(K5371,'Base -Receita-Despesa'!$B:$AS,1,FALSE)</f>
        <v>Serviços</v>
      </c>
    </row>
    <row r="5372" spans="1:12" ht="15" customHeight="1" x14ac:dyDescent="0.25">
      <c r="A5372" s="81" t="str">
        <f t="shared" si="167"/>
        <v>2019</v>
      </c>
      <c r="B5372" s="259" t="s">
        <v>1021</v>
      </c>
      <c r="C5372" s="260" t="s">
        <v>1022</v>
      </c>
      <c r="D5372" s="73" t="str">
        <f t="shared" si="166"/>
        <v>out/2019</v>
      </c>
      <c r="E5372" s="263">
        <v>43756</v>
      </c>
      <c r="F5372" s="259" t="s">
        <v>1793</v>
      </c>
      <c r="G5372" s="259" t="s">
        <v>295</v>
      </c>
      <c r="H5372" s="264" t="s">
        <v>1794</v>
      </c>
      <c r="I5372" s="264" t="s">
        <v>151</v>
      </c>
      <c r="J5372" s="264">
        <v>-585.52</v>
      </c>
      <c r="K5372" s="82" t="str">
        <f>IFERROR(IFERROR(VLOOKUP(I5372,'DE-PARA'!B:D,3,0),VLOOKUP(I5372,'DE-PARA'!C:D,2,0)),"NÃO ENCONTRADO")</f>
        <v>Serviços</v>
      </c>
      <c r="L5372" s="50" t="str">
        <f>VLOOKUP(K5372,'Base -Receita-Despesa'!$B:$AS,1,FALSE)</f>
        <v>Serviços</v>
      </c>
    </row>
    <row r="5373" spans="1:12" ht="15" customHeight="1" x14ac:dyDescent="0.25">
      <c r="A5373" s="81" t="str">
        <f t="shared" si="167"/>
        <v>2019</v>
      </c>
      <c r="B5373" s="259" t="s">
        <v>1021</v>
      </c>
      <c r="C5373" s="260" t="s">
        <v>1022</v>
      </c>
      <c r="D5373" s="73" t="str">
        <f t="shared" si="166"/>
        <v>out/2019</v>
      </c>
      <c r="E5373" s="263">
        <v>43756</v>
      </c>
      <c r="F5373" s="259" t="s">
        <v>1795</v>
      </c>
      <c r="G5373" s="259" t="s">
        <v>295</v>
      </c>
      <c r="H5373" s="264" t="s">
        <v>338</v>
      </c>
      <c r="I5373" s="264" t="s">
        <v>137</v>
      </c>
      <c r="J5373" s="264">
        <v>-124.37</v>
      </c>
      <c r="K5373" s="82" t="str">
        <f>IFERROR(IFERROR(VLOOKUP(I5373,'DE-PARA'!B:D,3,0),VLOOKUP(I5373,'DE-PARA'!C:D,2,0)),"NÃO ENCONTRADO")</f>
        <v>Serviços</v>
      </c>
      <c r="L5373" s="50" t="str">
        <f>VLOOKUP(K5373,'Base -Receita-Despesa'!$B:$AS,1,FALSE)</f>
        <v>Serviços</v>
      </c>
    </row>
    <row r="5374" spans="1:12" ht="15" customHeight="1" x14ac:dyDescent="0.25">
      <c r="A5374" s="81" t="str">
        <f t="shared" si="167"/>
        <v>2019</v>
      </c>
      <c r="B5374" s="259" t="s">
        <v>1021</v>
      </c>
      <c r="C5374" s="260" t="s">
        <v>1022</v>
      </c>
      <c r="D5374" s="73" t="str">
        <f t="shared" si="166"/>
        <v>out/2019</v>
      </c>
      <c r="E5374" s="263">
        <v>43756</v>
      </c>
      <c r="F5374" s="259" t="s">
        <v>1796</v>
      </c>
      <c r="G5374" s="259" t="s">
        <v>295</v>
      </c>
      <c r="H5374" s="264" t="s">
        <v>842</v>
      </c>
      <c r="I5374" s="264" t="s">
        <v>120</v>
      </c>
      <c r="J5374" s="264">
        <v>-45</v>
      </c>
      <c r="K5374" s="82" t="str">
        <f>IFERROR(IFERROR(VLOOKUP(I5374,'DE-PARA'!B:D,3,0),VLOOKUP(I5374,'DE-PARA'!C:D,2,0)),"NÃO ENCONTRADO")</f>
        <v>Serviços</v>
      </c>
      <c r="L5374" s="50" t="str">
        <f>VLOOKUP(K5374,'Base -Receita-Despesa'!$B:$AS,1,FALSE)</f>
        <v>Serviços</v>
      </c>
    </row>
    <row r="5375" spans="1:12" ht="15" customHeight="1" x14ac:dyDescent="0.25">
      <c r="A5375" s="81" t="str">
        <f t="shared" si="167"/>
        <v>2019</v>
      </c>
      <c r="B5375" s="259" t="s">
        <v>1021</v>
      </c>
      <c r="C5375" s="260" t="s">
        <v>1022</v>
      </c>
      <c r="D5375" s="73" t="str">
        <f t="shared" si="166"/>
        <v>out/2019</v>
      </c>
      <c r="E5375" s="263">
        <v>43756</v>
      </c>
      <c r="F5375" s="259" t="s">
        <v>1592</v>
      </c>
      <c r="G5375" s="259" t="s">
        <v>295</v>
      </c>
      <c r="H5375" s="264" t="s">
        <v>844</v>
      </c>
      <c r="I5375" s="264" t="s">
        <v>243</v>
      </c>
      <c r="J5375" s="265">
        <v>-3738.36</v>
      </c>
      <c r="K5375" s="82" t="str">
        <f>IFERROR(IFERROR(VLOOKUP(I5375,'DE-PARA'!B:D,3,0),VLOOKUP(I5375,'DE-PARA'!C:D,2,0)),"NÃO ENCONTRADO")</f>
        <v>Pessoal</v>
      </c>
      <c r="L5375" s="50" t="str">
        <f>VLOOKUP(K5375,'Base -Receita-Despesa'!$B:$AS,1,FALSE)</f>
        <v>Pessoal</v>
      </c>
    </row>
    <row r="5376" spans="1:12" ht="15" customHeight="1" x14ac:dyDescent="0.25">
      <c r="A5376" s="81" t="str">
        <f t="shared" si="167"/>
        <v>2019</v>
      </c>
      <c r="B5376" s="259" t="s">
        <v>1021</v>
      </c>
      <c r="C5376" s="260" t="s">
        <v>1022</v>
      </c>
      <c r="D5376" s="73" t="str">
        <f t="shared" si="166"/>
        <v>out/2019</v>
      </c>
      <c r="E5376" s="263">
        <v>43756</v>
      </c>
      <c r="F5376" s="259" t="s">
        <v>556</v>
      </c>
      <c r="G5376" s="259" t="s">
        <v>295</v>
      </c>
      <c r="H5376" s="264" t="s">
        <v>844</v>
      </c>
      <c r="I5376" s="264" t="s">
        <v>243</v>
      </c>
      <c r="J5376" s="265">
        <v>-1813.5</v>
      </c>
      <c r="K5376" s="82" t="str">
        <f>IFERROR(IFERROR(VLOOKUP(I5376,'DE-PARA'!B:D,3,0),VLOOKUP(I5376,'DE-PARA'!C:D,2,0)),"NÃO ENCONTRADO")</f>
        <v>Pessoal</v>
      </c>
      <c r="L5376" s="50" t="str">
        <f>VLOOKUP(K5376,'Base -Receita-Despesa'!$B:$AS,1,FALSE)</f>
        <v>Pessoal</v>
      </c>
    </row>
    <row r="5377" spans="1:12" ht="15" customHeight="1" x14ac:dyDescent="0.25">
      <c r="A5377" s="81" t="str">
        <f t="shared" si="167"/>
        <v>2019</v>
      </c>
      <c r="B5377" s="259" t="s">
        <v>1021</v>
      </c>
      <c r="C5377" s="260" t="s">
        <v>1022</v>
      </c>
      <c r="D5377" s="73" t="str">
        <f t="shared" si="166"/>
        <v>out/2019</v>
      </c>
      <c r="E5377" s="263">
        <v>43756</v>
      </c>
      <c r="F5377" s="259" t="s">
        <v>1797</v>
      </c>
      <c r="G5377" s="259" t="s">
        <v>295</v>
      </c>
      <c r="H5377" s="264" t="s">
        <v>844</v>
      </c>
      <c r="I5377" s="264" t="s">
        <v>243</v>
      </c>
      <c r="J5377" s="265">
        <v>-2698.62</v>
      </c>
      <c r="K5377" s="82" t="str">
        <f>IFERROR(IFERROR(VLOOKUP(I5377,'DE-PARA'!B:D,3,0),VLOOKUP(I5377,'DE-PARA'!C:D,2,0)),"NÃO ENCONTRADO")</f>
        <v>Pessoal</v>
      </c>
      <c r="L5377" s="50" t="str">
        <f>VLOOKUP(K5377,'Base -Receita-Despesa'!$B:$AS,1,FALSE)</f>
        <v>Pessoal</v>
      </c>
    </row>
    <row r="5378" spans="1:12" ht="15" customHeight="1" x14ac:dyDescent="0.25">
      <c r="A5378" s="81" t="str">
        <f t="shared" si="167"/>
        <v>2019</v>
      </c>
      <c r="B5378" s="259" t="s">
        <v>1021</v>
      </c>
      <c r="C5378" s="260" t="s">
        <v>1022</v>
      </c>
      <c r="D5378" s="73" t="str">
        <f t="shared" si="166"/>
        <v>out/2019</v>
      </c>
      <c r="E5378" s="263">
        <v>43756</v>
      </c>
      <c r="F5378" s="259" t="s">
        <v>557</v>
      </c>
      <c r="G5378" s="259" t="s">
        <v>295</v>
      </c>
      <c r="H5378" s="264" t="s">
        <v>844</v>
      </c>
      <c r="I5378" s="264" t="s">
        <v>243</v>
      </c>
      <c r="J5378" s="265">
        <v>-2275.69</v>
      </c>
      <c r="K5378" s="82" t="str">
        <f>IFERROR(IFERROR(VLOOKUP(I5378,'DE-PARA'!B:D,3,0),VLOOKUP(I5378,'DE-PARA'!C:D,2,0)),"NÃO ENCONTRADO")</f>
        <v>Pessoal</v>
      </c>
      <c r="L5378" s="50" t="str">
        <f>VLOOKUP(K5378,'Base -Receita-Despesa'!$B:$AS,1,FALSE)</f>
        <v>Pessoal</v>
      </c>
    </row>
    <row r="5379" spans="1:12" ht="15" customHeight="1" x14ac:dyDescent="0.25">
      <c r="A5379" s="81" t="str">
        <f t="shared" si="167"/>
        <v>2019</v>
      </c>
      <c r="B5379" s="259" t="s">
        <v>1021</v>
      </c>
      <c r="C5379" s="260" t="s">
        <v>1022</v>
      </c>
      <c r="D5379" s="73" t="str">
        <f t="shared" ref="D5379:D5442" si="168">TEXT(E5379,"mmm/aaaa")</f>
        <v>out/2019</v>
      </c>
      <c r="E5379" s="263">
        <v>43756</v>
      </c>
      <c r="F5379" s="259" t="s">
        <v>558</v>
      </c>
      <c r="G5379" s="259" t="s">
        <v>295</v>
      </c>
      <c r="H5379" s="264" t="s">
        <v>844</v>
      </c>
      <c r="I5379" s="264" t="s">
        <v>243</v>
      </c>
      <c r="J5379" s="265">
        <v>-9506.2099999999991</v>
      </c>
      <c r="K5379" s="82" t="str">
        <f>IFERROR(IFERROR(VLOOKUP(I5379,'DE-PARA'!B:D,3,0),VLOOKUP(I5379,'DE-PARA'!C:D,2,0)),"NÃO ENCONTRADO")</f>
        <v>Pessoal</v>
      </c>
      <c r="L5379" s="50" t="str">
        <f>VLOOKUP(K5379,'Base -Receita-Despesa'!$B:$AS,1,FALSE)</f>
        <v>Pessoal</v>
      </c>
    </row>
    <row r="5380" spans="1:12" ht="15" customHeight="1" x14ac:dyDescent="0.25">
      <c r="A5380" s="81" t="str">
        <f t="shared" ref="A5380:A5443" si="169">IF(K5380="NÃO ENCONTRADO",0,RIGHT(D5380,4))</f>
        <v>2019</v>
      </c>
      <c r="B5380" s="259" t="s">
        <v>1021</v>
      </c>
      <c r="C5380" s="260" t="s">
        <v>1022</v>
      </c>
      <c r="D5380" s="73" t="str">
        <f t="shared" si="168"/>
        <v>out/2019</v>
      </c>
      <c r="E5380" s="263">
        <v>43756</v>
      </c>
      <c r="F5380" s="259" t="s">
        <v>1008</v>
      </c>
      <c r="G5380" s="259" t="s">
        <v>295</v>
      </c>
      <c r="H5380" s="264" t="s">
        <v>840</v>
      </c>
      <c r="I5380" s="264" t="s">
        <v>150</v>
      </c>
      <c r="J5380" s="265">
        <v>-3208.5</v>
      </c>
      <c r="K5380" s="82" t="str">
        <f>IFERROR(IFERROR(VLOOKUP(I5380,'DE-PARA'!B:D,3,0),VLOOKUP(I5380,'DE-PARA'!C:D,2,0)),"NÃO ENCONTRADO")</f>
        <v>Serviços</v>
      </c>
      <c r="L5380" s="50" t="str">
        <f>VLOOKUP(K5380,'Base -Receita-Despesa'!$B:$AS,1,FALSE)</f>
        <v>Serviços</v>
      </c>
    </row>
    <row r="5381" spans="1:12" ht="15" customHeight="1" x14ac:dyDescent="0.25">
      <c r="A5381" s="81" t="str">
        <f t="shared" si="169"/>
        <v>2019</v>
      </c>
      <c r="B5381" s="259" t="s">
        <v>1021</v>
      </c>
      <c r="C5381" s="260" t="s">
        <v>1022</v>
      </c>
      <c r="D5381" s="73" t="str">
        <f t="shared" si="168"/>
        <v>out/2019</v>
      </c>
      <c r="E5381" s="263">
        <v>43756</v>
      </c>
      <c r="F5381" s="259" t="s">
        <v>1009</v>
      </c>
      <c r="G5381" s="259" t="s">
        <v>295</v>
      </c>
      <c r="H5381" s="264" t="s">
        <v>840</v>
      </c>
      <c r="I5381" s="264" t="s">
        <v>150</v>
      </c>
      <c r="J5381" s="264">
        <v>-229.07</v>
      </c>
      <c r="K5381" s="82" t="str">
        <f>IFERROR(IFERROR(VLOOKUP(I5381,'DE-PARA'!B:D,3,0),VLOOKUP(I5381,'DE-PARA'!C:D,2,0)),"NÃO ENCONTRADO")</f>
        <v>Serviços</v>
      </c>
      <c r="L5381" s="50" t="str">
        <f>VLOOKUP(K5381,'Base -Receita-Despesa'!$B:$AS,1,FALSE)</f>
        <v>Serviços</v>
      </c>
    </row>
    <row r="5382" spans="1:12" ht="15" customHeight="1" x14ac:dyDescent="0.25">
      <c r="A5382" s="81" t="str">
        <f t="shared" si="169"/>
        <v>2019</v>
      </c>
      <c r="B5382" s="259" t="s">
        <v>1021</v>
      </c>
      <c r="C5382" s="260" t="s">
        <v>1022</v>
      </c>
      <c r="D5382" s="73" t="str">
        <f t="shared" si="168"/>
        <v>out/2019</v>
      </c>
      <c r="E5382" s="263">
        <v>43756</v>
      </c>
      <c r="F5382" s="259" t="s">
        <v>1274</v>
      </c>
      <c r="G5382" s="259" t="s">
        <v>295</v>
      </c>
      <c r="H5382" s="264" t="s">
        <v>840</v>
      </c>
      <c r="I5382" s="264" t="s">
        <v>153</v>
      </c>
      <c r="J5382" s="264">
        <v>-14.93</v>
      </c>
      <c r="K5382" s="82" t="str">
        <f>IFERROR(IFERROR(VLOOKUP(I5382,'DE-PARA'!B:D,3,0),VLOOKUP(I5382,'DE-PARA'!C:D,2,0)),"NÃO ENCONTRADO")</f>
        <v>Serviços</v>
      </c>
      <c r="L5382" s="50" t="str">
        <f>VLOOKUP(K5382,'Base -Receita-Despesa'!$B:$AS,1,FALSE)</f>
        <v>Serviços</v>
      </c>
    </row>
    <row r="5383" spans="1:12" ht="15" customHeight="1" x14ac:dyDescent="0.25">
      <c r="A5383" s="81" t="str">
        <f t="shared" si="169"/>
        <v>2019</v>
      </c>
      <c r="B5383" s="259" t="s">
        <v>1021</v>
      </c>
      <c r="C5383" s="260" t="s">
        <v>1022</v>
      </c>
      <c r="D5383" s="73" t="str">
        <f t="shared" si="168"/>
        <v>out/2019</v>
      </c>
      <c r="E5383" s="263">
        <v>43756</v>
      </c>
      <c r="F5383" s="259" t="s">
        <v>1798</v>
      </c>
      <c r="G5383" s="259" t="s">
        <v>295</v>
      </c>
      <c r="H5383" s="264" t="s">
        <v>1783</v>
      </c>
      <c r="I5383" s="264" t="s">
        <v>118</v>
      </c>
      <c r="J5383" s="265">
        <v>-3904.66</v>
      </c>
      <c r="K5383" s="82" t="str">
        <f>IFERROR(IFERROR(VLOOKUP(I5383,'DE-PARA'!B:D,3,0),VLOOKUP(I5383,'DE-PARA'!C:D,2,0)),"NÃO ENCONTRADO")</f>
        <v>Serviços</v>
      </c>
      <c r="L5383" s="50" t="str">
        <f>VLOOKUP(K5383,'Base -Receita-Despesa'!$B:$AS,1,FALSE)</f>
        <v>Serviços</v>
      </c>
    </row>
    <row r="5384" spans="1:12" ht="15" customHeight="1" x14ac:dyDescent="0.25">
      <c r="A5384" s="81" t="str">
        <f t="shared" si="169"/>
        <v>2019</v>
      </c>
      <c r="B5384" s="259" t="s">
        <v>1021</v>
      </c>
      <c r="C5384" s="260" t="s">
        <v>1022</v>
      </c>
      <c r="D5384" s="73" t="str">
        <f t="shared" si="168"/>
        <v>out/2019</v>
      </c>
      <c r="E5384" s="263">
        <v>43756</v>
      </c>
      <c r="F5384" s="259" t="s">
        <v>1799</v>
      </c>
      <c r="G5384" s="259" t="s">
        <v>295</v>
      </c>
      <c r="H5384" s="264" t="s">
        <v>1794</v>
      </c>
      <c r="I5384" s="264" t="s">
        <v>151</v>
      </c>
      <c r="J5384" s="265">
        <v>-2722.67</v>
      </c>
      <c r="K5384" s="82" t="str">
        <f>IFERROR(IFERROR(VLOOKUP(I5384,'DE-PARA'!B:D,3,0),VLOOKUP(I5384,'DE-PARA'!C:D,2,0)),"NÃO ENCONTRADO")</f>
        <v>Serviços</v>
      </c>
      <c r="L5384" s="50" t="str">
        <f>VLOOKUP(K5384,'Base -Receita-Despesa'!$B:$AS,1,FALSE)</f>
        <v>Serviços</v>
      </c>
    </row>
    <row r="5385" spans="1:12" ht="15" customHeight="1" x14ac:dyDescent="0.25">
      <c r="A5385" s="81" t="str">
        <f t="shared" si="169"/>
        <v>2019</v>
      </c>
      <c r="B5385" s="259" t="s">
        <v>1021</v>
      </c>
      <c r="C5385" s="260" t="s">
        <v>1022</v>
      </c>
      <c r="D5385" s="73" t="str">
        <f t="shared" si="168"/>
        <v>out/2019</v>
      </c>
      <c r="E5385" s="263">
        <v>43756</v>
      </c>
      <c r="F5385" s="259" t="s">
        <v>1800</v>
      </c>
      <c r="G5385" s="259" t="s">
        <v>295</v>
      </c>
      <c r="H5385" s="264" t="s">
        <v>340</v>
      </c>
      <c r="I5385" s="264" t="s">
        <v>160</v>
      </c>
      <c r="J5385" s="264">
        <v>-92.07</v>
      </c>
      <c r="K5385" s="82" t="str">
        <f>IFERROR(IFERROR(VLOOKUP(I5385,'DE-PARA'!B:D,3,0),VLOOKUP(I5385,'DE-PARA'!C:D,2,0)),"NÃO ENCONTRADO")</f>
        <v>Serviços</v>
      </c>
      <c r="L5385" s="50" t="str">
        <f>VLOOKUP(K5385,'Base -Receita-Despesa'!$B:$AS,1,FALSE)</f>
        <v>Serviços</v>
      </c>
    </row>
    <row r="5386" spans="1:12" ht="15" customHeight="1" x14ac:dyDescent="0.25">
      <c r="A5386" s="81" t="str">
        <f t="shared" si="169"/>
        <v>2019</v>
      </c>
      <c r="B5386" s="259" t="s">
        <v>1021</v>
      </c>
      <c r="C5386" s="260" t="s">
        <v>1022</v>
      </c>
      <c r="D5386" s="73" t="str">
        <f t="shared" si="168"/>
        <v>out/2019</v>
      </c>
      <c r="E5386" s="263">
        <v>43756</v>
      </c>
      <c r="F5386" s="259" t="s">
        <v>1801</v>
      </c>
      <c r="G5386" s="259" t="s">
        <v>295</v>
      </c>
      <c r="H5386" s="264" t="s">
        <v>338</v>
      </c>
      <c r="I5386" s="264" t="s">
        <v>137</v>
      </c>
      <c r="J5386" s="264">
        <v>-385.49</v>
      </c>
      <c r="K5386" s="82" t="str">
        <f>IFERROR(IFERROR(VLOOKUP(I5386,'DE-PARA'!B:D,3,0),VLOOKUP(I5386,'DE-PARA'!C:D,2,0)),"NÃO ENCONTRADO")</f>
        <v>Serviços</v>
      </c>
      <c r="L5386" s="50" t="str">
        <f>VLOOKUP(K5386,'Base -Receita-Despesa'!$B:$AS,1,FALSE)</f>
        <v>Serviços</v>
      </c>
    </row>
    <row r="5387" spans="1:12" ht="15" customHeight="1" x14ac:dyDescent="0.25">
      <c r="A5387" s="81" t="str">
        <f t="shared" si="169"/>
        <v>2019</v>
      </c>
      <c r="B5387" s="259" t="s">
        <v>1021</v>
      </c>
      <c r="C5387" s="260" t="s">
        <v>1022</v>
      </c>
      <c r="D5387" s="73" t="str">
        <f t="shared" si="168"/>
        <v>out/2019</v>
      </c>
      <c r="E5387" s="263">
        <v>43756</v>
      </c>
      <c r="F5387" s="259" t="s">
        <v>1802</v>
      </c>
      <c r="G5387" s="259" t="s">
        <v>295</v>
      </c>
      <c r="H5387" s="264" t="s">
        <v>842</v>
      </c>
      <c r="I5387" s="264" t="s">
        <v>120</v>
      </c>
      <c r="J5387" s="264">
        <v>-139.5</v>
      </c>
      <c r="K5387" s="82" t="str">
        <f>IFERROR(IFERROR(VLOOKUP(I5387,'DE-PARA'!B:D,3,0),VLOOKUP(I5387,'DE-PARA'!C:D,2,0)),"NÃO ENCONTRADO")</f>
        <v>Serviços</v>
      </c>
      <c r="L5387" s="50" t="str">
        <f>VLOOKUP(K5387,'Base -Receita-Despesa'!$B:$AS,1,FALSE)</f>
        <v>Serviços</v>
      </c>
    </row>
    <row r="5388" spans="1:12" ht="15" customHeight="1" x14ac:dyDescent="0.25">
      <c r="A5388" s="81" t="str">
        <f t="shared" si="169"/>
        <v>2019</v>
      </c>
      <c r="B5388" s="259" t="s">
        <v>1021</v>
      </c>
      <c r="C5388" s="260" t="s">
        <v>1022</v>
      </c>
      <c r="D5388" s="73" t="str">
        <f t="shared" si="168"/>
        <v>out/2019</v>
      </c>
      <c r="E5388" s="263">
        <v>43756</v>
      </c>
      <c r="F5388" s="259" t="s">
        <v>1803</v>
      </c>
      <c r="G5388" s="259" t="s">
        <v>295</v>
      </c>
      <c r="H5388" s="264" t="s">
        <v>1665</v>
      </c>
      <c r="I5388" s="264" t="s">
        <v>137</v>
      </c>
      <c r="J5388" s="264">
        <v>-146.33000000000001</v>
      </c>
      <c r="K5388" s="82" t="str">
        <f>IFERROR(IFERROR(VLOOKUP(I5388,'DE-PARA'!B:D,3,0),VLOOKUP(I5388,'DE-PARA'!C:D,2,0)),"NÃO ENCONTRADO")</f>
        <v>Serviços</v>
      </c>
      <c r="L5388" s="50" t="str">
        <f>VLOOKUP(K5388,'Base -Receita-Despesa'!$B:$AS,1,FALSE)</f>
        <v>Serviços</v>
      </c>
    </row>
    <row r="5389" spans="1:12" ht="15" customHeight="1" x14ac:dyDescent="0.25">
      <c r="A5389" s="81" t="str">
        <f t="shared" si="169"/>
        <v>2019</v>
      </c>
      <c r="B5389" s="259" t="s">
        <v>1021</v>
      </c>
      <c r="C5389" s="260" t="s">
        <v>1022</v>
      </c>
      <c r="D5389" s="73" t="str">
        <f t="shared" si="168"/>
        <v>out/2019</v>
      </c>
      <c r="E5389" s="263">
        <v>43756</v>
      </c>
      <c r="F5389" s="259" t="s">
        <v>1804</v>
      </c>
      <c r="G5389" s="259" t="s">
        <v>295</v>
      </c>
      <c r="H5389" s="264" t="s">
        <v>1665</v>
      </c>
      <c r="I5389" s="264" t="s">
        <v>137</v>
      </c>
      <c r="J5389" s="264">
        <v>-146.33000000000001</v>
      </c>
      <c r="K5389" s="82" t="str">
        <f>IFERROR(IFERROR(VLOOKUP(I5389,'DE-PARA'!B:D,3,0),VLOOKUP(I5389,'DE-PARA'!C:D,2,0)),"NÃO ENCONTRADO")</f>
        <v>Serviços</v>
      </c>
      <c r="L5389" s="50" t="str">
        <f>VLOOKUP(K5389,'Base -Receita-Despesa'!$B:$AS,1,FALSE)</f>
        <v>Serviços</v>
      </c>
    </row>
    <row r="5390" spans="1:12" ht="15" customHeight="1" x14ac:dyDescent="0.25">
      <c r="A5390" s="81" t="str">
        <f t="shared" si="169"/>
        <v>2019</v>
      </c>
      <c r="B5390" s="259" t="s">
        <v>1021</v>
      </c>
      <c r="C5390" s="260" t="s">
        <v>1022</v>
      </c>
      <c r="D5390" s="73" t="str">
        <f t="shared" si="168"/>
        <v>out/2019</v>
      </c>
      <c r="E5390" s="263">
        <v>43756</v>
      </c>
      <c r="F5390" s="259" t="s">
        <v>794</v>
      </c>
      <c r="G5390" s="259" t="s">
        <v>295</v>
      </c>
      <c r="H5390" s="264" t="s">
        <v>843</v>
      </c>
      <c r="I5390" s="264" t="s">
        <v>156</v>
      </c>
      <c r="J5390" s="265">
        <v>-12089.81</v>
      </c>
      <c r="K5390" s="82" t="str">
        <f>IFERROR(IFERROR(VLOOKUP(I5390,'DE-PARA'!B:D,3,0),VLOOKUP(I5390,'DE-PARA'!C:D,2,0)),"NÃO ENCONTRADO")</f>
        <v>Encargos sobre Folha de Pagamento</v>
      </c>
      <c r="L5390" s="50" t="str">
        <f>VLOOKUP(K5390,'Base -Receita-Despesa'!$B:$AS,1,FALSE)</f>
        <v>Encargos sobre Folha de Pagamento</v>
      </c>
    </row>
    <row r="5391" spans="1:12" ht="15" customHeight="1" x14ac:dyDescent="0.25">
      <c r="A5391" s="81" t="str">
        <f t="shared" si="169"/>
        <v>2019</v>
      </c>
      <c r="B5391" s="259" t="s">
        <v>1021</v>
      </c>
      <c r="C5391" s="260" t="s">
        <v>1022</v>
      </c>
      <c r="D5391" s="73" t="str">
        <f t="shared" si="168"/>
        <v>out/2019</v>
      </c>
      <c r="E5391" s="263">
        <v>43756</v>
      </c>
      <c r="F5391" s="259">
        <v>4062</v>
      </c>
      <c r="G5391" s="259" t="s">
        <v>295</v>
      </c>
      <c r="H5391" s="264" t="s">
        <v>314</v>
      </c>
      <c r="I5391" s="264" t="s">
        <v>248</v>
      </c>
      <c r="J5391" s="264">
        <v>-418.23</v>
      </c>
      <c r="K5391" s="82" t="str">
        <f>IFERROR(IFERROR(VLOOKUP(I5391,'DE-PARA'!B:D,3,0),VLOOKUP(I5391,'DE-PARA'!C:D,2,0)),"NÃO ENCONTRADO")</f>
        <v>Materiais</v>
      </c>
      <c r="L5391" s="50" t="str">
        <f>VLOOKUP(K5391,'Base -Receita-Despesa'!$B:$AS,1,FALSE)</f>
        <v>Materiais</v>
      </c>
    </row>
    <row r="5392" spans="1:12" ht="15" customHeight="1" x14ac:dyDescent="0.25">
      <c r="A5392" s="81" t="str">
        <f t="shared" si="169"/>
        <v>2019</v>
      </c>
      <c r="B5392" s="259" t="s">
        <v>1021</v>
      </c>
      <c r="C5392" s="260" t="s">
        <v>1022</v>
      </c>
      <c r="D5392" s="73" t="str">
        <f t="shared" si="168"/>
        <v>out/2019</v>
      </c>
      <c r="E5392" s="263">
        <v>43756</v>
      </c>
      <c r="F5392" s="259" t="s">
        <v>1805</v>
      </c>
      <c r="G5392" s="259" t="s">
        <v>295</v>
      </c>
      <c r="H5392" s="264" t="s">
        <v>1578</v>
      </c>
      <c r="I5392" s="264" t="s">
        <v>244</v>
      </c>
      <c r="J5392" s="264">
        <v>-540</v>
      </c>
      <c r="K5392" s="82" t="str">
        <f>IFERROR(IFERROR(VLOOKUP(I5392,'DE-PARA'!B:D,3,0),VLOOKUP(I5392,'DE-PARA'!C:D,2,0)),"NÃO ENCONTRADO")</f>
        <v>Pessoal</v>
      </c>
      <c r="L5392" s="50" t="str">
        <f>VLOOKUP(K5392,'Base -Receita-Despesa'!$B:$AS,1,FALSE)</f>
        <v>Pessoal</v>
      </c>
    </row>
    <row r="5393" spans="1:12" ht="15" customHeight="1" x14ac:dyDescent="0.25">
      <c r="A5393" s="81" t="str">
        <f t="shared" si="169"/>
        <v>2019</v>
      </c>
      <c r="B5393" s="259" t="s">
        <v>1021</v>
      </c>
      <c r="C5393" s="260" t="s">
        <v>1022</v>
      </c>
      <c r="D5393" s="73" t="str">
        <f t="shared" si="168"/>
        <v>out/2019</v>
      </c>
      <c r="E5393" s="263">
        <v>43756</v>
      </c>
      <c r="F5393" s="259" t="s">
        <v>1806</v>
      </c>
      <c r="G5393" s="259" t="s">
        <v>295</v>
      </c>
      <c r="H5393" s="264" t="s">
        <v>1783</v>
      </c>
      <c r="I5393" s="264" t="s">
        <v>118</v>
      </c>
      <c r="J5393" s="265">
        <v>-4198.5600000000004</v>
      </c>
      <c r="K5393" s="82" t="str">
        <f>IFERROR(IFERROR(VLOOKUP(I5393,'DE-PARA'!B:D,3,0),VLOOKUP(I5393,'DE-PARA'!C:D,2,0)),"NÃO ENCONTRADO")</f>
        <v>Serviços</v>
      </c>
      <c r="L5393" s="50" t="str">
        <f>VLOOKUP(K5393,'Base -Receita-Despesa'!$B:$AS,1,FALSE)</f>
        <v>Serviços</v>
      </c>
    </row>
    <row r="5394" spans="1:12" ht="15" customHeight="1" x14ac:dyDescent="0.25">
      <c r="A5394" s="81" t="str">
        <f t="shared" si="169"/>
        <v>2019</v>
      </c>
      <c r="B5394" s="259" t="s">
        <v>1021</v>
      </c>
      <c r="C5394" s="260" t="s">
        <v>1022</v>
      </c>
      <c r="D5394" s="73" t="str">
        <f t="shared" si="168"/>
        <v>out/2019</v>
      </c>
      <c r="E5394" s="263">
        <v>43756</v>
      </c>
      <c r="F5394" s="259" t="s">
        <v>1807</v>
      </c>
      <c r="G5394" s="259" t="s">
        <v>295</v>
      </c>
      <c r="H5394" s="264" t="s">
        <v>840</v>
      </c>
      <c r="I5394" s="264" t="s">
        <v>150</v>
      </c>
      <c r="J5394" s="265">
        <v>-3450</v>
      </c>
      <c r="K5394" s="82" t="str">
        <f>IFERROR(IFERROR(VLOOKUP(I5394,'DE-PARA'!B:D,3,0),VLOOKUP(I5394,'DE-PARA'!C:D,2,0)),"NÃO ENCONTRADO")</f>
        <v>Serviços</v>
      </c>
      <c r="L5394" s="50" t="str">
        <f>VLOOKUP(K5394,'Base -Receita-Despesa'!$B:$AS,1,FALSE)</f>
        <v>Serviços</v>
      </c>
    </row>
    <row r="5395" spans="1:12" ht="15" customHeight="1" x14ac:dyDescent="0.25">
      <c r="A5395" s="81" t="str">
        <f t="shared" si="169"/>
        <v>2019</v>
      </c>
      <c r="B5395" s="259" t="s">
        <v>1021</v>
      </c>
      <c r="C5395" s="260" t="s">
        <v>1022</v>
      </c>
      <c r="D5395" s="73" t="str">
        <f t="shared" si="168"/>
        <v>out/2019</v>
      </c>
      <c r="E5395" s="263">
        <v>43756</v>
      </c>
      <c r="F5395" s="259" t="s">
        <v>1808</v>
      </c>
      <c r="G5395" s="259" t="s">
        <v>295</v>
      </c>
      <c r="H5395" s="264" t="s">
        <v>1794</v>
      </c>
      <c r="I5395" s="264" t="s">
        <v>151</v>
      </c>
      <c r="J5395" s="265">
        <v>-2927.6</v>
      </c>
      <c r="K5395" s="82" t="str">
        <f>IFERROR(IFERROR(VLOOKUP(I5395,'DE-PARA'!B:D,3,0),VLOOKUP(I5395,'DE-PARA'!C:D,2,0)),"NÃO ENCONTRADO")</f>
        <v>Serviços</v>
      </c>
      <c r="L5395" s="50" t="str">
        <f>VLOOKUP(K5395,'Base -Receita-Despesa'!$B:$AS,1,FALSE)</f>
        <v>Serviços</v>
      </c>
    </row>
    <row r="5396" spans="1:12" ht="15" customHeight="1" x14ac:dyDescent="0.25">
      <c r="A5396" s="81" t="str">
        <f t="shared" si="169"/>
        <v>2019</v>
      </c>
      <c r="B5396" s="259" t="s">
        <v>1021</v>
      </c>
      <c r="C5396" s="260" t="s">
        <v>1022</v>
      </c>
      <c r="D5396" s="73" t="str">
        <f t="shared" si="168"/>
        <v>out/2019</v>
      </c>
      <c r="E5396" s="263">
        <v>43756</v>
      </c>
      <c r="F5396" s="259" t="s">
        <v>786</v>
      </c>
      <c r="G5396" s="259" t="s">
        <v>295</v>
      </c>
      <c r="H5396" s="264" t="s">
        <v>841</v>
      </c>
      <c r="I5396" s="264" t="s">
        <v>157</v>
      </c>
      <c r="J5396" s="265">
        <v>-115909.16</v>
      </c>
      <c r="K5396" s="82" t="str">
        <f>IFERROR(IFERROR(VLOOKUP(I5396,'DE-PARA'!B:D,3,0),VLOOKUP(I5396,'DE-PARA'!C:D,2,0)),"NÃO ENCONTRADO")</f>
        <v>Encargos sobre Folha de Pagamento</v>
      </c>
      <c r="L5396" s="50" t="str">
        <f>VLOOKUP(K5396,'Base -Receita-Despesa'!$B:$AS,1,FALSE)</f>
        <v>Encargos sobre Folha de Pagamento</v>
      </c>
    </row>
    <row r="5397" spans="1:12" ht="15" customHeight="1" x14ac:dyDescent="0.25">
      <c r="A5397" s="81" t="str">
        <f t="shared" si="169"/>
        <v>2019</v>
      </c>
      <c r="B5397" s="259" t="s">
        <v>1021</v>
      </c>
      <c r="C5397" s="260" t="s">
        <v>1022</v>
      </c>
      <c r="D5397" s="73" t="str">
        <f t="shared" si="168"/>
        <v>out/2019</v>
      </c>
      <c r="E5397" s="263">
        <v>43756</v>
      </c>
      <c r="F5397" s="259" t="s">
        <v>1809</v>
      </c>
      <c r="G5397" s="259" t="s">
        <v>295</v>
      </c>
      <c r="H5397" s="264" t="s">
        <v>840</v>
      </c>
      <c r="I5397" s="264" t="s">
        <v>150</v>
      </c>
      <c r="J5397" s="265">
        <v>-3795</v>
      </c>
      <c r="K5397" s="82" t="str">
        <f>IFERROR(IFERROR(VLOOKUP(I5397,'DE-PARA'!B:D,3,0),VLOOKUP(I5397,'DE-PARA'!C:D,2,0)),"NÃO ENCONTRADO")</f>
        <v>Serviços</v>
      </c>
      <c r="L5397" s="50" t="str">
        <f>VLOOKUP(K5397,'Base -Receita-Despesa'!$B:$AS,1,FALSE)</f>
        <v>Serviços</v>
      </c>
    </row>
    <row r="5398" spans="1:12" ht="15" customHeight="1" x14ac:dyDescent="0.25">
      <c r="A5398" s="81" t="str">
        <f t="shared" si="169"/>
        <v>2019</v>
      </c>
      <c r="B5398" s="259" t="s">
        <v>1021</v>
      </c>
      <c r="C5398" s="260" t="s">
        <v>1022</v>
      </c>
      <c r="D5398" s="73" t="str">
        <f t="shared" si="168"/>
        <v>out/2019</v>
      </c>
      <c r="E5398" s="263">
        <v>43756</v>
      </c>
      <c r="F5398" s="259" t="s">
        <v>1810</v>
      </c>
      <c r="G5398" s="259" t="s">
        <v>295</v>
      </c>
      <c r="H5398" s="264" t="s">
        <v>1783</v>
      </c>
      <c r="I5398" s="264" t="s">
        <v>118</v>
      </c>
      <c r="J5398" s="265">
        <v>-9236.84</v>
      </c>
      <c r="K5398" s="82" t="str">
        <f>IFERROR(IFERROR(VLOOKUP(I5398,'DE-PARA'!B:D,3,0),VLOOKUP(I5398,'DE-PARA'!C:D,2,0)),"NÃO ENCONTRADO")</f>
        <v>Serviços</v>
      </c>
      <c r="L5398" s="50" t="str">
        <f>VLOOKUP(K5398,'Base -Receita-Despesa'!$B:$AS,1,FALSE)</f>
        <v>Serviços</v>
      </c>
    </row>
    <row r="5399" spans="1:12" ht="15" customHeight="1" x14ac:dyDescent="0.25">
      <c r="A5399" s="81" t="str">
        <f t="shared" si="169"/>
        <v>2019</v>
      </c>
      <c r="B5399" s="259" t="s">
        <v>1021</v>
      </c>
      <c r="C5399" s="260" t="s">
        <v>1022</v>
      </c>
      <c r="D5399" s="73" t="str">
        <f t="shared" si="168"/>
        <v>out/2019</v>
      </c>
      <c r="E5399" s="263">
        <v>43756</v>
      </c>
      <c r="F5399" s="259" t="s">
        <v>1811</v>
      </c>
      <c r="G5399" s="259" t="s">
        <v>295</v>
      </c>
      <c r="H5399" s="264" t="s">
        <v>1794</v>
      </c>
      <c r="I5399" s="264" t="s">
        <v>151</v>
      </c>
      <c r="J5399" s="265">
        <v>-4594.79</v>
      </c>
      <c r="K5399" s="82" t="str">
        <f>IFERROR(IFERROR(VLOOKUP(I5399,'DE-PARA'!B:D,3,0),VLOOKUP(I5399,'DE-PARA'!C:D,2,0)),"NÃO ENCONTRADO")</f>
        <v>Serviços</v>
      </c>
      <c r="L5399" s="50" t="str">
        <f>VLOOKUP(K5399,'Base -Receita-Despesa'!$B:$AS,1,FALSE)</f>
        <v>Serviços</v>
      </c>
    </row>
    <row r="5400" spans="1:12" ht="15" customHeight="1" x14ac:dyDescent="0.25">
      <c r="A5400" s="81" t="str">
        <f t="shared" si="169"/>
        <v>2019</v>
      </c>
      <c r="B5400" s="259" t="s">
        <v>1021</v>
      </c>
      <c r="C5400" s="260" t="s">
        <v>1022</v>
      </c>
      <c r="D5400" s="73" t="str">
        <f t="shared" si="168"/>
        <v>out/2019</v>
      </c>
      <c r="E5400" s="263">
        <v>43756</v>
      </c>
      <c r="F5400" s="259" t="s">
        <v>207</v>
      </c>
      <c r="G5400" s="259" t="s">
        <v>295</v>
      </c>
      <c r="H5400" s="264" t="s">
        <v>208</v>
      </c>
      <c r="I5400" s="264" t="s">
        <v>298</v>
      </c>
      <c r="J5400" s="265">
        <v>133398.93</v>
      </c>
      <c r="K5400" s="82" t="str">
        <f>IFERROR(IFERROR(VLOOKUP(I5400,'DE-PARA'!B:D,3,0),VLOOKUP(I5400,'DE-PARA'!C:D,2,0)),"NÃO ENCONTRADO")</f>
        <v>Entrada Conta Aplicação (+)</v>
      </c>
      <c r="L5400" s="50" t="str">
        <f>VLOOKUP(K5400,'Base -Receita-Despesa'!$B:$AS,1,FALSE)</f>
        <v>ENTRADA CONTA APLICAÇÃO (+)</v>
      </c>
    </row>
    <row r="5401" spans="1:12" ht="15" customHeight="1" x14ac:dyDescent="0.25">
      <c r="A5401" s="81" t="str">
        <f t="shared" si="169"/>
        <v>2019</v>
      </c>
      <c r="B5401" s="259" t="s">
        <v>1021</v>
      </c>
      <c r="C5401" s="260" t="s">
        <v>1022</v>
      </c>
      <c r="D5401" s="73" t="str">
        <f t="shared" si="168"/>
        <v>out/2019</v>
      </c>
      <c r="E5401" s="263">
        <v>43759</v>
      </c>
      <c r="F5401" s="259">
        <v>74</v>
      </c>
      <c r="G5401" s="259" t="s">
        <v>295</v>
      </c>
      <c r="H5401" s="264" t="s">
        <v>1578</v>
      </c>
      <c r="I5401" s="264" t="s">
        <v>244</v>
      </c>
      <c r="J5401" s="265">
        <v>16353.01</v>
      </c>
      <c r="K5401" s="82" t="str">
        <f>IFERROR(IFERROR(VLOOKUP(I5401,'DE-PARA'!B:D,3,0),VLOOKUP(I5401,'DE-PARA'!C:D,2,0)),"NÃO ENCONTRADO")</f>
        <v>Pessoal</v>
      </c>
      <c r="L5401" s="50" t="str">
        <f>VLOOKUP(K5401,'Base -Receita-Despesa'!$B:$AS,1,FALSE)</f>
        <v>Pessoal</v>
      </c>
    </row>
    <row r="5402" spans="1:12" ht="15" customHeight="1" x14ac:dyDescent="0.25">
      <c r="A5402" s="81" t="str">
        <f t="shared" si="169"/>
        <v>2019</v>
      </c>
      <c r="B5402" s="259" t="s">
        <v>1021</v>
      </c>
      <c r="C5402" s="260" t="s">
        <v>1022</v>
      </c>
      <c r="D5402" s="73" t="str">
        <f t="shared" si="168"/>
        <v>out/2019</v>
      </c>
      <c r="E5402" s="263">
        <v>43759</v>
      </c>
      <c r="F5402" s="259">
        <v>17231</v>
      </c>
      <c r="G5402" s="259" t="s">
        <v>295</v>
      </c>
      <c r="H5402" s="264" t="s">
        <v>345</v>
      </c>
      <c r="I5402" s="264" t="s">
        <v>249</v>
      </c>
      <c r="J5402" s="265">
        <v>-7263.95</v>
      </c>
      <c r="K5402" s="82" t="str">
        <f>IFERROR(IFERROR(VLOOKUP(I5402,'DE-PARA'!B:D,3,0),VLOOKUP(I5402,'DE-PARA'!C:D,2,0)),"NÃO ENCONTRADO")</f>
        <v>Materiais</v>
      </c>
      <c r="L5402" s="50" t="str">
        <f>VLOOKUP(K5402,'Base -Receita-Despesa'!$B:$AS,1,FALSE)</f>
        <v>Materiais</v>
      </c>
    </row>
    <row r="5403" spans="1:12" ht="15" customHeight="1" x14ac:dyDescent="0.25">
      <c r="A5403" s="81" t="str">
        <f t="shared" si="169"/>
        <v>2019</v>
      </c>
      <c r="B5403" s="259" t="s">
        <v>1021</v>
      </c>
      <c r="C5403" s="260" t="s">
        <v>1022</v>
      </c>
      <c r="D5403" s="73" t="str">
        <f t="shared" si="168"/>
        <v>out/2019</v>
      </c>
      <c r="E5403" s="263">
        <v>43759</v>
      </c>
      <c r="F5403" s="259">
        <v>19546</v>
      </c>
      <c r="G5403" s="259" t="s">
        <v>295</v>
      </c>
      <c r="H5403" s="264" t="s">
        <v>391</v>
      </c>
      <c r="I5403" s="264" t="s">
        <v>248</v>
      </c>
      <c r="J5403" s="264">
        <v>-684</v>
      </c>
      <c r="K5403" s="82" t="str">
        <f>IFERROR(IFERROR(VLOOKUP(I5403,'DE-PARA'!B:D,3,0),VLOOKUP(I5403,'DE-PARA'!C:D,2,0)),"NÃO ENCONTRADO")</f>
        <v>Materiais</v>
      </c>
      <c r="L5403" s="50" t="str">
        <f>VLOOKUP(K5403,'Base -Receita-Despesa'!$B:$AS,1,FALSE)</f>
        <v>Materiais</v>
      </c>
    </row>
    <row r="5404" spans="1:12" ht="15" customHeight="1" x14ac:dyDescent="0.25">
      <c r="A5404" s="81" t="str">
        <f t="shared" si="169"/>
        <v>2019</v>
      </c>
      <c r="B5404" s="259" t="s">
        <v>1021</v>
      </c>
      <c r="C5404" s="260" t="s">
        <v>1022</v>
      </c>
      <c r="D5404" s="73" t="str">
        <f t="shared" si="168"/>
        <v>out/2019</v>
      </c>
      <c r="E5404" s="263">
        <v>43759</v>
      </c>
      <c r="F5404" s="259">
        <v>344325</v>
      </c>
      <c r="G5404" s="259" t="s">
        <v>295</v>
      </c>
      <c r="H5404" s="264" t="s">
        <v>835</v>
      </c>
      <c r="I5404" s="264" t="s">
        <v>255</v>
      </c>
      <c r="J5404" s="265">
        <v>-3275.4</v>
      </c>
      <c r="K5404" s="82" t="str">
        <f>IFERROR(IFERROR(VLOOKUP(I5404,'DE-PARA'!B:D,3,0),VLOOKUP(I5404,'DE-PARA'!C:D,2,0)),"NÃO ENCONTRADO")</f>
        <v>Materiais</v>
      </c>
      <c r="L5404" s="50" t="str">
        <f>VLOOKUP(K5404,'Base -Receita-Despesa'!$B:$AS,1,FALSE)</f>
        <v>Materiais</v>
      </c>
    </row>
    <row r="5405" spans="1:12" ht="15" customHeight="1" x14ac:dyDescent="0.25">
      <c r="A5405" s="81" t="str">
        <f t="shared" si="169"/>
        <v>2019</v>
      </c>
      <c r="B5405" s="259" t="s">
        <v>1021</v>
      </c>
      <c r="C5405" s="260" t="s">
        <v>1022</v>
      </c>
      <c r="D5405" s="73" t="str">
        <f t="shared" si="168"/>
        <v>out/2019</v>
      </c>
      <c r="E5405" s="263">
        <v>43759</v>
      </c>
      <c r="F5405" s="259">
        <v>2603661</v>
      </c>
      <c r="G5405" s="259" t="s">
        <v>295</v>
      </c>
      <c r="H5405" s="264" t="s">
        <v>1665</v>
      </c>
      <c r="I5405" s="264" t="s">
        <v>137</v>
      </c>
      <c r="J5405" s="265">
        <v>-3000.52</v>
      </c>
      <c r="K5405" s="82" t="str">
        <f>IFERROR(IFERROR(VLOOKUP(I5405,'DE-PARA'!B:D,3,0),VLOOKUP(I5405,'DE-PARA'!C:D,2,0)),"NÃO ENCONTRADO")</f>
        <v>Serviços</v>
      </c>
      <c r="L5405" s="50" t="str">
        <f>VLOOKUP(K5405,'Base -Receita-Despesa'!$B:$AS,1,FALSE)</f>
        <v>Serviços</v>
      </c>
    </row>
    <row r="5406" spans="1:12" ht="15" customHeight="1" x14ac:dyDescent="0.25">
      <c r="A5406" s="81" t="str">
        <f t="shared" si="169"/>
        <v>2019</v>
      </c>
      <c r="B5406" s="259" t="s">
        <v>1021</v>
      </c>
      <c r="C5406" s="260" t="s">
        <v>1022</v>
      </c>
      <c r="D5406" s="73" t="str">
        <f t="shared" si="168"/>
        <v>out/2019</v>
      </c>
      <c r="E5406" s="263">
        <v>43759</v>
      </c>
      <c r="F5406" s="259">
        <v>98827</v>
      </c>
      <c r="G5406" s="259" t="s">
        <v>295</v>
      </c>
      <c r="H5406" s="264" t="s">
        <v>181</v>
      </c>
      <c r="I5406" s="264" t="s">
        <v>248</v>
      </c>
      <c r="J5406" s="265">
        <v>-3103.56</v>
      </c>
      <c r="K5406" s="82" t="str">
        <f>IFERROR(IFERROR(VLOOKUP(I5406,'DE-PARA'!B:D,3,0),VLOOKUP(I5406,'DE-PARA'!C:D,2,0)),"NÃO ENCONTRADO")</f>
        <v>Materiais</v>
      </c>
      <c r="L5406" s="50" t="str">
        <f>VLOOKUP(K5406,'Base -Receita-Despesa'!$B:$AS,1,FALSE)</f>
        <v>Materiais</v>
      </c>
    </row>
    <row r="5407" spans="1:12" ht="15" customHeight="1" x14ac:dyDescent="0.25">
      <c r="A5407" s="81" t="str">
        <f t="shared" si="169"/>
        <v>2019</v>
      </c>
      <c r="B5407" s="259" t="s">
        <v>1021</v>
      </c>
      <c r="C5407" s="260" t="s">
        <v>1022</v>
      </c>
      <c r="D5407" s="73" t="str">
        <f t="shared" si="168"/>
        <v>out/2019</v>
      </c>
      <c r="E5407" s="263">
        <v>43759</v>
      </c>
      <c r="F5407" s="259">
        <v>99004</v>
      </c>
      <c r="G5407" s="259" t="s">
        <v>295</v>
      </c>
      <c r="H5407" s="264" t="s">
        <v>181</v>
      </c>
      <c r="I5407" s="264" t="s">
        <v>248</v>
      </c>
      <c r="J5407" s="265">
        <v>-4616.6400000000003</v>
      </c>
      <c r="K5407" s="82" t="str">
        <f>IFERROR(IFERROR(VLOOKUP(I5407,'DE-PARA'!B:D,3,0),VLOOKUP(I5407,'DE-PARA'!C:D,2,0)),"NÃO ENCONTRADO")</f>
        <v>Materiais</v>
      </c>
      <c r="L5407" s="50" t="str">
        <f>VLOOKUP(K5407,'Base -Receita-Despesa'!$B:$AS,1,FALSE)</f>
        <v>Materiais</v>
      </c>
    </row>
    <row r="5408" spans="1:12" ht="15" customHeight="1" x14ac:dyDescent="0.25">
      <c r="A5408" s="81" t="str">
        <f t="shared" si="169"/>
        <v>2019</v>
      </c>
      <c r="B5408" s="259" t="s">
        <v>1021</v>
      </c>
      <c r="C5408" s="260" t="s">
        <v>1022</v>
      </c>
      <c r="D5408" s="73" t="str">
        <f t="shared" si="168"/>
        <v>out/2019</v>
      </c>
      <c r="E5408" s="263">
        <v>43759</v>
      </c>
      <c r="F5408" s="259">
        <v>74</v>
      </c>
      <c r="G5408" s="259" t="s">
        <v>295</v>
      </c>
      <c r="H5408" s="264" t="s">
        <v>1578</v>
      </c>
      <c r="I5408" s="264" t="s">
        <v>244</v>
      </c>
      <c r="J5408" s="265">
        <v>-16353</v>
      </c>
      <c r="K5408" s="82" t="str">
        <f>IFERROR(IFERROR(VLOOKUP(I5408,'DE-PARA'!B:D,3,0),VLOOKUP(I5408,'DE-PARA'!C:D,2,0)),"NÃO ENCONTRADO")</f>
        <v>Pessoal</v>
      </c>
      <c r="L5408" s="50" t="str">
        <f>VLOOKUP(K5408,'Base -Receita-Despesa'!$B:$AS,1,FALSE)</f>
        <v>Pessoal</v>
      </c>
    </row>
    <row r="5409" spans="1:12" ht="15" customHeight="1" x14ac:dyDescent="0.25">
      <c r="A5409" s="81" t="str">
        <f t="shared" si="169"/>
        <v>2019</v>
      </c>
      <c r="B5409" s="259" t="s">
        <v>1021</v>
      </c>
      <c r="C5409" s="260" t="s">
        <v>1022</v>
      </c>
      <c r="D5409" s="73" t="str">
        <f t="shared" si="168"/>
        <v>out/2019</v>
      </c>
      <c r="E5409" s="263">
        <v>43759</v>
      </c>
      <c r="F5409" s="259">
        <v>74</v>
      </c>
      <c r="G5409" s="259" t="s">
        <v>295</v>
      </c>
      <c r="H5409" s="264" t="s">
        <v>1578</v>
      </c>
      <c r="I5409" s="264" t="s">
        <v>244</v>
      </c>
      <c r="J5409" s="265">
        <v>-16353.01</v>
      </c>
      <c r="K5409" s="82" t="str">
        <f>IFERROR(IFERROR(VLOOKUP(I5409,'DE-PARA'!B:D,3,0),VLOOKUP(I5409,'DE-PARA'!C:D,2,0)),"NÃO ENCONTRADO")</f>
        <v>Pessoal</v>
      </c>
      <c r="L5409" s="50" t="str">
        <f>VLOOKUP(K5409,'Base -Receita-Despesa'!$B:$AS,1,FALSE)</f>
        <v>Pessoal</v>
      </c>
    </row>
    <row r="5410" spans="1:12" ht="15" customHeight="1" x14ac:dyDescent="0.25">
      <c r="A5410" s="81" t="str">
        <f t="shared" si="169"/>
        <v>2019</v>
      </c>
      <c r="B5410" s="259" t="s">
        <v>1021</v>
      </c>
      <c r="C5410" s="260" t="s">
        <v>1022</v>
      </c>
      <c r="D5410" s="73" t="str">
        <f t="shared" si="168"/>
        <v>out/2019</v>
      </c>
      <c r="E5410" s="263">
        <v>43759</v>
      </c>
      <c r="F5410" s="259">
        <v>649</v>
      </c>
      <c r="G5410" s="259" t="s">
        <v>295</v>
      </c>
      <c r="H5410" s="264" t="s">
        <v>340</v>
      </c>
      <c r="I5410" s="264" t="s">
        <v>160</v>
      </c>
      <c r="J5410" s="265">
        <v>-1858.23</v>
      </c>
      <c r="K5410" s="82" t="str">
        <f>IFERROR(IFERROR(VLOOKUP(I5410,'DE-PARA'!B:D,3,0),VLOOKUP(I5410,'DE-PARA'!C:D,2,0)),"NÃO ENCONTRADO")</f>
        <v>Serviços</v>
      </c>
      <c r="L5410" s="50" t="str">
        <f>VLOOKUP(K5410,'Base -Receita-Despesa'!$B:$AS,1,FALSE)</f>
        <v>Serviços</v>
      </c>
    </row>
    <row r="5411" spans="1:12" ht="15" customHeight="1" x14ac:dyDescent="0.25">
      <c r="A5411" s="81" t="str">
        <f t="shared" si="169"/>
        <v>2019</v>
      </c>
      <c r="B5411" s="259" t="s">
        <v>1021</v>
      </c>
      <c r="C5411" s="260" t="s">
        <v>1022</v>
      </c>
      <c r="D5411" s="73" t="str">
        <f t="shared" si="168"/>
        <v>out/2019</v>
      </c>
      <c r="E5411" s="263">
        <v>43759</v>
      </c>
      <c r="F5411" s="259">
        <v>15708</v>
      </c>
      <c r="G5411" s="259" t="s">
        <v>295</v>
      </c>
      <c r="H5411" s="264" t="s">
        <v>741</v>
      </c>
      <c r="I5411" s="264" t="s">
        <v>160</v>
      </c>
      <c r="J5411" s="265">
        <v>-4304.17</v>
      </c>
      <c r="K5411" s="82" t="str">
        <f>IFERROR(IFERROR(VLOOKUP(I5411,'DE-PARA'!B:D,3,0),VLOOKUP(I5411,'DE-PARA'!C:D,2,0)),"NÃO ENCONTRADO")</f>
        <v>Serviços</v>
      </c>
      <c r="L5411" s="50" t="str">
        <f>VLOOKUP(K5411,'Base -Receita-Despesa'!$B:$AS,1,FALSE)</f>
        <v>Serviços</v>
      </c>
    </row>
    <row r="5412" spans="1:12" ht="15" customHeight="1" x14ac:dyDescent="0.25">
      <c r="A5412" s="81" t="str">
        <f t="shared" si="169"/>
        <v>2019</v>
      </c>
      <c r="B5412" s="259" t="s">
        <v>1021</v>
      </c>
      <c r="C5412" s="260" t="s">
        <v>1022</v>
      </c>
      <c r="D5412" s="73" t="str">
        <f t="shared" si="168"/>
        <v>out/2019</v>
      </c>
      <c r="E5412" s="263">
        <v>43759</v>
      </c>
      <c r="F5412" s="259">
        <v>1775</v>
      </c>
      <c r="G5412" s="259" t="s">
        <v>295</v>
      </c>
      <c r="H5412" s="264" t="s">
        <v>1772</v>
      </c>
      <c r="I5412" s="264" t="s">
        <v>248</v>
      </c>
      <c r="J5412" s="264">
        <v>-28.4</v>
      </c>
      <c r="K5412" s="82" t="str">
        <f>IFERROR(IFERROR(VLOOKUP(I5412,'DE-PARA'!B:D,3,0),VLOOKUP(I5412,'DE-PARA'!C:D,2,0)),"NÃO ENCONTRADO")</f>
        <v>Materiais</v>
      </c>
      <c r="L5412" s="50" t="str">
        <f>VLOOKUP(K5412,'Base -Receita-Despesa'!$B:$AS,1,FALSE)</f>
        <v>Materiais</v>
      </c>
    </row>
    <row r="5413" spans="1:12" ht="15" customHeight="1" x14ac:dyDescent="0.25">
      <c r="A5413" s="81" t="str">
        <f t="shared" si="169"/>
        <v>2019</v>
      </c>
      <c r="B5413" s="259" t="s">
        <v>1021</v>
      </c>
      <c r="C5413" s="260" t="s">
        <v>1022</v>
      </c>
      <c r="D5413" s="73" t="str">
        <f t="shared" si="168"/>
        <v>out/2019</v>
      </c>
      <c r="E5413" s="263">
        <v>43759</v>
      </c>
      <c r="F5413" s="259" t="s">
        <v>781</v>
      </c>
      <c r="G5413" s="259" t="s">
        <v>295</v>
      </c>
      <c r="H5413" s="268" t="s">
        <v>331</v>
      </c>
      <c r="I5413" s="264" t="s">
        <v>276</v>
      </c>
      <c r="J5413" s="264">
        <v>-100</v>
      </c>
      <c r="K5413" s="82" t="str">
        <f>IFERROR(IFERROR(VLOOKUP(I5413,'DE-PARA'!B:D,3,0),VLOOKUP(I5413,'DE-PARA'!C:D,2,0)),"NÃO ENCONTRADO")</f>
        <v>Despesas com Viagens</v>
      </c>
      <c r="L5413" s="50" t="str">
        <f>VLOOKUP(K5413,'Base -Receita-Despesa'!$B:$AS,1,FALSE)</f>
        <v>Despesas com Viagens</v>
      </c>
    </row>
    <row r="5414" spans="1:12" ht="15" customHeight="1" x14ac:dyDescent="0.25">
      <c r="A5414" s="81" t="str">
        <f t="shared" si="169"/>
        <v>2019</v>
      </c>
      <c r="B5414" s="259" t="s">
        <v>1021</v>
      </c>
      <c r="C5414" s="260" t="s">
        <v>1022</v>
      </c>
      <c r="D5414" s="73" t="str">
        <f t="shared" si="168"/>
        <v>out/2019</v>
      </c>
      <c r="E5414" s="263">
        <v>43759</v>
      </c>
      <c r="F5414" s="259" t="s">
        <v>781</v>
      </c>
      <c r="G5414" s="259" t="s">
        <v>295</v>
      </c>
      <c r="H5414" s="264" t="s">
        <v>1103</v>
      </c>
      <c r="I5414" s="264" t="s">
        <v>276</v>
      </c>
      <c r="J5414" s="264">
        <v>-33.9</v>
      </c>
      <c r="K5414" s="82" t="str">
        <f>IFERROR(IFERROR(VLOOKUP(I5414,'DE-PARA'!B:D,3,0),VLOOKUP(I5414,'DE-PARA'!C:D,2,0)),"NÃO ENCONTRADO")</f>
        <v>Despesas com Viagens</v>
      </c>
      <c r="L5414" s="50" t="str">
        <f>VLOOKUP(K5414,'Base -Receita-Despesa'!$B:$AS,1,FALSE)</f>
        <v>Despesas com Viagens</v>
      </c>
    </row>
    <row r="5415" spans="1:12" ht="15" customHeight="1" x14ac:dyDescent="0.25">
      <c r="A5415" s="81" t="str">
        <f t="shared" si="169"/>
        <v>2019</v>
      </c>
      <c r="B5415" s="259" t="s">
        <v>1021</v>
      </c>
      <c r="C5415" s="260" t="s">
        <v>1022</v>
      </c>
      <c r="D5415" s="73" t="str">
        <f t="shared" si="168"/>
        <v>out/2019</v>
      </c>
      <c r="E5415" s="263">
        <v>43759</v>
      </c>
      <c r="F5415" s="259" t="s">
        <v>781</v>
      </c>
      <c r="G5415" s="259" t="s">
        <v>295</v>
      </c>
      <c r="H5415" s="268" t="s">
        <v>331</v>
      </c>
      <c r="I5415" s="264" t="s">
        <v>276</v>
      </c>
      <c r="J5415" s="264">
        <v>-130</v>
      </c>
      <c r="K5415" s="82" t="str">
        <f>IFERROR(IFERROR(VLOOKUP(I5415,'DE-PARA'!B:D,3,0),VLOOKUP(I5415,'DE-PARA'!C:D,2,0)),"NÃO ENCONTRADO")</f>
        <v>Despesas com Viagens</v>
      </c>
      <c r="L5415" s="50" t="str">
        <f>VLOOKUP(K5415,'Base -Receita-Despesa'!$B:$AS,1,FALSE)</f>
        <v>Despesas com Viagens</v>
      </c>
    </row>
    <row r="5416" spans="1:12" ht="15" customHeight="1" x14ac:dyDescent="0.25">
      <c r="A5416" s="81" t="str">
        <f t="shared" si="169"/>
        <v>2019</v>
      </c>
      <c r="B5416" s="259" t="s">
        <v>1021</v>
      </c>
      <c r="C5416" s="260" t="s">
        <v>1022</v>
      </c>
      <c r="D5416" s="73" t="str">
        <f t="shared" si="168"/>
        <v>out/2019</v>
      </c>
      <c r="E5416" s="263">
        <v>43759</v>
      </c>
      <c r="F5416" s="259" t="s">
        <v>781</v>
      </c>
      <c r="G5416" s="259" t="s">
        <v>295</v>
      </c>
      <c r="H5416" s="268" t="s">
        <v>331</v>
      </c>
      <c r="I5416" s="264" t="s">
        <v>276</v>
      </c>
      <c r="J5416" s="264">
        <v>-152.49</v>
      </c>
      <c r="K5416" s="82" t="str">
        <f>IFERROR(IFERROR(VLOOKUP(I5416,'DE-PARA'!B:D,3,0),VLOOKUP(I5416,'DE-PARA'!C:D,2,0)),"NÃO ENCONTRADO")</f>
        <v>Despesas com Viagens</v>
      </c>
      <c r="L5416" s="50" t="str">
        <f>VLOOKUP(K5416,'Base -Receita-Despesa'!$B:$AS,1,FALSE)</f>
        <v>Despesas com Viagens</v>
      </c>
    </row>
    <row r="5417" spans="1:12" ht="15" customHeight="1" x14ac:dyDescent="0.25">
      <c r="A5417" s="81" t="str">
        <f t="shared" si="169"/>
        <v>2019</v>
      </c>
      <c r="B5417" s="259" t="s">
        <v>1021</v>
      </c>
      <c r="C5417" s="260" t="s">
        <v>1022</v>
      </c>
      <c r="D5417" s="73" t="str">
        <f t="shared" si="168"/>
        <v>out/2019</v>
      </c>
      <c r="E5417" s="263">
        <v>43759</v>
      </c>
      <c r="F5417" s="259" t="s">
        <v>781</v>
      </c>
      <c r="G5417" s="259" t="s">
        <v>295</v>
      </c>
      <c r="H5417" s="264" t="s">
        <v>1578</v>
      </c>
      <c r="I5417" s="264" t="s">
        <v>276</v>
      </c>
      <c r="J5417" s="264">
        <v>-284.98</v>
      </c>
      <c r="K5417" s="82" t="str">
        <f>IFERROR(IFERROR(VLOOKUP(I5417,'DE-PARA'!B:D,3,0),VLOOKUP(I5417,'DE-PARA'!C:D,2,0)),"NÃO ENCONTRADO")</f>
        <v>Despesas com Viagens</v>
      </c>
      <c r="L5417" s="50" t="str">
        <f>VLOOKUP(K5417,'Base -Receita-Despesa'!$B:$AS,1,FALSE)</f>
        <v>Despesas com Viagens</v>
      </c>
    </row>
    <row r="5418" spans="1:12" ht="15" customHeight="1" x14ac:dyDescent="0.25">
      <c r="A5418" s="81" t="str">
        <f t="shared" si="169"/>
        <v>2019</v>
      </c>
      <c r="B5418" s="259" t="s">
        <v>1021</v>
      </c>
      <c r="C5418" s="260" t="s">
        <v>1022</v>
      </c>
      <c r="D5418" s="73" t="str">
        <f t="shared" si="168"/>
        <v>out/2019</v>
      </c>
      <c r="E5418" s="263">
        <v>43759</v>
      </c>
      <c r="F5418" s="259" t="s">
        <v>781</v>
      </c>
      <c r="G5418" s="259" t="s">
        <v>295</v>
      </c>
      <c r="H5418" s="264" t="s">
        <v>1300</v>
      </c>
      <c r="I5418" s="264" t="s">
        <v>276</v>
      </c>
      <c r="J5418" s="264">
        <v>-38.9</v>
      </c>
      <c r="K5418" s="82" t="str">
        <f>IFERROR(IFERROR(VLOOKUP(I5418,'DE-PARA'!B:D,3,0),VLOOKUP(I5418,'DE-PARA'!C:D,2,0)),"NÃO ENCONTRADO")</f>
        <v>Despesas com Viagens</v>
      </c>
      <c r="L5418" s="50" t="str">
        <f>VLOOKUP(K5418,'Base -Receita-Despesa'!$B:$AS,1,FALSE)</f>
        <v>Despesas com Viagens</v>
      </c>
    </row>
    <row r="5419" spans="1:12" ht="15" customHeight="1" x14ac:dyDescent="0.25">
      <c r="A5419" s="81" t="str">
        <f t="shared" si="169"/>
        <v>2019</v>
      </c>
      <c r="B5419" s="259" t="s">
        <v>1021</v>
      </c>
      <c r="C5419" s="260" t="s">
        <v>1022</v>
      </c>
      <c r="D5419" s="73" t="str">
        <f t="shared" si="168"/>
        <v>out/2019</v>
      </c>
      <c r="E5419" s="263">
        <v>43759</v>
      </c>
      <c r="F5419" s="259">
        <v>148772</v>
      </c>
      <c r="G5419" s="259" t="s">
        <v>295</v>
      </c>
      <c r="H5419" s="264" t="s">
        <v>1812</v>
      </c>
      <c r="I5419" s="264" t="s">
        <v>284</v>
      </c>
      <c r="J5419" s="265">
        <v>-3651.11</v>
      </c>
      <c r="K5419" s="82" t="str">
        <f>IFERROR(IFERROR(VLOOKUP(I5419,'DE-PARA'!B:D,3,0),VLOOKUP(I5419,'DE-PARA'!C:D,2,0)),"NÃO ENCONTRADO")</f>
        <v>Investimentos</v>
      </c>
      <c r="L5419" s="50" t="str">
        <f>VLOOKUP(K5419,'Base -Receita-Despesa'!$B:$AS,1,FALSE)</f>
        <v>Investimentos</v>
      </c>
    </row>
    <row r="5420" spans="1:12" ht="15" customHeight="1" x14ac:dyDescent="0.25">
      <c r="A5420" s="81" t="str">
        <f t="shared" si="169"/>
        <v>2019</v>
      </c>
      <c r="B5420" s="259" t="s">
        <v>1021</v>
      </c>
      <c r="C5420" s="260" t="s">
        <v>1022</v>
      </c>
      <c r="D5420" s="73" t="str">
        <f t="shared" si="168"/>
        <v>out/2019</v>
      </c>
      <c r="E5420" s="263">
        <v>43759</v>
      </c>
      <c r="F5420" s="259" t="s">
        <v>214</v>
      </c>
      <c r="G5420" s="259" t="s">
        <v>295</v>
      </c>
      <c r="H5420" s="264" t="s">
        <v>304</v>
      </c>
      <c r="I5420" s="264" t="s">
        <v>133</v>
      </c>
      <c r="J5420" s="264">
        <v>-9.5</v>
      </c>
      <c r="K5420" s="82" t="str">
        <f>IFERROR(IFERROR(VLOOKUP(I5420,'DE-PARA'!B:D,3,0),VLOOKUP(I5420,'DE-PARA'!C:D,2,0)),"NÃO ENCONTRADO")</f>
        <v>Outras Saídas</v>
      </c>
      <c r="L5420" s="50" t="str">
        <f>VLOOKUP(K5420,'Base -Receita-Despesa'!$B:$AS,1,FALSE)</f>
        <v>Outras Saídas</v>
      </c>
    </row>
    <row r="5421" spans="1:12" ht="15" customHeight="1" x14ac:dyDescent="0.25">
      <c r="A5421" s="81" t="str">
        <f t="shared" si="169"/>
        <v>2019</v>
      </c>
      <c r="B5421" s="259" t="s">
        <v>1021</v>
      </c>
      <c r="C5421" s="260" t="s">
        <v>1022</v>
      </c>
      <c r="D5421" s="73" t="str">
        <f t="shared" si="168"/>
        <v>out/2019</v>
      </c>
      <c r="E5421" s="263">
        <v>43759</v>
      </c>
      <c r="F5421" s="259" t="s">
        <v>214</v>
      </c>
      <c r="G5421" s="259" t="s">
        <v>295</v>
      </c>
      <c r="H5421" s="264" t="s">
        <v>304</v>
      </c>
      <c r="I5421" s="264" t="s">
        <v>133</v>
      </c>
      <c r="J5421" s="264">
        <v>-9.5</v>
      </c>
      <c r="K5421" s="82" t="str">
        <f>IFERROR(IFERROR(VLOOKUP(I5421,'DE-PARA'!B:D,3,0),VLOOKUP(I5421,'DE-PARA'!C:D,2,0)),"NÃO ENCONTRADO")</f>
        <v>Outras Saídas</v>
      </c>
      <c r="L5421" s="50" t="str">
        <f>VLOOKUP(K5421,'Base -Receita-Despesa'!$B:$AS,1,FALSE)</f>
        <v>Outras Saídas</v>
      </c>
    </row>
    <row r="5422" spans="1:12" ht="15" customHeight="1" x14ac:dyDescent="0.25">
      <c r="A5422" s="81" t="str">
        <f t="shared" si="169"/>
        <v>2019</v>
      </c>
      <c r="B5422" s="259" t="s">
        <v>1021</v>
      </c>
      <c r="C5422" s="260" t="s">
        <v>1022</v>
      </c>
      <c r="D5422" s="73" t="str">
        <f t="shared" si="168"/>
        <v>out/2019</v>
      </c>
      <c r="E5422" s="263">
        <v>43759</v>
      </c>
      <c r="F5422" s="259" t="s">
        <v>214</v>
      </c>
      <c r="G5422" s="259" t="s">
        <v>295</v>
      </c>
      <c r="H5422" s="264" t="s">
        <v>304</v>
      </c>
      <c r="I5422" s="264" t="s">
        <v>133</v>
      </c>
      <c r="J5422" s="264">
        <v>-9.5</v>
      </c>
      <c r="K5422" s="82" t="str">
        <f>IFERROR(IFERROR(VLOOKUP(I5422,'DE-PARA'!B:D,3,0),VLOOKUP(I5422,'DE-PARA'!C:D,2,0)),"NÃO ENCONTRADO")</f>
        <v>Outras Saídas</v>
      </c>
      <c r="L5422" s="50" t="str">
        <f>VLOOKUP(K5422,'Base -Receita-Despesa'!$B:$AS,1,FALSE)</f>
        <v>Outras Saídas</v>
      </c>
    </row>
    <row r="5423" spans="1:12" ht="15" customHeight="1" x14ac:dyDescent="0.25">
      <c r="A5423" s="81" t="str">
        <f t="shared" si="169"/>
        <v>2019</v>
      </c>
      <c r="B5423" s="259" t="s">
        <v>1021</v>
      </c>
      <c r="C5423" s="260" t="s">
        <v>1022</v>
      </c>
      <c r="D5423" s="73" t="str">
        <f t="shared" si="168"/>
        <v>out/2019</v>
      </c>
      <c r="E5423" s="263">
        <v>43759</v>
      </c>
      <c r="F5423" s="259" t="s">
        <v>214</v>
      </c>
      <c r="G5423" s="259" t="s">
        <v>295</v>
      </c>
      <c r="H5423" s="264" t="s">
        <v>304</v>
      </c>
      <c r="I5423" s="264" t="s">
        <v>133</v>
      </c>
      <c r="J5423" s="264">
        <v>-9.5</v>
      </c>
      <c r="K5423" s="82" t="str">
        <f>IFERROR(IFERROR(VLOOKUP(I5423,'DE-PARA'!B:D,3,0),VLOOKUP(I5423,'DE-PARA'!C:D,2,0)),"NÃO ENCONTRADO")</f>
        <v>Outras Saídas</v>
      </c>
      <c r="L5423" s="50" t="str">
        <f>VLOOKUP(K5423,'Base -Receita-Despesa'!$B:$AS,1,FALSE)</f>
        <v>Outras Saídas</v>
      </c>
    </row>
    <row r="5424" spans="1:12" ht="15" customHeight="1" x14ac:dyDescent="0.25">
      <c r="A5424" s="81" t="str">
        <f t="shared" si="169"/>
        <v>2019</v>
      </c>
      <c r="B5424" s="259" t="s">
        <v>1021</v>
      </c>
      <c r="C5424" s="260" t="s">
        <v>1022</v>
      </c>
      <c r="D5424" s="73" t="str">
        <f t="shared" si="168"/>
        <v>out/2019</v>
      </c>
      <c r="E5424" s="263">
        <v>43759</v>
      </c>
      <c r="F5424" s="259" t="s">
        <v>214</v>
      </c>
      <c r="G5424" s="259" t="s">
        <v>295</v>
      </c>
      <c r="H5424" s="264" t="s">
        <v>304</v>
      </c>
      <c r="I5424" s="264" t="s">
        <v>133</v>
      </c>
      <c r="J5424" s="264">
        <v>-9.5</v>
      </c>
      <c r="K5424" s="82" t="str">
        <f>IFERROR(IFERROR(VLOOKUP(I5424,'DE-PARA'!B:D,3,0),VLOOKUP(I5424,'DE-PARA'!C:D,2,0)),"NÃO ENCONTRADO")</f>
        <v>Outras Saídas</v>
      </c>
      <c r="L5424" s="50" t="str">
        <f>VLOOKUP(K5424,'Base -Receita-Despesa'!$B:$AS,1,FALSE)</f>
        <v>Outras Saídas</v>
      </c>
    </row>
    <row r="5425" spans="1:12" ht="15" customHeight="1" x14ac:dyDescent="0.25">
      <c r="A5425" s="81" t="str">
        <f t="shared" si="169"/>
        <v>2019</v>
      </c>
      <c r="B5425" s="259" t="s">
        <v>1021</v>
      </c>
      <c r="C5425" s="260" t="s">
        <v>1022</v>
      </c>
      <c r="D5425" s="73" t="str">
        <f t="shared" si="168"/>
        <v>out/2019</v>
      </c>
      <c r="E5425" s="263">
        <v>43759</v>
      </c>
      <c r="F5425" s="259" t="s">
        <v>214</v>
      </c>
      <c r="G5425" s="259" t="s">
        <v>295</v>
      </c>
      <c r="H5425" s="264" t="s">
        <v>304</v>
      </c>
      <c r="I5425" s="264" t="s">
        <v>133</v>
      </c>
      <c r="J5425" s="264">
        <v>-9.5</v>
      </c>
      <c r="K5425" s="82" t="str">
        <f>IFERROR(IFERROR(VLOOKUP(I5425,'DE-PARA'!B:D,3,0),VLOOKUP(I5425,'DE-PARA'!C:D,2,0)),"NÃO ENCONTRADO")</f>
        <v>Outras Saídas</v>
      </c>
      <c r="L5425" s="50" t="str">
        <f>VLOOKUP(K5425,'Base -Receita-Despesa'!$B:$AS,1,FALSE)</f>
        <v>Outras Saídas</v>
      </c>
    </row>
    <row r="5426" spans="1:12" ht="15" customHeight="1" x14ac:dyDescent="0.25">
      <c r="A5426" s="81" t="str">
        <f t="shared" si="169"/>
        <v>2019</v>
      </c>
      <c r="B5426" s="259" t="s">
        <v>1021</v>
      </c>
      <c r="C5426" s="260" t="s">
        <v>1022</v>
      </c>
      <c r="D5426" s="73" t="str">
        <f t="shared" si="168"/>
        <v>out/2019</v>
      </c>
      <c r="E5426" s="263">
        <v>43759</v>
      </c>
      <c r="F5426" s="259" t="s">
        <v>214</v>
      </c>
      <c r="G5426" s="259" t="s">
        <v>295</v>
      </c>
      <c r="H5426" s="264" t="s">
        <v>304</v>
      </c>
      <c r="I5426" s="264" t="s">
        <v>133</v>
      </c>
      <c r="J5426" s="264">
        <v>-9.5</v>
      </c>
      <c r="K5426" s="82" t="str">
        <f>IFERROR(IFERROR(VLOOKUP(I5426,'DE-PARA'!B:D,3,0),VLOOKUP(I5426,'DE-PARA'!C:D,2,0)),"NÃO ENCONTRADO")</f>
        <v>Outras Saídas</v>
      </c>
      <c r="L5426" s="50" t="str">
        <f>VLOOKUP(K5426,'Base -Receita-Despesa'!$B:$AS,1,FALSE)</f>
        <v>Outras Saídas</v>
      </c>
    </row>
    <row r="5427" spans="1:12" ht="15" customHeight="1" x14ac:dyDescent="0.25">
      <c r="A5427" s="81" t="str">
        <f t="shared" si="169"/>
        <v>2019</v>
      </c>
      <c r="B5427" s="259" t="s">
        <v>1021</v>
      </c>
      <c r="C5427" s="260" t="s">
        <v>1022</v>
      </c>
      <c r="D5427" s="73" t="str">
        <f t="shared" si="168"/>
        <v>out/2019</v>
      </c>
      <c r="E5427" s="263">
        <v>43759</v>
      </c>
      <c r="F5427" s="259" t="s">
        <v>214</v>
      </c>
      <c r="G5427" s="259" t="s">
        <v>295</v>
      </c>
      <c r="H5427" s="264" t="s">
        <v>304</v>
      </c>
      <c r="I5427" s="264" t="s">
        <v>133</v>
      </c>
      <c r="J5427" s="264">
        <v>-9.5</v>
      </c>
      <c r="K5427" s="82" t="str">
        <f>IFERROR(IFERROR(VLOOKUP(I5427,'DE-PARA'!B:D,3,0),VLOOKUP(I5427,'DE-PARA'!C:D,2,0)),"NÃO ENCONTRADO")</f>
        <v>Outras Saídas</v>
      </c>
      <c r="L5427" s="50" t="str">
        <f>VLOOKUP(K5427,'Base -Receita-Despesa'!$B:$AS,1,FALSE)</f>
        <v>Outras Saídas</v>
      </c>
    </row>
    <row r="5428" spans="1:12" ht="15" customHeight="1" x14ac:dyDescent="0.25">
      <c r="A5428" s="81" t="str">
        <f t="shared" si="169"/>
        <v>2019</v>
      </c>
      <c r="B5428" s="259" t="s">
        <v>1021</v>
      </c>
      <c r="C5428" s="260" t="s">
        <v>1022</v>
      </c>
      <c r="D5428" s="73" t="str">
        <f t="shared" si="168"/>
        <v>out/2019</v>
      </c>
      <c r="E5428" s="263">
        <v>43759</v>
      </c>
      <c r="F5428" s="259" t="s">
        <v>214</v>
      </c>
      <c r="G5428" s="259" t="s">
        <v>295</v>
      </c>
      <c r="H5428" s="264" t="s">
        <v>304</v>
      </c>
      <c r="I5428" s="264" t="s">
        <v>133</v>
      </c>
      <c r="J5428" s="264">
        <v>-9.5</v>
      </c>
      <c r="K5428" s="82" t="str">
        <f>IFERROR(IFERROR(VLOOKUP(I5428,'DE-PARA'!B:D,3,0),VLOOKUP(I5428,'DE-PARA'!C:D,2,0)),"NÃO ENCONTRADO")</f>
        <v>Outras Saídas</v>
      </c>
      <c r="L5428" s="50" t="str">
        <f>VLOOKUP(K5428,'Base -Receita-Despesa'!$B:$AS,1,FALSE)</f>
        <v>Outras Saídas</v>
      </c>
    </row>
    <row r="5429" spans="1:12" ht="15" customHeight="1" x14ac:dyDescent="0.25">
      <c r="A5429" s="81" t="str">
        <f t="shared" si="169"/>
        <v>2019</v>
      </c>
      <c r="B5429" s="259" t="s">
        <v>1021</v>
      </c>
      <c r="C5429" s="260" t="s">
        <v>1022</v>
      </c>
      <c r="D5429" s="73" t="str">
        <f t="shared" si="168"/>
        <v>out/2019</v>
      </c>
      <c r="E5429" s="263">
        <v>43759</v>
      </c>
      <c r="F5429" s="259" t="s">
        <v>214</v>
      </c>
      <c r="G5429" s="259" t="s">
        <v>295</v>
      </c>
      <c r="H5429" s="264" t="s">
        <v>304</v>
      </c>
      <c r="I5429" s="264" t="s">
        <v>133</v>
      </c>
      <c r="J5429" s="264">
        <v>-9.5</v>
      </c>
      <c r="K5429" s="82" t="str">
        <f>IFERROR(IFERROR(VLOOKUP(I5429,'DE-PARA'!B:D,3,0),VLOOKUP(I5429,'DE-PARA'!C:D,2,0)),"NÃO ENCONTRADO")</f>
        <v>Outras Saídas</v>
      </c>
      <c r="L5429" s="50" t="str">
        <f>VLOOKUP(K5429,'Base -Receita-Despesa'!$B:$AS,1,FALSE)</f>
        <v>Outras Saídas</v>
      </c>
    </row>
    <row r="5430" spans="1:12" ht="15" customHeight="1" x14ac:dyDescent="0.25">
      <c r="A5430" s="81" t="str">
        <f t="shared" si="169"/>
        <v>2019</v>
      </c>
      <c r="B5430" s="259" t="s">
        <v>1021</v>
      </c>
      <c r="C5430" s="260" t="s">
        <v>1022</v>
      </c>
      <c r="D5430" s="73" t="str">
        <f t="shared" si="168"/>
        <v>out/2019</v>
      </c>
      <c r="E5430" s="263">
        <v>43759</v>
      </c>
      <c r="F5430" s="259" t="s">
        <v>214</v>
      </c>
      <c r="G5430" s="259" t="s">
        <v>295</v>
      </c>
      <c r="H5430" s="264" t="s">
        <v>304</v>
      </c>
      <c r="I5430" s="264" t="s">
        <v>133</v>
      </c>
      <c r="J5430" s="264">
        <v>-9.5</v>
      </c>
      <c r="K5430" s="82" t="str">
        <f>IFERROR(IFERROR(VLOOKUP(I5430,'DE-PARA'!B:D,3,0),VLOOKUP(I5430,'DE-PARA'!C:D,2,0)),"NÃO ENCONTRADO")</f>
        <v>Outras Saídas</v>
      </c>
      <c r="L5430" s="50" t="str">
        <f>VLOOKUP(K5430,'Base -Receita-Despesa'!$B:$AS,1,FALSE)</f>
        <v>Outras Saídas</v>
      </c>
    </row>
    <row r="5431" spans="1:12" ht="15" customHeight="1" x14ac:dyDescent="0.25">
      <c r="A5431" s="81" t="str">
        <f t="shared" si="169"/>
        <v>2019</v>
      </c>
      <c r="B5431" s="259" t="s">
        <v>1021</v>
      </c>
      <c r="C5431" s="260" t="s">
        <v>1022</v>
      </c>
      <c r="D5431" s="73" t="str">
        <f t="shared" si="168"/>
        <v>out/2019</v>
      </c>
      <c r="E5431" s="263">
        <v>43759</v>
      </c>
      <c r="F5431" s="259" t="s">
        <v>214</v>
      </c>
      <c r="G5431" s="259" t="s">
        <v>295</v>
      </c>
      <c r="H5431" s="264" t="s">
        <v>329</v>
      </c>
      <c r="I5431" s="264" t="s">
        <v>133</v>
      </c>
      <c r="J5431" s="264">
        <v>-74.25</v>
      </c>
      <c r="K5431" s="82" t="str">
        <f>IFERROR(IFERROR(VLOOKUP(I5431,'DE-PARA'!B:D,3,0),VLOOKUP(I5431,'DE-PARA'!C:D,2,0)),"NÃO ENCONTRADO")</f>
        <v>Outras Saídas</v>
      </c>
      <c r="L5431" s="50" t="str">
        <f>VLOOKUP(K5431,'Base -Receita-Despesa'!$B:$AS,1,FALSE)</f>
        <v>Outras Saídas</v>
      </c>
    </row>
    <row r="5432" spans="1:12" ht="15" customHeight="1" x14ac:dyDescent="0.25">
      <c r="A5432" s="81" t="str">
        <f t="shared" si="169"/>
        <v>2019</v>
      </c>
      <c r="B5432" s="259" t="s">
        <v>1021</v>
      </c>
      <c r="C5432" s="260" t="s">
        <v>1022</v>
      </c>
      <c r="D5432" s="73" t="str">
        <f t="shared" si="168"/>
        <v>out/2019</v>
      </c>
      <c r="E5432" s="263">
        <v>43759</v>
      </c>
      <c r="F5432" s="259" t="s">
        <v>207</v>
      </c>
      <c r="G5432" s="259" t="s">
        <v>295</v>
      </c>
      <c r="H5432" s="264" t="s">
        <v>208</v>
      </c>
      <c r="I5432" s="264" t="s">
        <v>298</v>
      </c>
      <c r="J5432" s="265">
        <v>49058</v>
      </c>
      <c r="K5432" s="82" t="str">
        <f>IFERROR(IFERROR(VLOOKUP(I5432,'DE-PARA'!B:D,3,0),VLOOKUP(I5432,'DE-PARA'!C:D,2,0)),"NÃO ENCONTRADO")</f>
        <v>Entrada Conta Aplicação (+)</v>
      </c>
      <c r="L5432" s="50" t="str">
        <f>VLOOKUP(K5432,'Base -Receita-Despesa'!$B:$AS,1,FALSE)</f>
        <v>ENTRADA CONTA APLICAÇÃO (+)</v>
      </c>
    </row>
    <row r="5433" spans="1:12" ht="15" customHeight="1" x14ac:dyDescent="0.25">
      <c r="A5433" s="81" t="str">
        <f t="shared" si="169"/>
        <v>2019</v>
      </c>
      <c r="B5433" s="259" t="s">
        <v>1021</v>
      </c>
      <c r="C5433" s="260" t="s">
        <v>1022</v>
      </c>
      <c r="D5433" s="73" t="str">
        <f t="shared" si="168"/>
        <v>out/2019</v>
      </c>
      <c r="E5433" s="263">
        <v>43760</v>
      </c>
      <c r="F5433" s="259">
        <v>72</v>
      </c>
      <c r="G5433" s="259" t="s">
        <v>295</v>
      </c>
      <c r="H5433" s="264" t="s">
        <v>1578</v>
      </c>
      <c r="I5433" s="264" t="s">
        <v>244</v>
      </c>
      <c r="J5433" s="265">
        <v>-16353</v>
      </c>
      <c r="K5433" s="82" t="str">
        <f>IFERROR(IFERROR(VLOOKUP(I5433,'DE-PARA'!B:D,3,0),VLOOKUP(I5433,'DE-PARA'!C:D,2,0)),"NÃO ENCONTRADO")</f>
        <v>Pessoal</v>
      </c>
      <c r="L5433" s="50" t="str">
        <f>VLOOKUP(K5433,'Base -Receita-Despesa'!$B:$AS,1,FALSE)</f>
        <v>Pessoal</v>
      </c>
    </row>
    <row r="5434" spans="1:12" ht="15" customHeight="1" x14ac:dyDescent="0.25">
      <c r="A5434" s="81" t="str">
        <f t="shared" si="169"/>
        <v>2019</v>
      </c>
      <c r="B5434" s="259" t="s">
        <v>1021</v>
      </c>
      <c r="C5434" s="260" t="s">
        <v>1022</v>
      </c>
      <c r="D5434" s="73" t="str">
        <f t="shared" si="168"/>
        <v>out/2019</v>
      </c>
      <c r="E5434" s="263">
        <v>43760</v>
      </c>
      <c r="F5434" s="259">
        <v>161142</v>
      </c>
      <c r="G5434" s="259" t="s">
        <v>295</v>
      </c>
      <c r="H5434" s="264" t="s">
        <v>759</v>
      </c>
      <c r="I5434" s="264" t="s">
        <v>261</v>
      </c>
      <c r="J5434" s="264">
        <v>-413.98</v>
      </c>
      <c r="K5434" s="82" t="str">
        <f>IFERROR(IFERROR(VLOOKUP(I5434,'DE-PARA'!B:D,3,0),VLOOKUP(I5434,'DE-PARA'!C:D,2,0)),"NÃO ENCONTRADO")</f>
        <v>Materiais</v>
      </c>
      <c r="L5434" s="50" t="str">
        <f>VLOOKUP(K5434,'Base -Receita-Despesa'!$B:$AS,1,FALSE)</f>
        <v>Materiais</v>
      </c>
    </row>
    <row r="5435" spans="1:12" ht="15" customHeight="1" x14ac:dyDescent="0.25">
      <c r="A5435" s="81" t="str">
        <f t="shared" si="169"/>
        <v>2019</v>
      </c>
      <c r="B5435" s="259" t="s">
        <v>1021</v>
      </c>
      <c r="C5435" s="260" t="s">
        <v>1022</v>
      </c>
      <c r="D5435" s="73" t="str">
        <f t="shared" si="168"/>
        <v>out/2019</v>
      </c>
      <c r="E5435" s="263">
        <v>43760</v>
      </c>
      <c r="F5435" s="259" t="s">
        <v>214</v>
      </c>
      <c r="G5435" s="259" t="s">
        <v>295</v>
      </c>
      <c r="H5435" s="264" t="s">
        <v>304</v>
      </c>
      <c r="I5435" s="264" t="s">
        <v>133</v>
      </c>
      <c r="J5435" s="264">
        <v>-9.5</v>
      </c>
      <c r="K5435" s="82" t="str">
        <f>IFERROR(IFERROR(VLOOKUP(I5435,'DE-PARA'!B:D,3,0),VLOOKUP(I5435,'DE-PARA'!C:D,2,0)),"NÃO ENCONTRADO")</f>
        <v>Outras Saídas</v>
      </c>
      <c r="L5435" s="50" t="str">
        <f>VLOOKUP(K5435,'Base -Receita-Despesa'!$B:$AS,1,FALSE)</f>
        <v>Outras Saídas</v>
      </c>
    </row>
    <row r="5436" spans="1:12" ht="15" customHeight="1" x14ac:dyDescent="0.25">
      <c r="A5436" s="81" t="str">
        <f t="shared" si="169"/>
        <v>2019</v>
      </c>
      <c r="B5436" s="259" t="s">
        <v>1021</v>
      </c>
      <c r="C5436" s="260" t="s">
        <v>1022</v>
      </c>
      <c r="D5436" s="73" t="str">
        <f t="shared" si="168"/>
        <v>out/2019</v>
      </c>
      <c r="E5436" s="263">
        <v>43760</v>
      </c>
      <c r="F5436" s="259" t="s">
        <v>214</v>
      </c>
      <c r="G5436" s="259" t="s">
        <v>295</v>
      </c>
      <c r="H5436" s="264" t="s">
        <v>304</v>
      </c>
      <c r="I5436" s="264" t="s">
        <v>133</v>
      </c>
      <c r="J5436" s="264">
        <v>-9.5</v>
      </c>
      <c r="K5436" s="82" t="str">
        <f>IFERROR(IFERROR(VLOOKUP(I5436,'DE-PARA'!B:D,3,0),VLOOKUP(I5436,'DE-PARA'!C:D,2,0)),"NÃO ENCONTRADO")</f>
        <v>Outras Saídas</v>
      </c>
      <c r="L5436" s="50" t="str">
        <f>VLOOKUP(K5436,'Base -Receita-Despesa'!$B:$AS,1,FALSE)</f>
        <v>Outras Saídas</v>
      </c>
    </row>
    <row r="5437" spans="1:12" ht="15" customHeight="1" x14ac:dyDescent="0.25">
      <c r="A5437" s="81" t="str">
        <f t="shared" si="169"/>
        <v>2019</v>
      </c>
      <c r="B5437" s="259" t="s">
        <v>1021</v>
      </c>
      <c r="C5437" s="260" t="s">
        <v>1022</v>
      </c>
      <c r="D5437" s="73" t="str">
        <f t="shared" si="168"/>
        <v>out/2019</v>
      </c>
      <c r="E5437" s="263">
        <v>43760</v>
      </c>
      <c r="F5437" s="259" t="s">
        <v>207</v>
      </c>
      <c r="G5437" s="259" t="s">
        <v>295</v>
      </c>
      <c r="H5437" s="264" t="s">
        <v>208</v>
      </c>
      <c r="I5437" s="264" t="s">
        <v>298</v>
      </c>
      <c r="J5437" s="265">
        <v>16785.98</v>
      </c>
      <c r="K5437" s="82" t="str">
        <f>IFERROR(IFERROR(VLOOKUP(I5437,'DE-PARA'!B:D,3,0),VLOOKUP(I5437,'DE-PARA'!C:D,2,0)),"NÃO ENCONTRADO")</f>
        <v>Entrada Conta Aplicação (+)</v>
      </c>
      <c r="L5437" s="50" t="str">
        <f>VLOOKUP(K5437,'Base -Receita-Despesa'!$B:$AS,1,FALSE)</f>
        <v>ENTRADA CONTA APLICAÇÃO (+)</v>
      </c>
    </row>
    <row r="5438" spans="1:12" ht="15" customHeight="1" x14ac:dyDescent="0.25">
      <c r="A5438" s="81" t="str">
        <f t="shared" si="169"/>
        <v>2019</v>
      </c>
      <c r="B5438" s="259" t="s">
        <v>1021</v>
      </c>
      <c r="C5438" s="260" t="s">
        <v>1022</v>
      </c>
      <c r="D5438" s="73" t="str">
        <f t="shared" si="168"/>
        <v>out/2019</v>
      </c>
      <c r="E5438" s="263">
        <v>43761</v>
      </c>
      <c r="F5438" s="259">
        <v>29866</v>
      </c>
      <c r="G5438" s="259" t="s">
        <v>295</v>
      </c>
      <c r="H5438" s="264" t="s">
        <v>746</v>
      </c>
      <c r="I5438" s="264" t="s">
        <v>249</v>
      </c>
      <c r="J5438" s="264">
        <v>-294</v>
      </c>
      <c r="K5438" s="82" t="str">
        <f>IFERROR(IFERROR(VLOOKUP(I5438,'DE-PARA'!B:D,3,0),VLOOKUP(I5438,'DE-PARA'!C:D,2,0)),"NÃO ENCONTRADO")</f>
        <v>Materiais</v>
      </c>
      <c r="L5438" s="50" t="str">
        <f>VLOOKUP(K5438,'Base -Receita-Despesa'!$B:$AS,1,FALSE)</f>
        <v>Materiais</v>
      </c>
    </row>
    <row r="5439" spans="1:12" ht="15" customHeight="1" x14ac:dyDescent="0.25">
      <c r="A5439" s="81" t="str">
        <f t="shared" si="169"/>
        <v>2019</v>
      </c>
      <c r="B5439" s="259" t="s">
        <v>1021</v>
      </c>
      <c r="C5439" s="260" t="s">
        <v>1022</v>
      </c>
      <c r="D5439" s="73" t="str">
        <f t="shared" si="168"/>
        <v>out/2019</v>
      </c>
      <c r="E5439" s="263">
        <v>43761</v>
      </c>
      <c r="F5439" s="259" t="s">
        <v>178</v>
      </c>
      <c r="G5439" s="259" t="s">
        <v>295</v>
      </c>
      <c r="H5439" s="264" t="s">
        <v>847</v>
      </c>
      <c r="I5439" s="264" t="s">
        <v>156</v>
      </c>
      <c r="J5439" s="265">
        <v>-3249.8</v>
      </c>
      <c r="K5439" s="82" t="str">
        <f>IFERROR(IFERROR(VLOOKUP(I5439,'DE-PARA'!B:D,3,0),VLOOKUP(I5439,'DE-PARA'!C:D,2,0)),"NÃO ENCONTRADO")</f>
        <v>Encargos sobre Folha de Pagamento</v>
      </c>
      <c r="L5439" s="50" t="str">
        <f>VLOOKUP(K5439,'Base -Receita-Despesa'!$B:$AS,1,FALSE)</f>
        <v>Encargos sobre Folha de Pagamento</v>
      </c>
    </row>
    <row r="5440" spans="1:12" ht="15" customHeight="1" x14ac:dyDescent="0.25">
      <c r="A5440" s="81" t="str">
        <f t="shared" si="169"/>
        <v>2019</v>
      </c>
      <c r="B5440" s="259" t="s">
        <v>1021</v>
      </c>
      <c r="C5440" s="260" t="s">
        <v>1022</v>
      </c>
      <c r="D5440" s="73" t="str">
        <f t="shared" si="168"/>
        <v>out/2019</v>
      </c>
      <c r="E5440" s="263">
        <v>43761</v>
      </c>
      <c r="F5440" s="259" t="s">
        <v>1813</v>
      </c>
      <c r="G5440" s="259" t="s">
        <v>295</v>
      </c>
      <c r="H5440" s="264" t="s">
        <v>400</v>
      </c>
      <c r="I5440" s="264" t="s">
        <v>188</v>
      </c>
      <c r="J5440" s="264">
        <v>-139.13</v>
      </c>
      <c r="K5440" s="82" t="str">
        <f>IFERROR(IFERROR(VLOOKUP(I5440,'DE-PARA'!B:D,3,0),VLOOKUP(I5440,'DE-PARA'!C:D,2,0)),"NÃO ENCONTRADO")</f>
        <v>Tributos, Taxas e Contribuições</v>
      </c>
      <c r="L5440" s="50" t="str">
        <f>VLOOKUP(K5440,'Base -Receita-Despesa'!$B:$AS,1,FALSE)</f>
        <v>Tributos, Taxas e Contribuições</v>
      </c>
    </row>
    <row r="5441" spans="1:12" ht="15" customHeight="1" x14ac:dyDescent="0.25">
      <c r="A5441" s="81" t="str">
        <f t="shared" si="169"/>
        <v>2019</v>
      </c>
      <c r="B5441" s="259" t="s">
        <v>1021</v>
      </c>
      <c r="C5441" s="260" t="s">
        <v>1022</v>
      </c>
      <c r="D5441" s="73" t="str">
        <f t="shared" si="168"/>
        <v>out/2019</v>
      </c>
      <c r="E5441" s="263">
        <v>43761</v>
      </c>
      <c r="F5441" s="259" t="s">
        <v>781</v>
      </c>
      <c r="G5441" s="259" t="s">
        <v>295</v>
      </c>
      <c r="H5441" s="264" t="s">
        <v>407</v>
      </c>
      <c r="I5441" s="264" t="s">
        <v>276</v>
      </c>
      <c r="J5441" s="264">
        <v>-285.36</v>
      </c>
      <c r="K5441" s="82" t="str">
        <f>IFERROR(IFERROR(VLOOKUP(I5441,'DE-PARA'!B:D,3,0),VLOOKUP(I5441,'DE-PARA'!C:D,2,0)),"NÃO ENCONTRADO")</f>
        <v>Despesas com Viagens</v>
      </c>
      <c r="L5441" s="50" t="str">
        <f>VLOOKUP(K5441,'Base -Receita-Despesa'!$B:$AS,1,FALSE)</f>
        <v>Despesas com Viagens</v>
      </c>
    </row>
    <row r="5442" spans="1:12" ht="15" customHeight="1" x14ac:dyDescent="0.25">
      <c r="A5442" s="81" t="str">
        <f t="shared" si="169"/>
        <v>2019</v>
      </c>
      <c r="B5442" s="259" t="s">
        <v>1021</v>
      </c>
      <c r="C5442" s="260" t="s">
        <v>1022</v>
      </c>
      <c r="D5442" s="73" t="str">
        <f t="shared" si="168"/>
        <v>out/2019</v>
      </c>
      <c r="E5442" s="263">
        <v>43761</v>
      </c>
      <c r="F5442" s="259" t="s">
        <v>183</v>
      </c>
      <c r="G5442" s="259" t="s">
        <v>295</v>
      </c>
      <c r="H5442" s="264" t="s">
        <v>1684</v>
      </c>
      <c r="I5442" s="264" t="s">
        <v>184</v>
      </c>
      <c r="J5442" s="264">
        <v>-800</v>
      </c>
      <c r="K5442" s="82" t="str">
        <f>IFERROR(IFERROR(VLOOKUP(I5442,'DE-PARA'!B:D,3,0),VLOOKUP(I5442,'DE-PARA'!C:D,2,0)),"NÃO ENCONTRADO")</f>
        <v>Aluguéis</v>
      </c>
      <c r="L5442" s="50" t="str">
        <f>VLOOKUP(K5442,'Base -Receita-Despesa'!$B:$AS,1,FALSE)</f>
        <v>Aluguéis</v>
      </c>
    </row>
    <row r="5443" spans="1:12" ht="15" customHeight="1" x14ac:dyDescent="0.25">
      <c r="A5443" s="81" t="str">
        <f t="shared" si="169"/>
        <v>2019</v>
      </c>
      <c r="B5443" s="259" t="s">
        <v>1021</v>
      </c>
      <c r="C5443" s="260" t="s">
        <v>1022</v>
      </c>
      <c r="D5443" s="73" t="str">
        <f t="shared" ref="D5443:D5506" si="170">TEXT(E5443,"mmm/aaaa")</f>
        <v>out/2019</v>
      </c>
      <c r="E5443" s="263">
        <v>43761</v>
      </c>
      <c r="F5443" s="259">
        <v>1795</v>
      </c>
      <c r="G5443" s="259" t="s">
        <v>295</v>
      </c>
      <c r="H5443" s="264" t="s">
        <v>1772</v>
      </c>
      <c r="I5443" s="264" t="s">
        <v>249</v>
      </c>
      <c r="J5443" s="265">
        <v>-1855.74</v>
      </c>
      <c r="K5443" s="82" t="str">
        <f>IFERROR(IFERROR(VLOOKUP(I5443,'DE-PARA'!B:D,3,0),VLOOKUP(I5443,'DE-PARA'!C:D,2,0)),"NÃO ENCONTRADO")</f>
        <v>Materiais</v>
      </c>
      <c r="L5443" s="50" t="str">
        <f>VLOOKUP(K5443,'Base -Receita-Despesa'!$B:$AS,1,FALSE)</f>
        <v>Materiais</v>
      </c>
    </row>
    <row r="5444" spans="1:12" ht="15" customHeight="1" x14ac:dyDescent="0.25">
      <c r="A5444" s="81" t="str">
        <f t="shared" ref="A5444:A5507" si="171">IF(K5444="NÃO ENCONTRADO",0,RIGHT(D5444,4))</f>
        <v>2019</v>
      </c>
      <c r="B5444" s="259" t="s">
        <v>1021</v>
      </c>
      <c r="C5444" s="260" t="s">
        <v>1022</v>
      </c>
      <c r="D5444" s="73" t="str">
        <f t="shared" si="170"/>
        <v>out/2019</v>
      </c>
      <c r="E5444" s="263">
        <v>43761</v>
      </c>
      <c r="F5444" s="259">
        <v>74</v>
      </c>
      <c r="G5444" s="259" t="s">
        <v>295</v>
      </c>
      <c r="H5444" s="264" t="s">
        <v>844</v>
      </c>
      <c r="I5444" s="264" t="s">
        <v>243</v>
      </c>
      <c r="J5444" s="265">
        <v>-43865.72</v>
      </c>
      <c r="K5444" s="82" t="str">
        <f>IFERROR(IFERROR(VLOOKUP(I5444,'DE-PARA'!B:D,3,0),VLOOKUP(I5444,'DE-PARA'!C:D,2,0)),"NÃO ENCONTRADO")</f>
        <v>Pessoal</v>
      </c>
      <c r="L5444" s="50" t="str">
        <f>VLOOKUP(K5444,'Base -Receita-Despesa'!$B:$AS,1,FALSE)</f>
        <v>Pessoal</v>
      </c>
    </row>
    <row r="5445" spans="1:12" ht="15" customHeight="1" x14ac:dyDescent="0.25">
      <c r="A5445" s="81" t="str">
        <f t="shared" si="171"/>
        <v>2019</v>
      </c>
      <c r="B5445" s="259" t="s">
        <v>1021</v>
      </c>
      <c r="C5445" s="260" t="s">
        <v>1022</v>
      </c>
      <c r="D5445" s="73" t="str">
        <f t="shared" si="170"/>
        <v>out/2019</v>
      </c>
      <c r="E5445" s="263">
        <v>43761</v>
      </c>
      <c r="F5445" s="259">
        <v>73</v>
      </c>
      <c r="G5445" s="259" t="s">
        <v>295</v>
      </c>
      <c r="H5445" s="264" t="s">
        <v>844</v>
      </c>
      <c r="I5445" s="264" t="s">
        <v>243</v>
      </c>
      <c r="J5445" s="265">
        <v>-54465.77</v>
      </c>
      <c r="K5445" s="82" t="str">
        <f>IFERROR(IFERROR(VLOOKUP(I5445,'DE-PARA'!B:D,3,0),VLOOKUP(I5445,'DE-PARA'!C:D,2,0)),"NÃO ENCONTRADO")</f>
        <v>Pessoal</v>
      </c>
      <c r="L5445" s="50" t="str">
        <f>VLOOKUP(K5445,'Base -Receita-Despesa'!$B:$AS,1,FALSE)</f>
        <v>Pessoal</v>
      </c>
    </row>
    <row r="5446" spans="1:12" ht="15" customHeight="1" x14ac:dyDescent="0.25">
      <c r="A5446" s="81" t="str">
        <f t="shared" si="171"/>
        <v>2019</v>
      </c>
      <c r="B5446" s="259" t="s">
        <v>1021</v>
      </c>
      <c r="C5446" s="260" t="s">
        <v>1022</v>
      </c>
      <c r="D5446" s="73" t="str">
        <f t="shared" si="170"/>
        <v>out/2019</v>
      </c>
      <c r="E5446" s="263">
        <v>43761</v>
      </c>
      <c r="F5446" s="259">
        <v>70</v>
      </c>
      <c r="G5446" s="259" t="s">
        <v>295</v>
      </c>
      <c r="H5446" s="264" t="s">
        <v>844</v>
      </c>
      <c r="I5446" s="264" t="s">
        <v>243</v>
      </c>
      <c r="J5446" s="265">
        <v>-75450.48</v>
      </c>
      <c r="K5446" s="82" t="str">
        <f>IFERROR(IFERROR(VLOOKUP(I5446,'DE-PARA'!B:D,3,0),VLOOKUP(I5446,'DE-PARA'!C:D,2,0)),"NÃO ENCONTRADO")</f>
        <v>Pessoal</v>
      </c>
      <c r="L5446" s="50" t="str">
        <f>VLOOKUP(K5446,'Base -Receita-Despesa'!$B:$AS,1,FALSE)</f>
        <v>Pessoal</v>
      </c>
    </row>
    <row r="5447" spans="1:12" ht="15" customHeight="1" x14ac:dyDescent="0.25">
      <c r="A5447" s="81" t="str">
        <f t="shared" si="171"/>
        <v>2019</v>
      </c>
      <c r="B5447" s="259" t="s">
        <v>1021</v>
      </c>
      <c r="C5447" s="260" t="s">
        <v>1022</v>
      </c>
      <c r="D5447" s="73" t="str">
        <f t="shared" si="170"/>
        <v>out/2019</v>
      </c>
      <c r="E5447" s="263">
        <v>43761</v>
      </c>
      <c r="F5447" s="259">
        <v>72</v>
      </c>
      <c r="G5447" s="259" t="s">
        <v>295</v>
      </c>
      <c r="H5447" s="264" t="s">
        <v>844</v>
      </c>
      <c r="I5447" s="264" t="s">
        <v>243</v>
      </c>
      <c r="J5447" s="265">
        <v>-36601.61</v>
      </c>
      <c r="K5447" s="82" t="str">
        <f>IFERROR(IFERROR(VLOOKUP(I5447,'DE-PARA'!B:D,3,0),VLOOKUP(I5447,'DE-PARA'!C:D,2,0)),"NÃO ENCONTRADO")</f>
        <v>Pessoal</v>
      </c>
      <c r="L5447" s="50" t="str">
        <f>VLOOKUP(K5447,'Base -Receita-Despesa'!$B:$AS,1,FALSE)</f>
        <v>Pessoal</v>
      </c>
    </row>
    <row r="5448" spans="1:12" ht="15" customHeight="1" x14ac:dyDescent="0.25">
      <c r="A5448" s="81" t="str">
        <f t="shared" si="171"/>
        <v>2019</v>
      </c>
      <c r="B5448" s="259" t="s">
        <v>1021</v>
      </c>
      <c r="C5448" s="260" t="s">
        <v>1022</v>
      </c>
      <c r="D5448" s="73" t="str">
        <f t="shared" si="170"/>
        <v>out/2019</v>
      </c>
      <c r="E5448" s="263">
        <v>43761</v>
      </c>
      <c r="F5448" s="259" t="s">
        <v>183</v>
      </c>
      <c r="G5448" s="259" t="s">
        <v>295</v>
      </c>
      <c r="H5448" s="264" t="s">
        <v>1190</v>
      </c>
      <c r="I5448" s="264" t="s">
        <v>184</v>
      </c>
      <c r="J5448" s="264">
        <v>-500</v>
      </c>
      <c r="K5448" s="82" t="str">
        <f>IFERROR(IFERROR(VLOOKUP(I5448,'DE-PARA'!B:D,3,0),VLOOKUP(I5448,'DE-PARA'!C:D,2,0)),"NÃO ENCONTRADO")</f>
        <v>Aluguéis</v>
      </c>
      <c r="L5448" s="50" t="str">
        <f>VLOOKUP(K5448,'Base -Receita-Despesa'!$B:$AS,1,FALSE)</f>
        <v>Aluguéis</v>
      </c>
    </row>
    <row r="5449" spans="1:12" ht="15" customHeight="1" x14ac:dyDescent="0.25">
      <c r="A5449" s="81" t="str">
        <f t="shared" si="171"/>
        <v>2019</v>
      </c>
      <c r="B5449" s="259" t="s">
        <v>1021</v>
      </c>
      <c r="C5449" s="260" t="s">
        <v>1022</v>
      </c>
      <c r="D5449" s="73" t="str">
        <f t="shared" si="170"/>
        <v>out/2019</v>
      </c>
      <c r="E5449" s="263">
        <v>43761</v>
      </c>
      <c r="F5449" s="259" t="s">
        <v>214</v>
      </c>
      <c r="G5449" s="259" t="s">
        <v>295</v>
      </c>
      <c r="H5449" s="264" t="s">
        <v>304</v>
      </c>
      <c r="I5449" s="264" t="s">
        <v>133</v>
      </c>
      <c r="J5449" s="264">
        <v>-9.5</v>
      </c>
      <c r="K5449" s="82" t="str">
        <f>IFERROR(IFERROR(VLOOKUP(I5449,'DE-PARA'!B:D,3,0),VLOOKUP(I5449,'DE-PARA'!C:D,2,0)),"NÃO ENCONTRADO")</f>
        <v>Outras Saídas</v>
      </c>
      <c r="L5449" s="50" t="str">
        <f>VLOOKUP(K5449,'Base -Receita-Despesa'!$B:$AS,1,FALSE)</f>
        <v>Outras Saídas</v>
      </c>
    </row>
    <row r="5450" spans="1:12" ht="15" customHeight="1" x14ac:dyDescent="0.25">
      <c r="A5450" s="81" t="str">
        <f t="shared" si="171"/>
        <v>2019</v>
      </c>
      <c r="B5450" s="259" t="s">
        <v>1021</v>
      </c>
      <c r="C5450" s="260" t="s">
        <v>1022</v>
      </c>
      <c r="D5450" s="73" t="str">
        <f t="shared" si="170"/>
        <v>out/2019</v>
      </c>
      <c r="E5450" s="263">
        <v>43761</v>
      </c>
      <c r="F5450" s="259" t="s">
        <v>214</v>
      </c>
      <c r="G5450" s="259" t="s">
        <v>295</v>
      </c>
      <c r="H5450" s="264" t="s">
        <v>304</v>
      </c>
      <c r="I5450" s="264" t="s">
        <v>133</v>
      </c>
      <c r="J5450" s="264">
        <v>-9.5</v>
      </c>
      <c r="K5450" s="82" t="str">
        <f>IFERROR(IFERROR(VLOOKUP(I5450,'DE-PARA'!B:D,3,0),VLOOKUP(I5450,'DE-PARA'!C:D,2,0)),"NÃO ENCONTRADO")</f>
        <v>Outras Saídas</v>
      </c>
      <c r="L5450" s="50" t="str">
        <f>VLOOKUP(K5450,'Base -Receita-Despesa'!$B:$AS,1,FALSE)</f>
        <v>Outras Saídas</v>
      </c>
    </row>
    <row r="5451" spans="1:12" ht="15" customHeight="1" x14ac:dyDescent="0.25">
      <c r="A5451" s="81" t="str">
        <f t="shared" si="171"/>
        <v>2019</v>
      </c>
      <c r="B5451" s="259" t="s">
        <v>1021</v>
      </c>
      <c r="C5451" s="260" t="s">
        <v>1022</v>
      </c>
      <c r="D5451" s="73" t="str">
        <f t="shared" si="170"/>
        <v>out/2019</v>
      </c>
      <c r="E5451" s="263">
        <v>43761</v>
      </c>
      <c r="F5451" s="259" t="s">
        <v>214</v>
      </c>
      <c r="G5451" s="259" t="s">
        <v>295</v>
      </c>
      <c r="H5451" s="264" t="s">
        <v>304</v>
      </c>
      <c r="I5451" s="264" t="s">
        <v>133</v>
      </c>
      <c r="J5451" s="264">
        <v>-9.5</v>
      </c>
      <c r="K5451" s="82" t="str">
        <f>IFERROR(IFERROR(VLOOKUP(I5451,'DE-PARA'!B:D,3,0),VLOOKUP(I5451,'DE-PARA'!C:D,2,0)),"NÃO ENCONTRADO")</f>
        <v>Outras Saídas</v>
      </c>
      <c r="L5451" s="50" t="str">
        <f>VLOOKUP(K5451,'Base -Receita-Despesa'!$B:$AS,1,FALSE)</f>
        <v>Outras Saídas</v>
      </c>
    </row>
    <row r="5452" spans="1:12" ht="15" customHeight="1" x14ac:dyDescent="0.25">
      <c r="A5452" s="81" t="str">
        <f t="shared" si="171"/>
        <v>2019</v>
      </c>
      <c r="B5452" s="259" t="s">
        <v>1021</v>
      </c>
      <c r="C5452" s="260" t="s">
        <v>1022</v>
      </c>
      <c r="D5452" s="73" t="str">
        <f t="shared" si="170"/>
        <v>out/2019</v>
      </c>
      <c r="E5452" s="263">
        <v>43761</v>
      </c>
      <c r="F5452" s="259" t="s">
        <v>214</v>
      </c>
      <c r="G5452" s="259" t="s">
        <v>295</v>
      </c>
      <c r="H5452" s="264" t="s">
        <v>304</v>
      </c>
      <c r="I5452" s="264" t="s">
        <v>133</v>
      </c>
      <c r="J5452" s="264">
        <v>-9.5</v>
      </c>
      <c r="K5452" s="82" t="str">
        <f>IFERROR(IFERROR(VLOOKUP(I5452,'DE-PARA'!B:D,3,0),VLOOKUP(I5452,'DE-PARA'!C:D,2,0)),"NÃO ENCONTRADO")</f>
        <v>Outras Saídas</v>
      </c>
      <c r="L5452" s="50" t="str">
        <f>VLOOKUP(K5452,'Base -Receita-Despesa'!$B:$AS,1,FALSE)</f>
        <v>Outras Saídas</v>
      </c>
    </row>
    <row r="5453" spans="1:12" ht="15" customHeight="1" x14ac:dyDescent="0.25">
      <c r="A5453" s="81" t="str">
        <f t="shared" si="171"/>
        <v>2019</v>
      </c>
      <c r="B5453" s="259" t="s">
        <v>1021</v>
      </c>
      <c r="C5453" s="260" t="s">
        <v>1022</v>
      </c>
      <c r="D5453" s="73" t="str">
        <f t="shared" si="170"/>
        <v>out/2019</v>
      </c>
      <c r="E5453" s="263">
        <v>43761</v>
      </c>
      <c r="F5453" s="259" t="s">
        <v>207</v>
      </c>
      <c r="G5453" s="259" t="s">
        <v>295</v>
      </c>
      <c r="H5453" s="264" t="s">
        <v>208</v>
      </c>
      <c r="I5453" s="264" t="s">
        <v>298</v>
      </c>
      <c r="J5453" s="265">
        <v>217545.61</v>
      </c>
      <c r="K5453" s="82" t="str">
        <f>IFERROR(IFERROR(VLOOKUP(I5453,'DE-PARA'!B:D,3,0),VLOOKUP(I5453,'DE-PARA'!C:D,2,0)),"NÃO ENCONTRADO")</f>
        <v>Entrada Conta Aplicação (+)</v>
      </c>
      <c r="L5453" s="50" t="str">
        <f>VLOOKUP(K5453,'Base -Receita-Despesa'!$B:$AS,1,FALSE)</f>
        <v>ENTRADA CONTA APLICAÇÃO (+)</v>
      </c>
    </row>
    <row r="5454" spans="1:12" ht="15" customHeight="1" x14ac:dyDescent="0.25">
      <c r="A5454" s="81" t="str">
        <f t="shared" si="171"/>
        <v>2019</v>
      </c>
      <c r="B5454" s="259" t="s">
        <v>1021</v>
      </c>
      <c r="C5454" s="260" t="s">
        <v>1022</v>
      </c>
      <c r="D5454" s="73" t="str">
        <f t="shared" si="170"/>
        <v>out/2019</v>
      </c>
      <c r="E5454" s="263">
        <v>43763</v>
      </c>
      <c r="F5454" s="259" t="s">
        <v>744</v>
      </c>
      <c r="G5454" s="259" t="s">
        <v>295</v>
      </c>
      <c r="H5454" s="264" t="s">
        <v>854</v>
      </c>
      <c r="I5454" s="264" t="s">
        <v>195</v>
      </c>
      <c r="J5454" s="264">
        <v>-519.17999999999995</v>
      </c>
      <c r="K5454" s="82" t="str">
        <f>IFERROR(IFERROR(VLOOKUP(I5454,'DE-PARA'!B:D,3,0),VLOOKUP(I5454,'DE-PARA'!C:D,2,0)),"NÃO ENCONTRADO")</f>
        <v>Pessoal</v>
      </c>
      <c r="L5454" s="50" t="str">
        <f>VLOOKUP(K5454,'Base -Receita-Despesa'!$B:$AS,1,FALSE)</f>
        <v>Pessoal</v>
      </c>
    </row>
    <row r="5455" spans="1:12" ht="15" customHeight="1" x14ac:dyDescent="0.25">
      <c r="A5455" s="81" t="str">
        <f t="shared" si="171"/>
        <v>2019</v>
      </c>
      <c r="B5455" s="259" t="s">
        <v>1021</v>
      </c>
      <c r="C5455" s="260" t="s">
        <v>1022</v>
      </c>
      <c r="D5455" s="73" t="str">
        <f t="shared" si="170"/>
        <v>out/2019</v>
      </c>
      <c r="E5455" s="263">
        <v>43763</v>
      </c>
      <c r="F5455" s="259" t="s">
        <v>207</v>
      </c>
      <c r="G5455" s="259" t="s">
        <v>295</v>
      </c>
      <c r="H5455" s="264" t="s">
        <v>208</v>
      </c>
      <c r="I5455" s="264" t="s">
        <v>298</v>
      </c>
      <c r="J5455" s="264">
        <v>519.17999999999995</v>
      </c>
      <c r="K5455" s="82" t="str">
        <f>IFERROR(IFERROR(VLOOKUP(I5455,'DE-PARA'!B:D,3,0),VLOOKUP(I5455,'DE-PARA'!C:D,2,0)),"NÃO ENCONTRADO")</f>
        <v>Entrada Conta Aplicação (+)</v>
      </c>
      <c r="L5455" s="50" t="str">
        <f>VLOOKUP(K5455,'Base -Receita-Despesa'!$B:$AS,1,FALSE)</f>
        <v>ENTRADA CONTA APLICAÇÃO (+)</v>
      </c>
    </row>
    <row r="5456" spans="1:12" ht="15" customHeight="1" x14ac:dyDescent="0.25">
      <c r="A5456" s="81" t="str">
        <f t="shared" si="171"/>
        <v>2019</v>
      </c>
      <c r="B5456" s="259" t="s">
        <v>1021</v>
      </c>
      <c r="C5456" s="260" t="s">
        <v>1022</v>
      </c>
      <c r="D5456" s="73" t="str">
        <f t="shared" si="170"/>
        <v>out/2019</v>
      </c>
      <c r="E5456" s="263">
        <v>43766</v>
      </c>
      <c r="F5456" s="259">
        <v>4038487241</v>
      </c>
      <c r="G5456" s="259" t="s">
        <v>295</v>
      </c>
      <c r="H5456" s="264" t="s">
        <v>640</v>
      </c>
      <c r="I5456" s="264" t="s">
        <v>139</v>
      </c>
      <c r="J5456" s="265">
        <v>-6550.4</v>
      </c>
      <c r="K5456" s="82" t="str">
        <f>IFERROR(IFERROR(VLOOKUP(I5456,'DE-PARA'!B:D,3,0),VLOOKUP(I5456,'DE-PARA'!C:D,2,0)),"NÃO ENCONTRADO")</f>
        <v>Concessionárias (água, luz e telefone)</v>
      </c>
      <c r="L5456" s="50" t="str">
        <f>VLOOKUP(K5456,'Base -Receita-Despesa'!$B:$AS,1,FALSE)</f>
        <v>Concessionárias (água, luz e telefone)</v>
      </c>
    </row>
    <row r="5457" spans="1:12" ht="15" customHeight="1" x14ac:dyDescent="0.25">
      <c r="A5457" s="81" t="str">
        <f t="shared" si="171"/>
        <v>2019</v>
      </c>
      <c r="B5457" s="259" t="s">
        <v>1021</v>
      </c>
      <c r="C5457" s="260" t="s">
        <v>1022</v>
      </c>
      <c r="D5457" s="73" t="str">
        <f t="shared" si="170"/>
        <v>out/2019</v>
      </c>
      <c r="E5457" s="263">
        <v>43766</v>
      </c>
      <c r="F5457" s="259">
        <v>149752</v>
      </c>
      <c r="G5457" s="259" t="s">
        <v>295</v>
      </c>
      <c r="H5457" s="264" t="s">
        <v>193</v>
      </c>
      <c r="I5457" s="264" t="s">
        <v>255</v>
      </c>
      <c r="J5457" s="264">
        <v>-257.05</v>
      </c>
      <c r="K5457" s="82" t="str">
        <f>IFERROR(IFERROR(VLOOKUP(I5457,'DE-PARA'!B:D,3,0),VLOOKUP(I5457,'DE-PARA'!C:D,2,0)),"NÃO ENCONTRADO")</f>
        <v>Materiais</v>
      </c>
      <c r="L5457" s="50" t="str">
        <f>VLOOKUP(K5457,'Base -Receita-Despesa'!$B:$AS,1,FALSE)</f>
        <v>Materiais</v>
      </c>
    </row>
    <row r="5458" spans="1:12" ht="15" customHeight="1" x14ac:dyDescent="0.25">
      <c r="A5458" s="81" t="str">
        <f t="shared" si="171"/>
        <v>2019</v>
      </c>
      <c r="B5458" s="259" t="s">
        <v>1021</v>
      </c>
      <c r="C5458" s="260" t="s">
        <v>1022</v>
      </c>
      <c r="D5458" s="73" t="str">
        <f t="shared" si="170"/>
        <v>out/2019</v>
      </c>
      <c r="E5458" s="263">
        <v>43766</v>
      </c>
      <c r="F5458" s="259">
        <v>14682</v>
      </c>
      <c r="G5458" s="259" t="s">
        <v>295</v>
      </c>
      <c r="H5458" s="264" t="s">
        <v>951</v>
      </c>
      <c r="I5458" s="264" t="s">
        <v>257</v>
      </c>
      <c r="J5458" s="265">
        <v>-2439.1999999999998</v>
      </c>
      <c r="K5458" s="82" t="str">
        <f>IFERROR(IFERROR(VLOOKUP(I5458,'DE-PARA'!B:D,3,0),VLOOKUP(I5458,'DE-PARA'!C:D,2,0)),"NÃO ENCONTRADO")</f>
        <v>Materiais</v>
      </c>
      <c r="L5458" s="50" t="str">
        <f>VLOOKUP(K5458,'Base -Receita-Despesa'!$B:$AS,1,FALSE)</f>
        <v>Materiais</v>
      </c>
    </row>
    <row r="5459" spans="1:12" ht="15" customHeight="1" x14ac:dyDescent="0.25">
      <c r="A5459" s="81" t="str">
        <f t="shared" si="171"/>
        <v>2019</v>
      </c>
      <c r="B5459" s="259" t="s">
        <v>1021</v>
      </c>
      <c r="C5459" s="260" t="s">
        <v>1022</v>
      </c>
      <c r="D5459" s="73" t="str">
        <f t="shared" si="170"/>
        <v>out/2019</v>
      </c>
      <c r="E5459" s="263">
        <v>43766</v>
      </c>
      <c r="F5459" s="261">
        <v>71</v>
      </c>
      <c r="G5459" s="259" t="s">
        <v>295</v>
      </c>
      <c r="H5459" s="264" t="s">
        <v>844</v>
      </c>
      <c r="I5459" s="264" t="s">
        <v>243</v>
      </c>
      <c r="J5459" s="265">
        <v>-191630.78</v>
      </c>
      <c r="K5459" s="82" t="str">
        <f>IFERROR(IFERROR(VLOOKUP(I5459,'DE-PARA'!B:D,3,0),VLOOKUP(I5459,'DE-PARA'!C:D,2,0)),"NÃO ENCONTRADO")</f>
        <v>Pessoal</v>
      </c>
      <c r="L5459" s="50" t="str">
        <f>VLOOKUP(K5459,'Base -Receita-Despesa'!$B:$AS,1,FALSE)</f>
        <v>Pessoal</v>
      </c>
    </row>
    <row r="5460" spans="1:12" ht="15" customHeight="1" x14ac:dyDescent="0.25">
      <c r="A5460" s="81" t="str">
        <f t="shared" si="171"/>
        <v>2019</v>
      </c>
      <c r="B5460" s="259" t="s">
        <v>1021</v>
      </c>
      <c r="C5460" s="260" t="s">
        <v>1022</v>
      </c>
      <c r="D5460" s="73" t="str">
        <f t="shared" si="170"/>
        <v>out/2019</v>
      </c>
      <c r="E5460" s="263">
        <v>43766</v>
      </c>
      <c r="F5460" s="259">
        <v>56</v>
      </c>
      <c r="G5460" s="259" t="s">
        <v>295</v>
      </c>
      <c r="H5460" s="264" t="s">
        <v>1660</v>
      </c>
      <c r="I5460" s="264" t="s">
        <v>165</v>
      </c>
      <c r="J5460" s="265">
        <v>-10500</v>
      </c>
      <c r="K5460" s="82" t="str">
        <f>IFERROR(IFERROR(VLOOKUP(I5460,'DE-PARA'!B:D,3,0),VLOOKUP(I5460,'DE-PARA'!C:D,2,0)),"NÃO ENCONTRADO")</f>
        <v>Serviços</v>
      </c>
      <c r="L5460" s="50" t="str">
        <f>VLOOKUP(K5460,'Base -Receita-Despesa'!$B:$AS,1,FALSE)</f>
        <v>Serviços</v>
      </c>
    </row>
    <row r="5461" spans="1:12" ht="15" customHeight="1" x14ac:dyDescent="0.25">
      <c r="A5461" s="81" t="str">
        <f t="shared" si="171"/>
        <v>2019</v>
      </c>
      <c r="B5461" s="259" t="s">
        <v>1021</v>
      </c>
      <c r="C5461" s="260" t="s">
        <v>1022</v>
      </c>
      <c r="D5461" s="73" t="str">
        <f t="shared" si="170"/>
        <v>out/2019</v>
      </c>
      <c r="E5461" s="263">
        <v>43766</v>
      </c>
      <c r="F5461" s="259">
        <v>639</v>
      </c>
      <c r="G5461" s="259" t="s">
        <v>295</v>
      </c>
      <c r="H5461" s="264" t="s">
        <v>1794</v>
      </c>
      <c r="I5461" s="264" t="s">
        <v>151</v>
      </c>
      <c r="J5461" s="265">
        <v>-47721.42</v>
      </c>
      <c r="K5461" s="82" t="str">
        <f>IFERROR(IFERROR(VLOOKUP(I5461,'DE-PARA'!B:D,3,0),VLOOKUP(I5461,'DE-PARA'!C:D,2,0)),"NÃO ENCONTRADO")</f>
        <v>Serviços</v>
      </c>
      <c r="L5461" s="50" t="str">
        <f>VLOOKUP(K5461,'Base -Receita-Despesa'!$B:$AS,1,FALSE)</f>
        <v>Serviços</v>
      </c>
    </row>
    <row r="5462" spans="1:12" ht="15" customHeight="1" x14ac:dyDescent="0.25">
      <c r="A5462" s="81" t="str">
        <f t="shared" si="171"/>
        <v>2019</v>
      </c>
      <c r="B5462" s="259" t="s">
        <v>1021</v>
      </c>
      <c r="C5462" s="260" t="s">
        <v>1022</v>
      </c>
      <c r="D5462" s="73" t="str">
        <f t="shared" si="170"/>
        <v>out/2019</v>
      </c>
      <c r="E5462" s="263">
        <v>43766</v>
      </c>
      <c r="F5462" s="259" t="s">
        <v>214</v>
      </c>
      <c r="G5462" s="259" t="s">
        <v>295</v>
      </c>
      <c r="H5462" s="264" t="s">
        <v>304</v>
      </c>
      <c r="I5462" s="264" t="s">
        <v>133</v>
      </c>
      <c r="J5462" s="264">
        <v>-9.5</v>
      </c>
      <c r="K5462" s="82" t="str">
        <f>IFERROR(IFERROR(VLOOKUP(I5462,'DE-PARA'!B:D,3,0),VLOOKUP(I5462,'DE-PARA'!C:D,2,0)),"NÃO ENCONTRADO")</f>
        <v>Outras Saídas</v>
      </c>
      <c r="L5462" s="50" t="str">
        <f>VLOOKUP(K5462,'Base -Receita-Despesa'!$B:$AS,1,FALSE)</f>
        <v>Outras Saídas</v>
      </c>
    </row>
    <row r="5463" spans="1:12" ht="15" customHeight="1" x14ac:dyDescent="0.25">
      <c r="A5463" s="81" t="str">
        <f t="shared" si="171"/>
        <v>2019</v>
      </c>
      <c r="B5463" s="259" t="s">
        <v>1021</v>
      </c>
      <c r="C5463" s="260" t="s">
        <v>1022</v>
      </c>
      <c r="D5463" s="73" t="str">
        <f t="shared" si="170"/>
        <v>out/2019</v>
      </c>
      <c r="E5463" s="263">
        <v>43766</v>
      </c>
      <c r="F5463" s="259" t="s">
        <v>214</v>
      </c>
      <c r="G5463" s="259" t="s">
        <v>295</v>
      </c>
      <c r="H5463" s="264" t="s">
        <v>304</v>
      </c>
      <c r="I5463" s="264" t="s">
        <v>133</v>
      </c>
      <c r="J5463" s="264">
        <v>-9.5</v>
      </c>
      <c r="K5463" s="82" t="str">
        <f>IFERROR(IFERROR(VLOOKUP(I5463,'DE-PARA'!B:D,3,0),VLOOKUP(I5463,'DE-PARA'!C:D,2,0)),"NÃO ENCONTRADO")</f>
        <v>Outras Saídas</v>
      </c>
      <c r="L5463" s="50" t="str">
        <f>VLOOKUP(K5463,'Base -Receita-Despesa'!$B:$AS,1,FALSE)</f>
        <v>Outras Saídas</v>
      </c>
    </row>
    <row r="5464" spans="1:12" ht="15" customHeight="1" x14ac:dyDescent="0.25">
      <c r="A5464" s="81" t="str">
        <f t="shared" si="171"/>
        <v>2019</v>
      </c>
      <c r="B5464" s="259" t="s">
        <v>1021</v>
      </c>
      <c r="C5464" s="260" t="s">
        <v>1022</v>
      </c>
      <c r="D5464" s="73" t="str">
        <f t="shared" si="170"/>
        <v>out/2019</v>
      </c>
      <c r="E5464" s="263">
        <v>43766</v>
      </c>
      <c r="F5464" s="259" t="s">
        <v>207</v>
      </c>
      <c r="G5464" s="259" t="s">
        <v>295</v>
      </c>
      <c r="H5464" s="264" t="s">
        <v>208</v>
      </c>
      <c r="I5464" s="264" t="s">
        <v>298</v>
      </c>
      <c r="J5464" s="265">
        <v>259117.85</v>
      </c>
      <c r="K5464" s="82" t="str">
        <f>IFERROR(IFERROR(VLOOKUP(I5464,'DE-PARA'!B:D,3,0),VLOOKUP(I5464,'DE-PARA'!C:D,2,0)),"NÃO ENCONTRADO")</f>
        <v>Entrada Conta Aplicação (+)</v>
      </c>
      <c r="L5464" s="50" t="str">
        <f>VLOOKUP(K5464,'Base -Receita-Despesa'!$B:$AS,1,FALSE)</f>
        <v>ENTRADA CONTA APLICAÇÃO (+)</v>
      </c>
    </row>
    <row r="5465" spans="1:12" ht="15" customHeight="1" x14ac:dyDescent="0.25">
      <c r="A5465" s="81" t="str">
        <f t="shared" si="171"/>
        <v>2019</v>
      </c>
      <c r="B5465" s="259" t="s">
        <v>1021</v>
      </c>
      <c r="C5465" s="260" t="s">
        <v>1022</v>
      </c>
      <c r="D5465" s="73" t="str">
        <f t="shared" si="170"/>
        <v>out/2019</v>
      </c>
      <c r="E5465" s="263">
        <v>43767</v>
      </c>
      <c r="F5465" s="261">
        <v>41509</v>
      </c>
      <c r="G5465" s="259" t="s">
        <v>295</v>
      </c>
      <c r="H5465" s="264" t="s">
        <v>591</v>
      </c>
      <c r="I5465" s="264" t="s">
        <v>188</v>
      </c>
      <c r="J5465" s="264">
        <v>-169</v>
      </c>
      <c r="K5465" s="82" t="str">
        <f>IFERROR(IFERROR(VLOOKUP(I5465,'DE-PARA'!B:D,3,0),VLOOKUP(I5465,'DE-PARA'!C:D,2,0)),"NÃO ENCONTRADO")</f>
        <v>Tributos, Taxas e Contribuições</v>
      </c>
      <c r="L5465" s="50" t="str">
        <f>VLOOKUP(K5465,'Base -Receita-Despesa'!$B:$AS,1,FALSE)</f>
        <v>Tributos, Taxas e Contribuições</v>
      </c>
    </row>
    <row r="5466" spans="1:12" ht="15" customHeight="1" x14ac:dyDescent="0.25">
      <c r="A5466" s="81" t="str">
        <f t="shared" si="171"/>
        <v>2019</v>
      </c>
      <c r="B5466" s="259" t="s">
        <v>1021</v>
      </c>
      <c r="C5466" s="260" t="s">
        <v>1022</v>
      </c>
      <c r="D5466" s="73" t="str">
        <f t="shared" si="170"/>
        <v>out/2019</v>
      </c>
      <c r="E5466" s="263">
        <v>43767</v>
      </c>
      <c r="F5466" s="259">
        <v>32647</v>
      </c>
      <c r="G5466" s="259" t="s">
        <v>295</v>
      </c>
      <c r="H5466" s="264" t="s">
        <v>889</v>
      </c>
      <c r="I5466" s="264" t="s">
        <v>169</v>
      </c>
      <c r="J5466" s="265">
        <v>-3670</v>
      </c>
      <c r="K5466" s="82" t="str">
        <f>IFERROR(IFERROR(VLOOKUP(I5466,'DE-PARA'!B:D,3,0),VLOOKUP(I5466,'DE-PARA'!C:D,2,0)),"NÃO ENCONTRADO")</f>
        <v>Serviços</v>
      </c>
      <c r="L5466" s="50" t="str">
        <f>VLOOKUP(K5466,'Base -Receita-Despesa'!$B:$AS,1,FALSE)</f>
        <v>Serviços</v>
      </c>
    </row>
    <row r="5467" spans="1:12" ht="15" customHeight="1" x14ac:dyDescent="0.25">
      <c r="A5467" s="81" t="str">
        <f t="shared" si="171"/>
        <v>2019</v>
      </c>
      <c r="B5467" s="259" t="s">
        <v>1021</v>
      </c>
      <c r="C5467" s="260" t="s">
        <v>1022</v>
      </c>
      <c r="D5467" s="73" t="str">
        <f t="shared" si="170"/>
        <v>out/2019</v>
      </c>
      <c r="E5467" s="263">
        <v>43767</v>
      </c>
      <c r="F5467" s="259">
        <v>2405</v>
      </c>
      <c r="G5467" s="259" t="s">
        <v>295</v>
      </c>
      <c r="H5467" s="264" t="s">
        <v>889</v>
      </c>
      <c r="I5467" s="264" t="s">
        <v>169</v>
      </c>
      <c r="J5467" s="264">
        <v>-250</v>
      </c>
      <c r="K5467" s="82" t="str">
        <f>IFERROR(IFERROR(VLOOKUP(I5467,'DE-PARA'!B:D,3,0),VLOOKUP(I5467,'DE-PARA'!C:D,2,0)),"NÃO ENCONTRADO")</f>
        <v>Serviços</v>
      </c>
      <c r="L5467" s="50" t="str">
        <f>VLOOKUP(K5467,'Base -Receita-Despesa'!$B:$AS,1,FALSE)</f>
        <v>Serviços</v>
      </c>
    </row>
    <row r="5468" spans="1:12" ht="15" customHeight="1" x14ac:dyDescent="0.25">
      <c r="A5468" s="81" t="str">
        <f t="shared" si="171"/>
        <v>2019</v>
      </c>
      <c r="B5468" s="259" t="s">
        <v>1021</v>
      </c>
      <c r="C5468" s="260" t="s">
        <v>1022</v>
      </c>
      <c r="D5468" s="73" t="str">
        <f t="shared" si="170"/>
        <v>out/2019</v>
      </c>
      <c r="E5468" s="263">
        <v>43767</v>
      </c>
      <c r="F5468" s="259" t="s">
        <v>214</v>
      </c>
      <c r="G5468" s="259" t="s">
        <v>295</v>
      </c>
      <c r="H5468" s="264" t="s">
        <v>304</v>
      </c>
      <c r="I5468" s="264" t="s">
        <v>133</v>
      </c>
      <c r="J5468" s="264">
        <v>-9.5</v>
      </c>
      <c r="K5468" s="82" t="str">
        <f>IFERROR(IFERROR(VLOOKUP(I5468,'DE-PARA'!B:D,3,0),VLOOKUP(I5468,'DE-PARA'!C:D,2,0)),"NÃO ENCONTRADO")</f>
        <v>Outras Saídas</v>
      </c>
      <c r="L5468" s="50" t="str">
        <f>VLOOKUP(K5468,'Base -Receita-Despesa'!$B:$AS,1,FALSE)</f>
        <v>Outras Saídas</v>
      </c>
    </row>
    <row r="5469" spans="1:12" ht="15" customHeight="1" x14ac:dyDescent="0.25">
      <c r="A5469" s="81" t="str">
        <f t="shared" si="171"/>
        <v>2019</v>
      </c>
      <c r="B5469" s="259" t="s">
        <v>1021</v>
      </c>
      <c r="C5469" s="260" t="s">
        <v>1022</v>
      </c>
      <c r="D5469" s="73" t="str">
        <f t="shared" si="170"/>
        <v>out/2019</v>
      </c>
      <c r="E5469" s="263">
        <v>43767</v>
      </c>
      <c r="F5469" s="259" t="s">
        <v>214</v>
      </c>
      <c r="G5469" s="259" t="s">
        <v>295</v>
      </c>
      <c r="H5469" s="264" t="s">
        <v>304</v>
      </c>
      <c r="I5469" s="264" t="s">
        <v>133</v>
      </c>
      <c r="J5469" s="264">
        <v>-9.5</v>
      </c>
      <c r="K5469" s="82" t="str">
        <f>IFERROR(IFERROR(VLOOKUP(I5469,'DE-PARA'!B:D,3,0),VLOOKUP(I5469,'DE-PARA'!C:D,2,0)),"NÃO ENCONTRADO")</f>
        <v>Outras Saídas</v>
      </c>
      <c r="L5469" s="50" t="str">
        <f>VLOOKUP(K5469,'Base -Receita-Despesa'!$B:$AS,1,FALSE)</f>
        <v>Outras Saídas</v>
      </c>
    </row>
    <row r="5470" spans="1:12" ht="15" customHeight="1" x14ac:dyDescent="0.25">
      <c r="A5470" s="81" t="str">
        <f t="shared" si="171"/>
        <v>2019</v>
      </c>
      <c r="B5470" s="259" t="s">
        <v>1021</v>
      </c>
      <c r="C5470" s="260" t="s">
        <v>1022</v>
      </c>
      <c r="D5470" s="73" t="str">
        <f t="shared" si="170"/>
        <v>out/2019</v>
      </c>
      <c r="E5470" s="263">
        <v>43767</v>
      </c>
      <c r="F5470" s="259" t="s">
        <v>129</v>
      </c>
      <c r="G5470" s="259" t="s">
        <v>295</v>
      </c>
      <c r="H5470" s="264" t="s">
        <v>1080</v>
      </c>
      <c r="I5470" s="264" t="s">
        <v>131</v>
      </c>
      <c r="J5470" s="265">
        <v>-1955.12</v>
      </c>
      <c r="K5470" s="82" t="str">
        <f>IFERROR(IFERROR(VLOOKUP(I5470,'DE-PARA'!B:D,3,0),VLOOKUP(I5470,'DE-PARA'!C:D,2,0)),"NÃO ENCONTRADO")</f>
        <v>Pessoal</v>
      </c>
      <c r="L5470" s="50" t="str">
        <f>VLOOKUP(K5470,'Base -Receita-Despesa'!$B:$AS,1,FALSE)</f>
        <v>Pessoal</v>
      </c>
    </row>
    <row r="5471" spans="1:12" ht="15" customHeight="1" x14ac:dyDescent="0.25">
      <c r="A5471" s="81" t="str">
        <f t="shared" si="171"/>
        <v>2019</v>
      </c>
      <c r="B5471" s="259" t="s">
        <v>1021</v>
      </c>
      <c r="C5471" s="260" t="s">
        <v>1022</v>
      </c>
      <c r="D5471" s="73" t="str">
        <f t="shared" si="170"/>
        <v>out/2019</v>
      </c>
      <c r="E5471" s="263">
        <v>43767</v>
      </c>
      <c r="F5471" s="259" t="s">
        <v>129</v>
      </c>
      <c r="G5471" s="259" t="s">
        <v>295</v>
      </c>
      <c r="H5471" s="264" t="s">
        <v>1814</v>
      </c>
      <c r="I5471" s="264" t="s">
        <v>131</v>
      </c>
      <c r="J5471" s="265">
        <v>-3954.16</v>
      </c>
      <c r="K5471" s="82" t="str">
        <f>IFERROR(IFERROR(VLOOKUP(I5471,'DE-PARA'!B:D,3,0),VLOOKUP(I5471,'DE-PARA'!C:D,2,0)),"NÃO ENCONTRADO")</f>
        <v>Pessoal</v>
      </c>
      <c r="L5471" s="50" t="str">
        <f>VLOOKUP(K5471,'Base -Receita-Despesa'!$B:$AS,1,FALSE)</f>
        <v>Pessoal</v>
      </c>
    </row>
    <row r="5472" spans="1:12" ht="15" customHeight="1" x14ac:dyDescent="0.25">
      <c r="A5472" s="81" t="str">
        <f t="shared" si="171"/>
        <v>2019</v>
      </c>
      <c r="B5472" s="259" t="s">
        <v>1021</v>
      </c>
      <c r="C5472" s="260" t="s">
        <v>1022</v>
      </c>
      <c r="D5472" s="73" t="str">
        <f t="shared" si="170"/>
        <v>out/2019</v>
      </c>
      <c r="E5472" s="263">
        <v>43767</v>
      </c>
      <c r="F5472" s="259" t="s">
        <v>129</v>
      </c>
      <c r="G5472" s="259" t="s">
        <v>295</v>
      </c>
      <c r="H5472" s="264" t="s">
        <v>1105</v>
      </c>
      <c r="I5472" s="264" t="s">
        <v>131</v>
      </c>
      <c r="J5472" s="265">
        <v>-6381.39</v>
      </c>
      <c r="K5472" s="82" t="str">
        <f>IFERROR(IFERROR(VLOOKUP(I5472,'DE-PARA'!B:D,3,0),VLOOKUP(I5472,'DE-PARA'!C:D,2,0)),"NÃO ENCONTRADO")</f>
        <v>Pessoal</v>
      </c>
      <c r="L5472" s="50" t="str">
        <f>VLOOKUP(K5472,'Base -Receita-Despesa'!$B:$AS,1,FALSE)</f>
        <v>Pessoal</v>
      </c>
    </row>
    <row r="5473" spans="1:12" ht="15" customHeight="1" x14ac:dyDescent="0.25">
      <c r="A5473" s="81" t="str">
        <f t="shared" si="171"/>
        <v>2019</v>
      </c>
      <c r="B5473" s="259" t="s">
        <v>1021</v>
      </c>
      <c r="C5473" s="260" t="s">
        <v>1022</v>
      </c>
      <c r="D5473" s="73" t="str">
        <f t="shared" si="170"/>
        <v>out/2019</v>
      </c>
      <c r="E5473" s="263">
        <v>43767</v>
      </c>
      <c r="F5473" s="259" t="s">
        <v>129</v>
      </c>
      <c r="G5473" s="259" t="s">
        <v>295</v>
      </c>
      <c r="H5473" s="264" t="s">
        <v>1058</v>
      </c>
      <c r="I5473" s="264" t="s">
        <v>131</v>
      </c>
      <c r="J5473" s="265">
        <v>-2024.61</v>
      </c>
      <c r="K5473" s="82" t="str">
        <f>IFERROR(IFERROR(VLOOKUP(I5473,'DE-PARA'!B:D,3,0),VLOOKUP(I5473,'DE-PARA'!C:D,2,0)),"NÃO ENCONTRADO")</f>
        <v>Pessoal</v>
      </c>
      <c r="L5473" s="50" t="str">
        <f>VLOOKUP(K5473,'Base -Receita-Despesa'!$B:$AS,1,FALSE)</f>
        <v>Pessoal</v>
      </c>
    </row>
    <row r="5474" spans="1:12" ht="15" customHeight="1" x14ac:dyDescent="0.25">
      <c r="A5474" s="81" t="str">
        <f t="shared" si="171"/>
        <v>2019</v>
      </c>
      <c r="B5474" s="259" t="s">
        <v>1021</v>
      </c>
      <c r="C5474" s="260" t="s">
        <v>1022</v>
      </c>
      <c r="D5474" s="73" t="str">
        <f t="shared" si="170"/>
        <v>out/2019</v>
      </c>
      <c r="E5474" s="263">
        <v>43767</v>
      </c>
      <c r="F5474" s="259" t="s">
        <v>207</v>
      </c>
      <c r="G5474" s="259" t="s">
        <v>295</v>
      </c>
      <c r="H5474" s="264" t="s">
        <v>208</v>
      </c>
      <c r="I5474" s="264" t="s">
        <v>298</v>
      </c>
      <c r="J5474" s="265">
        <v>18423.28</v>
      </c>
      <c r="K5474" s="82" t="str">
        <f>IFERROR(IFERROR(VLOOKUP(I5474,'DE-PARA'!B:D,3,0),VLOOKUP(I5474,'DE-PARA'!C:D,2,0)),"NÃO ENCONTRADO")</f>
        <v>Entrada Conta Aplicação (+)</v>
      </c>
      <c r="L5474" s="50" t="str">
        <f>VLOOKUP(K5474,'Base -Receita-Despesa'!$B:$AS,1,FALSE)</f>
        <v>ENTRADA CONTA APLICAÇÃO (+)</v>
      </c>
    </row>
    <row r="5475" spans="1:12" ht="15" customHeight="1" x14ac:dyDescent="0.25">
      <c r="A5475" s="81" t="str">
        <f t="shared" si="171"/>
        <v>2019</v>
      </c>
      <c r="B5475" s="259" t="s">
        <v>1023</v>
      </c>
      <c r="C5475" s="260" t="s">
        <v>1022</v>
      </c>
      <c r="D5475" s="73" t="str">
        <f t="shared" si="170"/>
        <v>out/2019</v>
      </c>
      <c r="E5475" s="263">
        <v>43768</v>
      </c>
      <c r="F5475" s="259" t="s">
        <v>738</v>
      </c>
      <c r="G5475" s="259" t="s">
        <v>295</v>
      </c>
      <c r="H5475" s="264" t="s">
        <v>738</v>
      </c>
      <c r="I5475" s="264" t="s">
        <v>206</v>
      </c>
      <c r="J5475" s="265">
        <v>-568450.46</v>
      </c>
      <c r="K5475" s="82" t="str">
        <f>IFERROR(IFERROR(VLOOKUP(I5475,'DE-PARA'!B:D,3,0),VLOOKUP(I5475,'DE-PARA'!C:D,2,0)),"NÃO ENCONTRADO")</f>
        <v>Saídas Da C/A Por Regates (-)</v>
      </c>
      <c r="L5475" s="50" t="str">
        <f>VLOOKUP(K5475,'Base -Receita-Despesa'!$B:$AS,1,FALSE)</f>
        <v>SAÍDAS DA C/A POR REGATES (-)</v>
      </c>
    </row>
    <row r="5476" spans="1:12" ht="15" customHeight="1" x14ac:dyDescent="0.25">
      <c r="A5476" s="81" t="str">
        <f t="shared" si="171"/>
        <v>2019</v>
      </c>
      <c r="B5476" s="259" t="s">
        <v>1023</v>
      </c>
      <c r="C5476" s="260" t="s">
        <v>1022</v>
      </c>
      <c r="D5476" s="73" t="str">
        <f t="shared" si="170"/>
        <v>out/2019</v>
      </c>
      <c r="E5476" s="263">
        <v>43768</v>
      </c>
      <c r="F5476" s="259" t="s">
        <v>143</v>
      </c>
      <c r="G5476" s="259" t="s">
        <v>295</v>
      </c>
      <c r="H5476" s="264" t="s">
        <v>143</v>
      </c>
      <c r="I5476" s="264" t="s">
        <v>235</v>
      </c>
      <c r="J5476" s="265">
        <v>1069450.45</v>
      </c>
      <c r="K5476" s="82" t="str">
        <f>IFERROR(IFERROR(VLOOKUP(I5476,'DE-PARA'!B:D,3,0),VLOOKUP(I5476,'DE-PARA'!C:D,2,0)),"NÃO ENCONTRADO")</f>
        <v>Repasses Contrato de Gestão</v>
      </c>
      <c r="L5476" s="50" t="str">
        <f>VLOOKUP(K5476,'Base -Receita-Despesa'!$B:$AS,1,FALSE)</f>
        <v>Repasses Contrato de Gestão</v>
      </c>
    </row>
    <row r="5477" spans="1:12" ht="15" customHeight="1" x14ac:dyDescent="0.25">
      <c r="A5477" s="81" t="str">
        <f t="shared" si="171"/>
        <v>2019</v>
      </c>
      <c r="B5477" s="259" t="s">
        <v>1023</v>
      </c>
      <c r="C5477" s="260" t="s">
        <v>1022</v>
      </c>
      <c r="D5477" s="73" t="str">
        <f t="shared" si="170"/>
        <v>out/2019</v>
      </c>
      <c r="E5477" s="263">
        <v>43768</v>
      </c>
      <c r="F5477" s="259" t="s">
        <v>205</v>
      </c>
      <c r="G5477" s="259" t="s">
        <v>295</v>
      </c>
      <c r="H5477" s="264" t="s">
        <v>736</v>
      </c>
      <c r="I5477" s="264" t="s">
        <v>125</v>
      </c>
      <c r="J5477" s="265">
        <v>-500000</v>
      </c>
      <c r="K5477" s="82" t="str">
        <f>IFERROR(IFERROR(VLOOKUP(I5477,'DE-PARA'!B:D,3,0),VLOOKUP(I5477,'DE-PARA'!C:D,2,0)),"NÃO ENCONTRADO")</f>
        <v>TEV – Transferências Entre Contas (Entradas)</v>
      </c>
      <c r="L5477" s="50" t="str">
        <f>VLOOKUP(K5477,'Base -Receita-Despesa'!$B:$AS,1,FALSE)</f>
        <v>TEV – Transferências Entre Contas (Entradas)</v>
      </c>
    </row>
    <row r="5478" spans="1:12" ht="15" customHeight="1" x14ac:dyDescent="0.25">
      <c r="A5478" s="81" t="str">
        <f t="shared" si="171"/>
        <v>2019</v>
      </c>
      <c r="B5478" s="259" t="s">
        <v>1023</v>
      </c>
      <c r="C5478" s="260" t="s">
        <v>1022</v>
      </c>
      <c r="D5478" s="73" t="str">
        <f t="shared" si="170"/>
        <v>out/2019</v>
      </c>
      <c r="E5478" s="263">
        <v>43768</v>
      </c>
      <c r="F5478" s="259" t="s">
        <v>214</v>
      </c>
      <c r="G5478" s="259" t="s">
        <v>295</v>
      </c>
      <c r="H5478" s="264" t="s">
        <v>191</v>
      </c>
      <c r="I5478" s="264" t="s">
        <v>133</v>
      </c>
      <c r="J5478" s="264">
        <v>-36.5</v>
      </c>
      <c r="K5478" s="82" t="str">
        <f>IFERROR(IFERROR(VLOOKUP(I5478,'DE-PARA'!B:D,3,0),VLOOKUP(I5478,'DE-PARA'!C:D,2,0)),"NÃO ENCONTRADO")</f>
        <v>Outras Saídas</v>
      </c>
      <c r="L5478" s="50" t="str">
        <f>VLOOKUP(K5478,'Base -Receita-Despesa'!$B:$AS,1,FALSE)</f>
        <v>Outras Saídas</v>
      </c>
    </row>
    <row r="5479" spans="1:12" ht="15" customHeight="1" x14ac:dyDescent="0.25">
      <c r="A5479" s="81" t="str">
        <f t="shared" si="171"/>
        <v>2019</v>
      </c>
      <c r="B5479" s="259" t="s">
        <v>1023</v>
      </c>
      <c r="C5479" s="260" t="s">
        <v>1022</v>
      </c>
      <c r="D5479" s="73" t="str">
        <f t="shared" si="170"/>
        <v>out/2019</v>
      </c>
      <c r="E5479" s="263">
        <v>43768</v>
      </c>
      <c r="F5479" s="259" t="s">
        <v>214</v>
      </c>
      <c r="G5479" s="259" t="s">
        <v>295</v>
      </c>
      <c r="H5479" s="264" t="s">
        <v>329</v>
      </c>
      <c r="I5479" s="264" t="s">
        <v>133</v>
      </c>
      <c r="J5479" s="264">
        <v>-85.06</v>
      </c>
      <c r="K5479" s="82" t="str">
        <f>IFERROR(IFERROR(VLOOKUP(I5479,'DE-PARA'!B:D,3,0),VLOOKUP(I5479,'DE-PARA'!C:D,2,0)),"NÃO ENCONTRADO")</f>
        <v>Outras Saídas</v>
      </c>
      <c r="L5479" s="50" t="str">
        <f>VLOOKUP(K5479,'Base -Receita-Despesa'!$B:$AS,1,FALSE)</f>
        <v>Outras Saídas</v>
      </c>
    </row>
    <row r="5480" spans="1:12" ht="15" customHeight="1" x14ac:dyDescent="0.25">
      <c r="A5480" s="81" t="str">
        <f t="shared" si="171"/>
        <v>2019</v>
      </c>
      <c r="B5480" s="259" t="s">
        <v>1021</v>
      </c>
      <c r="C5480" s="260" t="s">
        <v>1022</v>
      </c>
      <c r="D5480" s="73" t="str">
        <f t="shared" si="170"/>
        <v>out/2019</v>
      </c>
      <c r="E5480" s="263">
        <v>43768</v>
      </c>
      <c r="F5480" s="259" t="s">
        <v>738</v>
      </c>
      <c r="G5480" s="259" t="s">
        <v>295</v>
      </c>
      <c r="H5480" s="264" t="s">
        <v>738</v>
      </c>
      <c r="I5480" s="264" t="s">
        <v>206</v>
      </c>
      <c r="J5480" s="265">
        <v>-494832.78</v>
      </c>
      <c r="K5480" s="82" t="str">
        <f>IFERROR(IFERROR(VLOOKUP(I5480,'DE-PARA'!B:D,3,0),VLOOKUP(I5480,'DE-PARA'!C:D,2,0)),"NÃO ENCONTRADO")</f>
        <v>Saídas Da C/A Por Regates (-)</v>
      </c>
      <c r="L5480" s="50" t="str">
        <f>VLOOKUP(K5480,'Base -Receita-Despesa'!$B:$AS,1,FALSE)</f>
        <v>SAÍDAS DA C/A POR REGATES (-)</v>
      </c>
    </row>
    <row r="5481" spans="1:12" ht="15" customHeight="1" x14ac:dyDescent="0.25">
      <c r="A5481" s="81" t="str">
        <f t="shared" si="171"/>
        <v>2019</v>
      </c>
      <c r="B5481" s="259" t="s">
        <v>1021</v>
      </c>
      <c r="C5481" s="260" t="s">
        <v>1022</v>
      </c>
      <c r="D5481" s="73" t="str">
        <f t="shared" si="170"/>
        <v>out/2019</v>
      </c>
      <c r="E5481" s="263">
        <v>43768</v>
      </c>
      <c r="F5481" s="259" t="s">
        <v>205</v>
      </c>
      <c r="G5481" s="259" t="s">
        <v>295</v>
      </c>
      <c r="H5481" s="264" t="s">
        <v>736</v>
      </c>
      <c r="I5481" s="264" t="s">
        <v>125</v>
      </c>
      <c r="J5481" s="265">
        <v>500000</v>
      </c>
      <c r="K5481" s="82" t="str">
        <f>IFERROR(IFERROR(VLOOKUP(I5481,'DE-PARA'!B:D,3,0),VLOOKUP(I5481,'DE-PARA'!C:D,2,0)),"NÃO ENCONTRADO")</f>
        <v>TEV – Transferências Entre Contas (Entradas)</v>
      </c>
      <c r="L5481" s="50" t="str">
        <f>VLOOKUP(K5481,'Base -Receita-Despesa'!$B:$AS,1,FALSE)</f>
        <v>TEV – Transferências Entre Contas (Entradas)</v>
      </c>
    </row>
    <row r="5482" spans="1:12" ht="15" customHeight="1" x14ac:dyDescent="0.25">
      <c r="A5482" s="81" t="str">
        <f t="shared" si="171"/>
        <v>2019</v>
      </c>
      <c r="B5482" s="259" t="s">
        <v>1021</v>
      </c>
      <c r="C5482" s="260" t="s">
        <v>1022</v>
      </c>
      <c r="D5482" s="73" t="str">
        <f t="shared" si="170"/>
        <v>out/2019</v>
      </c>
      <c r="E5482" s="263">
        <v>43768</v>
      </c>
      <c r="F5482" s="259">
        <v>9005</v>
      </c>
      <c r="G5482" s="259" t="s">
        <v>295</v>
      </c>
      <c r="H5482" s="264" t="s">
        <v>1304</v>
      </c>
      <c r="I5482" s="264" t="s">
        <v>248</v>
      </c>
      <c r="J5482" s="265">
        <v>-4135.5</v>
      </c>
      <c r="K5482" s="82" t="str">
        <f>IFERROR(IFERROR(VLOOKUP(I5482,'DE-PARA'!B:D,3,0),VLOOKUP(I5482,'DE-PARA'!C:D,2,0)),"NÃO ENCONTRADO")</f>
        <v>Materiais</v>
      </c>
      <c r="L5482" s="50" t="str">
        <f>VLOOKUP(K5482,'Base -Receita-Despesa'!$B:$AS,1,FALSE)</f>
        <v>Materiais</v>
      </c>
    </row>
    <row r="5483" spans="1:12" ht="15" customHeight="1" x14ac:dyDescent="0.25">
      <c r="A5483" s="81" t="str">
        <f t="shared" si="171"/>
        <v>2019</v>
      </c>
      <c r="B5483" s="259" t="s">
        <v>1021</v>
      </c>
      <c r="C5483" s="260" t="s">
        <v>1022</v>
      </c>
      <c r="D5483" s="73" t="str">
        <f t="shared" si="170"/>
        <v>out/2019</v>
      </c>
      <c r="E5483" s="263">
        <v>43768</v>
      </c>
      <c r="F5483" s="259">
        <v>165909</v>
      </c>
      <c r="G5483" s="259" t="s">
        <v>295</v>
      </c>
      <c r="H5483" s="264" t="s">
        <v>216</v>
      </c>
      <c r="I5483" s="264" t="s">
        <v>137</v>
      </c>
      <c r="J5483" s="264">
        <v>-981.71</v>
      </c>
      <c r="K5483" s="82" t="str">
        <f>IFERROR(IFERROR(VLOOKUP(I5483,'DE-PARA'!B:D,3,0),VLOOKUP(I5483,'DE-PARA'!C:D,2,0)),"NÃO ENCONTRADO")</f>
        <v>Serviços</v>
      </c>
      <c r="L5483" s="50" t="str">
        <f>VLOOKUP(K5483,'Base -Receita-Despesa'!$B:$AS,1,FALSE)</f>
        <v>Serviços</v>
      </c>
    </row>
    <row r="5484" spans="1:12" ht="15" customHeight="1" x14ac:dyDescent="0.25">
      <c r="A5484" s="81" t="str">
        <f t="shared" si="171"/>
        <v>2019</v>
      </c>
      <c r="B5484" s="259" t="s">
        <v>1021</v>
      </c>
      <c r="C5484" s="260" t="s">
        <v>1022</v>
      </c>
      <c r="D5484" s="73" t="str">
        <f t="shared" si="170"/>
        <v>out/2019</v>
      </c>
      <c r="E5484" s="263">
        <v>43768</v>
      </c>
      <c r="F5484" s="259" t="s">
        <v>214</v>
      </c>
      <c r="G5484" s="259" t="s">
        <v>295</v>
      </c>
      <c r="H5484" s="264" t="s">
        <v>136</v>
      </c>
      <c r="I5484" s="264" t="s">
        <v>133</v>
      </c>
      <c r="J5484" s="264">
        <v>-3.6</v>
      </c>
      <c r="K5484" s="82" t="str">
        <f>IFERROR(IFERROR(VLOOKUP(I5484,'DE-PARA'!B:D,3,0),VLOOKUP(I5484,'DE-PARA'!C:D,2,0)),"NÃO ENCONTRADO")</f>
        <v>Outras Saídas</v>
      </c>
      <c r="L5484" s="50" t="str">
        <f>VLOOKUP(K5484,'Base -Receita-Despesa'!$B:$AS,1,FALSE)</f>
        <v>Outras Saídas</v>
      </c>
    </row>
    <row r="5485" spans="1:12" ht="15" customHeight="1" x14ac:dyDescent="0.25">
      <c r="A5485" s="81" t="str">
        <f t="shared" si="171"/>
        <v>2019</v>
      </c>
      <c r="B5485" s="259" t="s">
        <v>1023</v>
      </c>
      <c r="C5485" s="260" t="s">
        <v>1022</v>
      </c>
      <c r="D5485" s="73" t="str">
        <f t="shared" si="170"/>
        <v>out/2019</v>
      </c>
      <c r="E5485" s="263">
        <v>43769</v>
      </c>
      <c r="F5485" s="259" t="s">
        <v>205</v>
      </c>
      <c r="G5485" s="259" t="s">
        <v>295</v>
      </c>
      <c r="H5485" s="264" t="s">
        <v>736</v>
      </c>
      <c r="I5485" s="264" t="s">
        <v>125</v>
      </c>
      <c r="J5485" s="265">
        <v>-500000</v>
      </c>
      <c r="K5485" s="82" t="str">
        <f>IFERROR(IFERROR(VLOOKUP(I5485,'DE-PARA'!B:D,3,0),VLOOKUP(I5485,'DE-PARA'!C:D,2,0)),"NÃO ENCONTRADO")</f>
        <v>TEV – Transferências Entre Contas (Entradas)</v>
      </c>
      <c r="L5485" s="50" t="str">
        <f>VLOOKUP(K5485,'Base -Receita-Despesa'!$B:$AS,1,FALSE)</f>
        <v>TEV – Transferências Entre Contas (Entradas)</v>
      </c>
    </row>
    <row r="5486" spans="1:12" ht="15" customHeight="1" x14ac:dyDescent="0.25">
      <c r="A5486" s="81" t="str">
        <f t="shared" si="171"/>
        <v>2019</v>
      </c>
      <c r="B5486" s="259" t="s">
        <v>1023</v>
      </c>
      <c r="C5486" s="260" t="s">
        <v>1022</v>
      </c>
      <c r="D5486" s="73" t="str">
        <f t="shared" si="170"/>
        <v>out/2019</v>
      </c>
      <c r="E5486" s="263">
        <v>43769</v>
      </c>
      <c r="F5486" s="259" t="s">
        <v>207</v>
      </c>
      <c r="G5486" s="259" t="s">
        <v>295</v>
      </c>
      <c r="H5486" s="264" t="s">
        <v>208</v>
      </c>
      <c r="I5486" s="264" t="s">
        <v>298</v>
      </c>
      <c r="J5486" s="265">
        <v>499121.57</v>
      </c>
      <c r="K5486" s="82" t="str">
        <f>IFERROR(IFERROR(VLOOKUP(I5486,'DE-PARA'!B:D,3,0),VLOOKUP(I5486,'DE-PARA'!C:D,2,0)),"NÃO ENCONTRADO")</f>
        <v>Entrada Conta Aplicação (+)</v>
      </c>
      <c r="L5486" s="50" t="str">
        <f>VLOOKUP(K5486,'Base -Receita-Despesa'!$B:$AS,1,FALSE)</f>
        <v>ENTRADA CONTA APLICAÇÃO (+)</v>
      </c>
    </row>
    <row r="5487" spans="1:12" ht="15" customHeight="1" x14ac:dyDescent="0.25">
      <c r="A5487" s="81" t="str">
        <f t="shared" si="171"/>
        <v>2019</v>
      </c>
      <c r="B5487" s="259" t="s">
        <v>1021</v>
      </c>
      <c r="C5487" s="260" t="s">
        <v>1022</v>
      </c>
      <c r="D5487" s="73" t="str">
        <f t="shared" si="170"/>
        <v>out/2019</v>
      </c>
      <c r="E5487" s="263">
        <v>43769</v>
      </c>
      <c r="F5487" s="259" t="s">
        <v>205</v>
      </c>
      <c r="G5487" s="259" t="s">
        <v>295</v>
      </c>
      <c r="H5487" s="264" t="s">
        <v>736</v>
      </c>
      <c r="I5487" s="264" t="s">
        <v>125</v>
      </c>
      <c r="J5487" s="265">
        <v>500000</v>
      </c>
      <c r="K5487" s="82" t="str">
        <f>IFERROR(IFERROR(VLOOKUP(I5487,'DE-PARA'!B:D,3,0),VLOOKUP(I5487,'DE-PARA'!C:D,2,0)),"NÃO ENCONTRADO")</f>
        <v>TEV – Transferências Entre Contas (Entradas)</v>
      </c>
      <c r="L5487" s="50" t="str">
        <f>VLOOKUP(K5487,'Base -Receita-Despesa'!$B:$AS,1,FALSE)</f>
        <v>TEV – Transferências Entre Contas (Entradas)</v>
      </c>
    </row>
    <row r="5488" spans="1:12" ht="15" customHeight="1" x14ac:dyDescent="0.25">
      <c r="A5488" s="81" t="str">
        <f t="shared" si="171"/>
        <v>2019</v>
      </c>
      <c r="B5488" s="259" t="s">
        <v>1021</v>
      </c>
      <c r="C5488" s="260" t="s">
        <v>1022</v>
      </c>
      <c r="D5488" s="73" t="str">
        <f t="shared" si="170"/>
        <v>out/2019</v>
      </c>
      <c r="E5488" s="263">
        <v>43769</v>
      </c>
      <c r="F5488" s="259" t="s">
        <v>141</v>
      </c>
      <c r="G5488" s="259" t="s">
        <v>295</v>
      </c>
      <c r="H5488" s="264" t="s">
        <v>851</v>
      </c>
      <c r="I5488" s="264" t="s">
        <v>142</v>
      </c>
      <c r="J5488" s="264">
        <v>13.95</v>
      </c>
      <c r="K5488" s="82" t="str">
        <f>IFERROR(IFERROR(VLOOKUP(I5488,'DE-PARA'!B:D,3,0),VLOOKUP(I5488,'DE-PARA'!C:D,2,0)),"NÃO ENCONTRADO")</f>
        <v>Outras Saídas</v>
      </c>
      <c r="L5488" s="50" t="str">
        <f>VLOOKUP(K5488,'Base -Receita-Despesa'!$B:$AS,1,FALSE)</f>
        <v>Outras Saídas</v>
      </c>
    </row>
    <row r="5489" spans="1:12" ht="15" customHeight="1" x14ac:dyDescent="0.25">
      <c r="A5489" s="81" t="str">
        <f t="shared" si="171"/>
        <v>2019</v>
      </c>
      <c r="B5489" s="259" t="s">
        <v>1023</v>
      </c>
      <c r="C5489" s="260" t="s">
        <v>1022</v>
      </c>
      <c r="D5489" s="73" t="str">
        <f t="shared" si="170"/>
        <v>out/2019</v>
      </c>
      <c r="E5489" s="263">
        <v>43769</v>
      </c>
      <c r="F5489" s="259" t="s">
        <v>171</v>
      </c>
      <c r="G5489" s="259" t="s">
        <v>295</v>
      </c>
      <c r="H5489" s="264" t="s">
        <v>850</v>
      </c>
      <c r="I5489" s="264" t="s">
        <v>238</v>
      </c>
      <c r="J5489" s="264">
        <v>-99.65</v>
      </c>
      <c r="K5489" s="82" t="str">
        <f>IFERROR(IFERROR(VLOOKUP(I5489,'DE-PARA'!B:D,3,0),VLOOKUP(I5489,'DE-PARA'!C:D,2,0)),"NÃO ENCONTRADO")</f>
        <v>Rendimentos sobre Aplicações Financeiras</v>
      </c>
      <c r="L5489" s="50" t="str">
        <f>VLOOKUP(K5489,'Base -Receita-Despesa'!$B:$AS,1,FALSE)</f>
        <v>Rendimentos sobre Aplicações Financeiras</v>
      </c>
    </row>
    <row r="5490" spans="1:12" ht="15" customHeight="1" x14ac:dyDescent="0.25">
      <c r="A5490" s="81" t="str">
        <f t="shared" si="171"/>
        <v>2019</v>
      </c>
      <c r="B5490" s="259" t="s">
        <v>1021</v>
      </c>
      <c r="C5490" s="260" t="s">
        <v>1022</v>
      </c>
      <c r="D5490" s="73" t="str">
        <f t="shared" si="170"/>
        <v>out/2019</v>
      </c>
      <c r="E5490" s="263">
        <v>43769</v>
      </c>
      <c r="F5490" s="259" t="s">
        <v>171</v>
      </c>
      <c r="G5490" s="259" t="s">
        <v>295</v>
      </c>
      <c r="H5490" s="264" t="s">
        <v>850</v>
      </c>
      <c r="I5490" s="264" t="s">
        <v>238</v>
      </c>
      <c r="J5490" s="265">
        <v>11189.99</v>
      </c>
      <c r="K5490" s="82" t="str">
        <f>IFERROR(IFERROR(VLOOKUP(I5490,'DE-PARA'!B:D,3,0),VLOOKUP(I5490,'DE-PARA'!C:D,2,0)),"NÃO ENCONTRADO")</f>
        <v>Rendimentos sobre Aplicações Financeiras</v>
      </c>
      <c r="L5490" s="50" t="str">
        <f>VLOOKUP(K5490,'Base -Receita-Despesa'!$B:$AS,1,FALSE)</f>
        <v>Rendimentos sobre Aplicações Financeiras</v>
      </c>
    </row>
    <row r="5491" spans="1:12" ht="15" customHeight="1" x14ac:dyDescent="0.25">
      <c r="A5491" s="81" t="str">
        <f t="shared" si="171"/>
        <v>2019</v>
      </c>
      <c r="B5491" s="259" t="s">
        <v>1023</v>
      </c>
      <c r="C5491" s="260" t="s">
        <v>1022</v>
      </c>
      <c r="D5491" s="73" t="str">
        <f t="shared" si="170"/>
        <v>nov/2019</v>
      </c>
      <c r="E5491" s="263">
        <v>43770</v>
      </c>
      <c r="F5491" s="259" t="s">
        <v>205</v>
      </c>
      <c r="G5491" s="259" t="s">
        <v>295</v>
      </c>
      <c r="H5491" s="264" t="s">
        <v>736</v>
      </c>
      <c r="I5491" s="264" t="s">
        <v>125</v>
      </c>
      <c r="J5491" s="265">
        <v>-69332.31</v>
      </c>
      <c r="K5491" s="82" t="str">
        <f>IFERROR(IFERROR(VLOOKUP(I5491,'DE-PARA'!B:D,3,0),VLOOKUP(I5491,'DE-PARA'!C:D,2,0)),"NÃO ENCONTRADO")</f>
        <v>TEV – Transferências Entre Contas (Entradas)</v>
      </c>
      <c r="L5491" s="50" t="str">
        <f>VLOOKUP(K5491,'Base -Receita-Despesa'!$B:$AS,1,FALSE)</f>
        <v>TEV – Transferências Entre Contas (Entradas)</v>
      </c>
    </row>
    <row r="5492" spans="1:12" ht="15" customHeight="1" x14ac:dyDescent="0.25">
      <c r="A5492" s="81" t="str">
        <f t="shared" si="171"/>
        <v>2019</v>
      </c>
      <c r="B5492" s="259" t="s">
        <v>1023</v>
      </c>
      <c r="C5492" s="260" t="s">
        <v>1022</v>
      </c>
      <c r="D5492" s="73" t="str">
        <f t="shared" si="170"/>
        <v>nov/2019</v>
      </c>
      <c r="E5492" s="263">
        <v>43770</v>
      </c>
      <c r="F5492" s="259" t="s">
        <v>207</v>
      </c>
      <c r="G5492" s="259" t="s">
        <v>295</v>
      </c>
      <c r="H5492" s="264" t="s">
        <v>208</v>
      </c>
      <c r="I5492" s="264" t="s">
        <v>298</v>
      </c>
      <c r="J5492" s="265">
        <v>69332.31</v>
      </c>
      <c r="K5492" s="82" t="str">
        <f>IFERROR(IFERROR(VLOOKUP(I5492,'DE-PARA'!B:D,3,0),VLOOKUP(I5492,'DE-PARA'!C:D,2,0)),"NÃO ENCONTRADO")</f>
        <v>Entrada Conta Aplicação (+)</v>
      </c>
      <c r="L5492" s="50" t="str">
        <f>VLOOKUP(K5492,'Base -Receita-Despesa'!$B:$AS,1,FALSE)</f>
        <v>ENTRADA CONTA APLICAÇÃO (+)</v>
      </c>
    </row>
    <row r="5493" spans="1:12" ht="15" customHeight="1" x14ac:dyDescent="0.25">
      <c r="A5493" s="81" t="str">
        <f t="shared" si="171"/>
        <v>2019</v>
      </c>
      <c r="B5493" s="259" t="s">
        <v>1021</v>
      </c>
      <c r="C5493" s="260" t="s">
        <v>1022</v>
      </c>
      <c r="D5493" s="73" t="str">
        <f t="shared" si="170"/>
        <v>nov/2019</v>
      </c>
      <c r="E5493" s="263">
        <v>43770</v>
      </c>
      <c r="F5493" s="259" t="s">
        <v>738</v>
      </c>
      <c r="G5493" s="259" t="s">
        <v>295</v>
      </c>
      <c r="H5493" s="264" t="s">
        <v>738</v>
      </c>
      <c r="I5493" s="264" t="s">
        <v>206</v>
      </c>
      <c r="J5493" s="265">
        <v>-562589.63</v>
      </c>
      <c r="K5493" s="82" t="str">
        <f>IFERROR(IFERROR(VLOOKUP(I5493,'DE-PARA'!B:D,3,0),VLOOKUP(I5493,'DE-PARA'!C:D,2,0)),"NÃO ENCONTRADO")</f>
        <v>Saídas Da C/A Por Regates (-)</v>
      </c>
      <c r="L5493" s="50" t="str">
        <f>VLOOKUP(K5493,'Base -Receita-Despesa'!$B:$AS,1,FALSE)</f>
        <v>SAÍDAS DA C/A POR REGATES (-)</v>
      </c>
    </row>
    <row r="5494" spans="1:12" ht="15" customHeight="1" x14ac:dyDescent="0.25">
      <c r="A5494" s="81" t="str">
        <f t="shared" si="171"/>
        <v>2019</v>
      </c>
      <c r="B5494" s="259" t="s">
        <v>1021</v>
      </c>
      <c r="C5494" s="260" t="s">
        <v>1022</v>
      </c>
      <c r="D5494" s="73" t="str">
        <f t="shared" si="170"/>
        <v>nov/2019</v>
      </c>
      <c r="E5494" s="263">
        <v>43770</v>
      </c>
      <c r="F5494" s="259" t="s">
        <v>205</v>
      </c>
      <c r="G5494" s="259" t="s">
        <v>295</v>
      </c>
      <c r="H5494" s="264" t="s">
        <v>736</v>
      </c>
      <c r="I5494" s="264" t="s">
        <v>125</v>
      </c>
      <c r="J5494" s="265">
        <v>69332.31</v>
      </c>
      <c r="K5494" s="82" t="str">
        <f>IFERROR(IFERROR(VLOOKUP(I5494,'DE-PARA'!B:D,3,0),VLOOKUP(I5494,'DE-PARA'!C:D,2,0)),"NÃO ENCONTRADO")</f>
        <v>TEV – Transferências Entre Contas (Entradas)</v>
      </c>
      <c r="L5494" s="50" t="str">
        <f>VLOOKUP(K5494,'Base -Receita-Despesa'!$B:$AS,1,FALSE)</f>
        <v>TEV – Transferências Entre Contas (Entradas)</v>
      </c>
    </row>
    <row r="5495" spans="1:12" ht="15" customHeight="1" x14ac:dyDescent="0.25">
      <c r="A5495" s="81" t="str">
        <f t="shared" si="171"/>
        <v>2019</v>
      </c>
      <c r="B5495" s="259" t="s">
        <v>1021</v>
      </c>
      <c r="C5495" s="260" t="s">
        <v>1022</v>
      </c>
      <c r="D5495" s="73" t="str">
        <f t="shared" si="170"/>
        <v>nov/2019</v>
      </c>
      <c r="E5495" s="263">
        <v>43770</v>
      </c>
      <c r="F5495" s="259">
        <v>99898</v>
      </c>
      <c r="G5495" s="259" t="s">
        <v>295</v>
      </c>
      <c r="H5495" s="264" t="s">
        <v>181</v>
      </c>
      <c r="I5495" s="264" t="s">
        <v>251</v>
      </c>
      <c r="J5495" s="265">
        <v>-3609</v>
      </c>
      <c r="K5495" s="82" t="str">
        <f>IFERROR(IFERROR(VLOOKUP(I5495,'DE-PARA'!B:D,3,0),VLOOKUP(I5495,'DE-PARA'!C:D,2,0)),"NÃO ENCONTRADO")</f>
        <v>Materiais</v>
      </c>
      <c r="L5495" s="50" t="str">
        <f>VLOOKUP(K5495,'Base -Receita-Despesa'!$B:$AS,1,FALSE)</f>
        <v>Materiais</v>
      </c>
    </row>
    <row r="5496" spans="1:12" ht="15" customHeight="1" x14ac:dyDescent="0.25">
      <c r="A5496" s="81" t="str">
        <f t="shared" si="171"/>
        <v>2019</v>
      </c>
      <c r="B5496" s="259" t="s">
        <v>1021</v>
      </c>
      <c r="C5496" s="260" t="s">
        <v>1022</v>
      </c>
      <c r="D5496" s="73" t="str">
        <f t="shared" si="170"/>
        <v>nov/2019</v>
      </c>
      <c r="E5496" s="263">
        <v>43770</v>
      </c>
      <c r="F5496" s="259" t="s">
        <v>571</v>
      </c>
      <c r="G5496" s="259" t="s">
        <v>295</v>
      </c>
      <c r="H5496" s="264" t="s">
        <v>1815</v>
      </c>
      <c r="I5496" s="264" t="s">
        <v>128</v>
      </c>
      <c r="J5496" s="265">
        <v>-3144.04</v>
      </c>
      <c r="K5496" s="82" t="str">
        <f>IFERROR(IFERROR(VLOOKUP(I5496,'DE-PARA'!B:D,3,0),VLOOKUP(I5496,'DE-PARA'!C:D,2,0)),"NÃO ENCONTRADO")</f>
        <v>Rescisões Trabalhistas</v>
      </c>
      <c r="L5496" s="50" t="str">
        <f>VLOOKUP(K5496,'Base -Receita-Despesa'!$B:$AS,1,FALSE)</f>
        <v>Rescisões Trabalhistas</v>
      </c>
    </row>
    <row r="5497" spans="1:12" ht="15" customHeight="1" x14ac:dyDescent="0.25">
      <c r="A5497" s="81" t="str">
        <f t="shared" si="171"/>
        <v>2019</v>
      </c>
      <c r="B5497" s="259" t="s">
        <v>1021</v>
      </c>
      <c r="C5497" s="260" t="s">
        <v>1022</v>
      </c>
      <c r="D5497" s="73" t="str">
        <f t="shared" si="170"/>
        <v>nov/2019</v>
      </c>
      <c r="E5497" s="263">
        <v>43773</v>
      </c>
      <c r="F5497" s="259" t="s">
        <v>1816</v>
      </c>
      <c r="G5497" s="259" t="s">
        <v>295</v>
      </c>
      <c r="H5497" s="264" t="s">
        <v>400</v>
      </c>
      <c r="I5497" s="264" t="s">
        <v>188</v>
      </c>
      <c r="J5497" s="264">
        <v>-110</v>
      </c>
      <c r="K5497" s="82" t="str">
        <f>IFERROR(IFERROR(VLOOKUP(I5497,'DE-PARA'!B:D,3,0),VLOOKUP(I5497,'DE-PARA'!C:D,2,0)),"NÃO ENCONTRADO")</f>
        <v>Tributos, Taxas e Contribuições</v>
      </c>
      <c r="L5497" s="50" t="str">
        <f>VLOOKUP(K5497,'Base -Receita-Despesa'!$B:$AS,1,FALSE)</f>
        <v>Tributos, Taxas e Contribuições</v>
      </c>
    </row>
    <row r="5498" spans="1:12" ht="15" customHeight="1" x14ac:dyDescent="0.25">
      <c r="A5498" s="81" t="str">
        <f t="shared" si="171"/>
        <v>2019</v>
      </c>
      <c r="B5498" s="259" t="s">
        <v>1021</v>
      </c>
      <c r="C5498" s="260" t="s">
        <v>1022</v>
      </c>
      <c r="D5498" s="73" t="str">
        <f t="shared" si="170"/>
        <v>nov/2019</v>
      </c>
      <c r="E5498" s="263">
        <v>43773</v>
      </c>
      <c r="F5498" s="259">
        <v>718</v>
      </c>
      <c r="G5498" s="259" t="s">
        <v>295</v>
      </c>
      <c r="H5498" s="264" t="s">
        <v>1817</v>
      </c>
      <c r="I5498" s="264" t="s">
        <v>249</v>
      </c>
      <c r="J5498" s="264">
        <v>-156</v>
      </c>
      <c r="K5498" s="82" t="str">
        <f>IFERROR(IFERROR(VLOOKUP(I5498,'DE-PARA'!B:D,3,0),VLOOKUP(I5498,'DE-PARA'!C:D,2,0)),"NÃO ENCONTRADO")</f>
        <v>Materiais</v>
      </c>
      <c r="L5498" s="50" t="str">
        <f>VLOOKUP(K5498,'Base -Receita-Despesa'!$B:$AS,1,FALSE)</f>
        <v>Materiais</v>
      </c>
    </row>
    <row r="5499" spans="1:12" ht="15" customHeight="1" x14ac:dyDescent="0.25">
      <c r="A5499" s="81" t="str">
        <f t="shared" si="171"/>
        <v>2019</v>
      </c>
      <c r="B5499" s="259" t="s">
        <v>1021</v>
      </c>
      <c r="C5499" s="260" t="s">
        <v>1022</v>
      </c>
      <c r="D5499" s="73" t="str">
        <f t="shared" si="170"/>
        <v>nov/2019</v>
      </c>
      <c r="E5499" s="263">
        <v>43773</v>
      </c>
      <c r="F5499" s="259" t="s">
        <v>207</v>
      </c>
      <c r="G5499" s="259" t="s">
        <v>295</v>
      </c>
      <c r="H5499" s="264" t="s">
        <v>208</v>
      </c>
      <c r="I5499" s="264" t="s">
        <v>298</v>
      </c>
      <c r="J5499" s="264">
        <v>216</v>
      </c>
      <c r="K5499" s="82" t="str">
        <f>IFERROR(IFERROR(VLOOKUP(I5499,'DE-PARA'!B:D,3,0),VLOOKUP(I5499,'DE-PARA'!C:D,2,0)),"NÃO ENCONTRADO")</f>
        <v>Entrada Conta Aplicação (+)</v>
      </c>
      <c r="L5499" s="50" t="str">
        <f>VLOOKUP(K5499,'Base -Receita-Despesa'!$B:$AS,1,FALSE)</f>
        <v>ENTRADA CONTA APLICAÇÃO (+)</v>
      </c>
    </row>
    <row r="5500" spans="1:12" ht="15" customHeight="1" x14ac:dyDescent="0.25">
      <c r="A5500" s="81" t="str">
        <f t="shared" si="171"/>
        <v>2019</v>
      </c>
      <c r="B5500" s="259" t="s">
        <v>1021</v>
      </c>
      <c r="C5500" s="260" t="s">
        <v>1022</v>
      </c>
      <c r="D5500" s="73" t="str">
        <f t="shared" si="170"/>
        <v>nov/2019</v>
      </c>
      <c r="E5500" s="263">
        <v>43774</v>
      </c>
      <c r="F5500" s="259">
        <v>4704</v>
      </c>
      <c r="G5500" s="259" t="s">
        <v>295</v>
      </c>
      <c r="H5500" s="264" t="s">
        <v>1818</v>
      </c>
      <c r="I5500" s="264" t="s">
        <v>138</v>
      </c>
      <c r="J5500" s="264">
        <v>-130</v>
      </c>
      <c r="K5500" s="82" t="str">
        <f>IFERROR(IFERROR(VLOOKUP(I5500,'DE-PARA'!B:D,3,0),VLOOKUP(I5500,'DE-PARA'!C:D,2,0)),"NÃO ENCONTRADO")</f>
        <v>Concessionárias (água, luz e telefone)</v>
      </c>
      <c r="L5500" s="50" t="str">
        <f>VLOOKUP(K5500,'Base -Receita-Despesa'!$B:$AS,1,FALSE)</f>
        <v>Concessionárias (água, luz e telefone)</v>
      </c>
    </row>
    <row r="5501" spans="1:12" ht="15" customHeight="1" x14ac:dyDescent="0.25">
      <c r="A5501" s="81" t="str">
        <f t="shared" si="171"/>
        <v>2019</v>
      </c>
      <c r="B5501" s="259" t="s">
        <v>1021</v>
      </c>
      <c r="C5501" s="260" t="s">
        <v>1022</v>
      </c>
      <c r="D5501" s="73" t="str">
        <f t="shared" si="170"/>
        <v>nov/2019</v>
      </c>
      <c r="E5501" s="263">
        <v>43774</v>
      </c>
      <c r="F5501" s="259" t="s">
        <v>218</v>
      </c>
      <c r="G5501" s="259" t="s">
        <v>295</v>
      </c>
      <c r="H5501" s="264" t="s">
        <v>1819</v>
      </c>
      <c r="I5501" s="264" t="s">
        <v>135</v>
      </c>
      <c r="J5501" s="264">
        <v>-420.44</v>
      </c>
      <c r="K5501" s="82" t="str">
        <f>IFERROR(IFERROR(VLOOKUP(I5501,'DE-PARA'!B:D,3,0),VLOOKUP(I5501,'DE-PARA'!C:D,2,0)),"NÃO ENCONTRADO")</f>
        <v>Pessoal</v>
      </c>
      <c r="L5501" s="50" t="str">
        <f>VLOOKUP(K5501,'Base -Receita-Despesa'!$B:$AS,1,FALSE)</f>
        <v>Pessoal</v>
      </c>
    </row>
    <row r="5502" spans="1:12" ht="15" customHeight="1" x14ac:dyDescent="0.25">
      <c r="A5502" s="81" t="str">
        <f t="shared" si="171"/>
        <v>2019</v>
      </c>
      <c r="B5502" s="259" t="s">
        <v>1021</v>
      </c>
      <c r="C5502" s="260" t="s">
        <v>1022</v>
      </c>
      <c r="D5502" s="73" t="str">
        <f t="shared" si="170"/>
        <v>nov/2019</v>
      </c>
      <c r="E5502" s="263">
        <v>43774</v>
      </c>
      <c r="F5502" s="259" t="s">
        <v>218</v>
      </c>
      <c r="G5502" s="259" t="s">
        <v>295</v>
      </c>
      <c r="H5502" s="264" t="s">
        <v>1731</v>
      </c>
      <c r="I5502" s="264" t="s">
        <v>135</v>
      </c>
      <c r="J5502" s="265">
        <v>-1242</v>
      </c>
      <c r="K5502" s="82" t="str">
        <f>IFERROR(IFERROR(VLOOKUP(I5502,'DE-PARA'!B:D,3,0),VLOOKUP(I5502,'DE-PARA'!C:D,2,0)),"NÃO ENCONTRADO")</f>
        <v>Pessoal</v>
      </c>
      <c r="L5502" s="50" t="str">
        <f>VLOOKUP(K5502,'Base -Receita-Despesa'!$B:$AS,1,FALSE)</f>
        <v>Pessoal</v>
      </c>
    </row>
    <row r="5503" spans="1:12" ht="15" customHeight="1" x14ac:dyDescent="0.25">
      <c r="A5503" s="81" t="str">
        <f t="shared" si="171"/>
        <v>2019</v>
      </c>
      <c r="B5503" s="259" t="s">
        <v>1021</v>
      </c>
      <c r="C5503" s="260" t="s">
        <v>1022</v>
      </c>
      <c r="D5503" s="73" t="str">
        <f t="shared" si="170"/>
        <v>nov/2019</v>
      </c>
      <c r="E5503" s="263">
        <v>43774</v>
      </c>
      <c r="F5503" s="259" t="s">
        <v>218</v>
      </c>
      <c r="G5503" s="259" t="s">
        <v>295</v>
      </c>
      <c r="H5503" s="264" t="s">
        <v>1820</v>
      </c>
      <c r="I5503" s="264" t="s">
        <v>135</v>
      </c>
      <c r="J5503" s="264">
        <v>-871.24</v>
      </c>
      <c r="K5503" s="82" t="str">
        <f>IFERROR(IFERROR(VLOOKUP(I5503,'DE-PARA'!B:D,3,0),VLOOKUP(I5503,'DE-PARA'!C:D,2,0)),"NÃO ENCONTRADO")</f>
        <v>Pessoal</v>
      </c>
      <c r="L5503" s="50" t="str">
        <f>VLOOKUP(K5503,'Base -Receita-Despesa'!$B:$AS,1,FALSE)</f>
        <v>Pessoal</v>
      </c>
    </row>
    <row r="5504" spans="1:12" ht="15" customHeight="1" x14ac:dyDescent="0.25">
      <c r="A5504" s="81" t="str">
        <f t="shared" si="171"/>
        <v>2019</v>
      </c>
      <c r="B5504" s="259" t="s">
        <v>1021</v>
      </c>
      <c r="C5504" s="260" t="s">
        <v>1022</v>
      </c>
      <c r="D5504" s="73" t="str">
        <f t="shared" si="170"/>
        <v>nov/2019</v>
      </c>
      <c r="E5504" s="263">
        <v>43774</v>
      </c>
      <c r="F5504" s="259" t="s">
        <v>781</v>
      </c>
      <c r="G5504" s="259" t="s">
        <v>295</v>
      </c>
      <c r="H5504" s="264" t="s">
        <v>1578</v>
      </c>
      <c r="I5504" s="264" t="s">
        <v>276</v>
      </c>
      <c r="J5504" s="264">
        <v>-296.70999999999998</v>
      </c>
      <c r="K5504" s="82" t="str">
        <f>IFERROR(IFERROR(VLOOKUP(I5504,'DE-PARA'!B:D,3,0),VLOOKUP(I5504,'DE-PARA'!C:D,2,0)),"NÃO ENCONTRADO")</f>
        <v>Despesas com Viagens</v>
      </c>
      <c r="L5504" s="50" t="str">
        <f>VLOOKUP(K5504,'Base -Receita-Despesa'!$B:$AS,1,FALSE)</f>
        <v>Despesas com Viagens</v>
      </c>
    </row>
    <row r="5505" spans="1:12" ht="15" customHeight="1" x14ac:dyDescent="0.25">
      <c r="A5505" s="81" t="str">
        <f t="shared" si="171"/>
        <v>2019</v>
      </c>
      <c r="B5505" s="259" t="s">
        <v>1021</v>
      </c>
      <c r="C5505" s="260" t="s">
        <v>1022</v>
      </c>
      <c r="D5505" s="73" t="str">
        <f t="shared" si="170"/>
        <v>nov/2019</v>
      </c>
      <c r="E5505" s="263">
        <v>43774</v>
      </c>
      <c r="F5505" s="259" t="s">
        <v>218</v>
      </c>
      <c r="G5505" s="259" t="s">
        <v>295</v>
      </c>
      <c r="H5505" s="264" t="s">
        <v>1739</v>
      </c>
      <c r="I5505" s="264" t="s">
        <v>135</v>
      </c>
      <c r="J5505" s="264">
        <v>-397.76</v>
      </c>
      <c r="K5505" s="82" t="str">
        <f>IFERROR(IFERROR(VLOOKUP(I5505,'DE-PARA'!B:D,3,0),VLOOKUP(I5505,'DE-PARA'!C:D,2,0)),"NÃO ENCONTRADO")</f>
        <v>Pessoal</v>
      </c>
      <c r="L5505" s="50" t="str">
        <f>VLOOKUP(K5505,'Base -Receita-Despesa'!$B:$AS,1,FALSE)</f>
        <v>Pessoal</v>
      </c>
    </row>
    <row r="5506" spans="1:12" ht="15" customHeight="1" x14ac:dyDescent="0.25">
      <c r="A5506" s="81" t="str">
        <f t="shared" si="171"/>
        <v>2019</v>
      </c>
      <c r="B5506" s="259" t="s">
        <v>1021</v>
      </c>
      <c r="C5506" s="260" t="s">
        <v>1022</v>
      </c>
      <c r="D5506" s="73" t="str">
        <f t="shared" si="170"/>
        <v>nov/2019</v>
      </c>
      <c r="E5506" s="263">
        <v>43774</v>
      </c>
      <c r="F5506" s="259" t="s">
        <v>218</v>
      </c>
      <c r="G5506" s="259" t="s">
        <v>295</v>
      </c>
      <c r="H5506" s="264" t="s">
        <v>1821</v>
      </c>
      <c r="I5506" s="264" t="s">
        <v>135</v>
      </c>
      <c r="J5506" s="264">
        <v>-420.44</v>
      </c>
      <c r="K5506" s="82" t="str">
        <f>IFERROR(IFERROR(VLOOKUP(I5506,'DE-PARA'!B:D,3,0),VLOOKUP(I5506,'DE-PARA'!C:D,2,0)),"NÃO ENCONTRADO")</f>
        <v>Pessoal</v>
      </c>
      <c r="L5506" s="50" t="str">
        <f>VLOOKUP(K5506,'Base -Receita-Despesa'!$B:$AS,1,FALSE)</f>
        <v>Pessoal</v>
      </c>
    </row>
    <row r="5507" spans="1:12" ht="15" customHeight="1" x14ac:dyDescent="0.25">
      <c r="A5507" s="81" t="str">
        <f t="shared" si="171"/>
        <v>2019</v>
      </c>
      <c r="B5507" s="259" t="s">
        <v>1021</v>
      </c>
      <c r="C5507" s="260" t="s">
        <v>1022</v>
      </c>
      <c r="D5507" s="73" t="str">
        <f t="shared" ref="D5507:D5570" si="172">TEXT(E5507,"mmm/aaaa")</f>
        <v>nov/2019</v>
      </c>
      <c r="E5507" s="263">
        <v>43774</v>
      </c>
      <c r="F5507" s="259" t="s">
        <v>218</v>
      </c>
      <c r="G5507" s="259" t="s">
        <v>295</v>
      </c>
      <c r="H5507" s="264" t="s">
        <v>1822</v>
      </c>
      <c r="I5507" s="264" t="s">
        <v>135</v>
      </c>
      <c r="J5507" s="264">
        <v>-352.6</v>
      </c>
      <c r="K5507" s="82" t="str">
        <f>IFERROR(IFERROR(VLOOKUP(I5507,'DE-PARA'!B:D,3,0),VLOOKUP(I5507,'DE-PARA'!C:D,2,0)),"NÃO ENCONTRADO")</f>
        <v>Pessoal</v>
      </c>
      <c r="L5507" s="50" t="str">
        <f>VLOOKUP(K5507,'Base -Receita-Despesa'!$B:$AS,1,FALSE)</f>
        <v>Pessoal</v>
      </c>
    </row>
    <row r="5508" spans="1:12" ht="15" customHeight="1" x14ac:dyDescent="0.25">
      <c r="A5508" s="81" t="str">
        <f t="shared" ref="A5508:A5571" si="173">IF(K5508="NÃO ENCONTRADO",0,RIGHT(D5508,4))</f>
        <v>2019</v>
      </c>
      <c r="B5508" s="259" t="s">
        <v>1021</v>
      </c>
      <c r="C5508" s="260" t="s">
        <v>1022</v>
      </c>
      <c r="D5508" s="73" t="str">
        <f t="shared" si="172"/>
        <v>nov/2019</v>
      </c>
      <c r="E5508" s="263">
        <v>43774</v>
      </c>
      <c r="F5508" s="259" t="s">
        <v>218</v>
      </c>
      <c r="G5508" s="259" t="s">
        <v>295</v>
      </c>
      <c r="H5508" s="264" t="s">
        <v>1823</v>
      </c>
      <c r="I5508" s="264" t="s">
        <v>135</v>
      </c>
      <c r="J5508" s="264">
        <v>-414</v>
      </c>
      <c r="K5508" s="82" t="str">
        <f>IFERROR(IFERROR(VLOOKUP(I5508,'DE-PARA'!B:D,3,0),VLOOKUP(I5508,'DE-PARA'!C:D,2,0)),"NÃO ENCONTRADO")</f>
        <v>Pessoal</v>
      </c>
      <c r="L5508" s="50" t="str">
        <f>VLOOKUP(K5508,'Base -Receita-Despesa'!$B:$AS,1,FALSE)</f>
        <v>Pessoal</v>
      </c>
    </row>
    <row r="5509" spans="1:12" ht="15" customHeight="1" x14ac:dyDescent="0.25">
      <c r="A5509" s="81" t="str">
        <f t="shared" si="173"/>
        <v>2019</v>
      </c>
      <c r="B5509" s="259" t="s">
        <v>1021</v>
      </c>
      <c r="C5509" s="260" t="s">
        <v>1022</v>
      </c>
      <c r="D5509" s="73" t="str">
        <f t="shared" si="172"/>
        <v>nov/2019</v>
      </c>
      <c r="E5509" s="263">
        <v>43774</v>
      </c>
      <c r="F5509" s="259" t="s">
        <v>218</v>
      </c>
      <c r="G5509" s="259" t="s">
        <v>295</v>
      </c>
      <c r="H5509" s="264" t="s">
        <v>1824</v>
      </c>
      <c r="I5509" s="264" t="s">
        <v>135</v>
      </c>
      <c r="J5509" s="264">
        <v>-431.37</v>
      </c>
      <c r="K5509" s="82" t="str">
        <f>IFERROR(IFERROR(VLOOKUP(I5509,'DE-PARA'!B:D,3,0),VLOOKUP(I5509,'DE-PARA'!C:D,2,0)),"NÃO ENCONTRADO")</f>
        <v>Pessoal</v>
      </c>
      <c r="L5509" s="50" t="str">
        <f>VLOOKUP(K5509,'Base -Receita-Despesa'!$B:$AS,1,FALSE)</f>
        <v>Pessoal</v>
      </c>
    </row>
    <row r="5510" spans="1:12" ht="15" customHeight="1" x14ac:dyDescent="0.25">
      <c r="A5510" s="81" t="str">
        <f t="shared" si="173"/>
        <v>2019</v>
      </c>
      <c r="B5510" s="259" t="s">
        <v>1021</v>
      </c>
      <c r="C5510" s="260" t="s">
        <v>1022</v>
      </c>
      <c r="D5510" s="73" t="str">
        <f t="shared" si="172"/>
        <v>nov/2019</v>
      </c>
      <c r="E5510" s="263">
        <v>43774</v>
      </c>
      <c r="F5510" s="259" t="s">
        <v>218</v>
      </c>
      <c r="G5510" s="259" t="s">
        <v>295</v>
      </c>
      <c r="H5510" s="264" t="s">
        <v>1825</v>
      </c>
      <c r="I5510" s="264" t="s">
        <v>135</v>
      </c>
      <c r="J5510" s="264">
        <v>-414</v>
      </c>
      <c r="K5510" s="82" t="str">
        <f>IFERROR(IFERROR(VLOOKUP(I5510,'DE-PARA'!B:D,3,0),VLOOKUP(I5510,'DE-PARA'!C:D,2,0)),"NÃO ENCONTRADO")</f>
        <v>Pessoal</v>
      </c>
      <c r="L5510" s="50" t="str">
        <f>VLOOKUP(K5510,'Base -Receita-Despesa'!$B:$AS,1,FALSE)</f>
        <v>Pessoal</v>
      </c>
    </row>
    <row r="5511" spans="1:12" ht="15" customHeight="1" x14ac:dyDescent="0.25">
      <c r="A5511" s="81" t="str">
        <f t="shared" si="173"/>
        <v>2019</v>
      </c>
      <c r="B5511" s="259" t="s">
        <v>1021</v>
      </c>
      <c r="C5511" s="260" t="s">
        <v>1022</v>
      </c>
      <c r="D5511" s="73" t="str">
        <f t="shared" si="172"/>
        <v>nov/2019</v>
      </c>
      <c r="E5511" s="263">
        <v>43774</v>
      </c>
      <c r="F5511" s="259" t="s">
        <v>218</v>
      </c>
      <c r="G5511" s="259" t="s">
        <v>295</v>
      </c>
      <c r="H5511" s="264" t="s">
        <v>1826</v>
      </c>
      <c r="I5511" s="264" t="s">
        <v>135</v>
      </c>
      <c r="J5511" s="264">
        <v>-799.89</v>
      </c>
      <c r="K5511" s="82" t="str">
        <f>IFERROR(IFERROR(VLOOKUP(I5511,'DE-PARA'!B:D,3,0),VLOOKUP(I5511,'DE-PARA'!C:D,2,0)),"NÃO ENCONTRADO")</f>
        <v>Pessoal</v>
      </c>
      <c r="L5511" s="50" t="str">
        <f>VLOOKUP(K5511,'Base -Receita-Despesa'!$B:$AS,1,FALSE)</f>
        <v>Pessoal</v>
      </c>
    </row>
    <row r="5512" spans="1:12" ht="15" customHeight="1" x14ac:dyDescent="0.25">
      <c r="A5512" s="81" t="str">
        <f t="shared" si="173"/>
        <v>2019</v>
      </c>
      <c r="B5512" s="259" t="s">
        <v>1021</v>
      </c>
      <c r="C5512" s="260" t="s">
        <v>1022</v>
      </c>
      <c r="D5512" s="73" t="str">
        <f t="shared" si="172"/>
        <v>nov/2019</v>
      </c>
      <c r="E5512" s="263">
        <v>43774</v>
      </c>
      <c r="F5512" s="259" t="s">
        <v>218</v>
      </c>
      <c r="G5512" s="259" t="s">
        <v>295</v>
      </c>
      <c r="H5512" s="264" t="s">
        <v>1050</v>
      </c>
      <c r="I5512" s="264" t="s">
        <v>135</v>
      </c>
      <c r="J5512" s="264">
        <v>-414</v>
      </c>
      <c r="K5512" s="82" t="str">
        <f>IFERROR(IFERROR(VLOOKUP(I5512,'DE-PARA'!B:D,3,0),VLOOKUP(I5512,'DE-PARA'!C:D,2,0)),"NÃO ENCONTRADO")</f>
        <v>Pessoal</v>
      </c>
      <c r="L5512" s="50" t="str">
        <f>VLOOKUP(K5512,'Base -Receita-Despesa'!$B:$AS,1,FALSE)</f>
        <v>Pessoal</v>
      </c>
    </row>
    <row r="5513" spans="1:12" ht="15" customHeight="1" x14ac:dyDescent="0.25">
      <c r="A5513" s="81" t="str">
        <f t="shared" si="173"/>
        <v>2019</v>
      </c>
      <c r="B5513" s="259" t="s">
        <v>1021</v>
      </c>
      <c r="C5513" s="260" t="s">
        <v>1022</v>
      </c>
      <c r="D5513" s="73" t="str">
        <f t="shared" si="172"/>
        <v>nov/2019</v>
      </c>
      <c r="E5513" s="263">
        <v>43774</v>
      </c>
      <c r="F5513" s="259" t="s">
        <v>218</v>
      </c>
      <c r="G5513" s="259" t="s">
        <v>295</v>
      </c>
      <c r="H5513" s="264" t="s">
        <v>1027</v>
      </c>
      <c r="I5513" s="264" t="s">
        <v>135</v>
      </c>
      <c r="J5513" s="264">
        <v>-420.44</v>
      </c>
      <c r="K5513" s="82" t="str">
        <f>IFERROR(IFERROR(VLOOKUP(I5513,'DE-PARA'!B:D,3,0),VLOOKUP(I5513,'DE-PARA'!C:D,2,0)),"NÃO ENCONTRADO")</f>
        <v>Pessoal</v>
      </c>
      <c r="L5513" s="50" t="str">
        <f>VLOOKUP(K5513,'Base -Receita-Despesa'!$B:$AS,1,FALSE)</f>
        <v>Pessoal</v>
      </c>
    </row>
    <row r="5514" spans="1:12" ht="15" customHeight="1" x14ac:dyDescent="0.25">
      <c r="A5514" s="81" t="str">
        <f t="shared" si="173"/>
        <v>2019</v>
      </c>
      <c r="B5514" s="259" t="s">
        <v>1021</v>
      </c>
      <c r="C5514" s="260" t="s">
        <v>1022</v>
      </c>
      <c r="D5514" s="73" t="str">
        <f t="shared" si="172"/>
        <v>nov/2019</v>
      </c>
      <c r="E5514" s="263">
        <v>43774</v>
      </c>
      <c r="F5514" s="259" t="s">
        <v>218</v>
      </c>
      <c r="G5514" s="259" t="s">
        <v>295</v>
      </c>
      <c r="H5514" s="264" t="s">
        <v>1827</v>
      </c>
      <c r="I5514" s="264" t="s">
        <v>135</v>
      </c>
      <c r="J5514" s="264">
        <v>-435.87</v>
      </c>
      <c r="K5514" s="82" t="str">
        <f>IFERROR(IFERROR(VLOOKUP(I5514,'DE-PARA'!B:D,3,0),VLOOKUP(I5514,'DE-PARA'!C:D,2,0)),"NÃO ENCONTRADO")</f>
        <v>Pessoal</v>
      </c>
      <c r="L5514" s="50" t="str">
        <f>VLOOKUP(K5514,'Base -Receita-Despesa'!$B:$AS,1,FALSE)</f>
        <v>Pessoal</v>
      </c>
    </row>
    <row r="5515" spans="1:12" ht="15" customHeight="1" x14ac:dyDescent="0.25">
      <c r="A5515" s="81" t="str">
        <f t="shared" si="173"/>
        <v>2019</v>
      </c>
      <c r="B5515" s="259" t="s">
        <v>1021</v>
      </c>
      <c r="C5515" s="260" t="s">
        <v>1022</v>
      </c>
      <c r="D5515" s="73" t="str">
        <f t="shared" si="172"/>
        <v>nov/2019</v>
      </c>
      <c r="E5515" s="263">
        <v>43774</v>
      </c>
      <c r="F5515" s="259" t="s">
        <v>218</v>
      </c>
      <c r="G5515" s="259" t="s">
        <v>295</v>
      </c>
      <c r="H5515" s="264" t="s">
        <v>1828</v>
      </c>
      <c r="I5515" s="264" t="s">
        <v>135</v>
      </c>
      <c r="J5515" s="264">
        <v>-424.93</v>
      </c>
      <c r="K5515" s="82" t="str">
        <f>IFERROR(IFERROR(VLOOKUP(I5515,'DE-PARA'!B:D,3,0),VLOOKUP(I5515,'DE-PARA'!C:D,2,0)),"NÃO ENCONTRADO")</f>
        <v>Pessoal</v>
      </c>
      <c r="L5515" s="50" t="str">
        <f>VLOOKUP(K5515,'Base -Receita-Despesa'!$B:$AS,1,FALSE)</f>
        <v>Pessoal</v>
      </c>
    </row>
    <row r="5516" spans="1:12" ht="15" customHeight="1" x14ac:dyDescent="0.25">
      <c r="A5516" s="81" t="str">
        <f t="shared" si="173"/>
        <v>2019</v>
      </c>
      <c r="B5516" s="259" t="s">
        <v>1021</v>
      </c>
      <c r="C5516" s="260" t="s">
        <v>1022</v>
      </c>
      <c r="D5516" s="73" t="str">
        <f t="shared" si="172"/>
        <v>nov/2019</v>
      </c>
      <c r="E5516" s="263">
        <v>43774</v>
      </c>
      <c r="F5516" s="259" t="s">
        <v>218</v>
      </c>
      <c r="G5516" s="259" t="s">
        <v>295</v>
      </c>
      <c r="H5516" s="264" t="s">
        <v>1727</v>
      </c>
      <c r="I5516" s="264" t="s">
        <v>135</v>
      </c>
      <c r="J5516" s="265">
        <v>-1896.42</v>
      </c>
      <c r="K5516" s="82" t="str">
        <f>IFERROR(IFERROR(VLOOKUP(I5516,'DE-PARA'!B:D,3,0),VLOOKUP(I5516,'DE-PARA'!C:D,2,0)),"NÃO ENCONTRADO")</f>
        <v>Pessoal</v>
      </c>
      <c r="L5516" s="50" t="str">
        <f>VLOOKUP(K5516,'Base -Receita-Despesa'!$B:$AS,1,FALSE)</f>
        <v>Pessoal</v>
      </c>
    </row>
    <row r="5517" spans="1:12" ht="15" customHeight="1" x14ac:dyDescent="0.25">
      <c r="A5517" s="81" t="str">
        <f t="shared" si="173"/>
        <v>2019</v>
      </c>
      <c r="B5517" s="259" t="s">
        <v>1021</v>
      </c>
      <c r="C5517" s="260" t="s">
        <v>1022</v>
      </c>
      <c r="D5517" s="73" t="str">
        <f t="shared" si="172"/>
        <v>nov/2019</v>
      </c>
      <c r="E5517" s="263">
        <v>43774</v>
      </c>
      <c r="F5517" s="259" t="s">
        <v>218</v>
      </c>
      <c r="G5517" s="259" t="s">
        <v>295</v>
      </c>
      <c r="H5517" s="264" t="s">
        <v>1081</v>
      </c>
      <c r="I5517" s="264" t="s">
        <v>135</v>
      </c>
      <c r="J5517" s="264">
        <v>-420.44</v>
      </c>
      <c r="K5517" s="82" t="str">
        <f>IFERROR(IFERROR(VLOOKUP(I5517,'DE-PARA'!B:D,3,0),VLOOKUP(I5517,'DE-PARA'!C:D,2,0)),"NÃO ENCONTRADO")</f>
        <v>Pessoal</v>
      </c>
      <c r="L5517" s="50" t="str">
        <f>VLOOKUP(K5517,'Base -Receita-Despesa'!$B:$AS,1,FALSE)</f>
        <v>Pessoal</v>
      </c>
    </row>
    <row r="5518" spans="1:12" ht="15" customHeight="1" x14ac:dyDescent="0.25">
      <c r="A5518" s="81" t="str">
        <f t="shared" si="173"/>
        <v>2019</v>
      </c>
      <c r="B5518" s="259" t="s">
        <v>1021</v>
      </c>
      <c r="C5518" s="260" t="s">
        <v>1022</v>
      </c>
      <c r="D5518" s="73" t="str">
        <f t="shared" si="172"/>
        <v>nov/2019</v>
      </c>
      <c r="E5518" s="263">
        <v>43774</v>
      </c>
      <c r="F5518" s="259" t="s">
        <v>218</v>
      </c>
      <c r="G5518" s="259" t="s">
        <v>295</v>
      </c>
      <c r="H5518" s="264" t="s">
        <v>1829</v>
      </c>
      <c r="I5518" s="264" t="s">
        <v>135</v>
      </c>
      <c r="J5518" s="264">
        <v>-414</v>
      </c>
      <c r="K5518" s="82" t="str">
        <f>IFERROR(IFERROR(VLOOKUP(I5518,'DE-PARA'!B:D,3,0),VLOOKUP(I5518,'DE-PARA'!C:D,2,0)),"NÃO ENCONTRADO")</f>
        <v>Pessoal</v>
      </c>
      <c r="L5518" s="50" t="str">
        <f>VLOOKUP(K5518,'Base -Receita-Despesa'!$B:$AS,1,FALSE)</f>
        <v>Pessoal</v>
      </c>
    </row>
    <row r="5519" spans="1:12" ht="15" customHeight="1" x14ac:dyDescent="0.25">
      <c r="A5519" s="81" t="str">
        <f t="shared" si="173"/>
        <v>2019</v>
      </c>
      <c r="B5519" s="259" t="s">
        <v>1021</v>
      </c>
      <c r="C5519" s="260" t="s">
        <v>1022</v>
      </c>
      <c r="D5519" s="73" t="str">
        <f t="shared" si="172"/>
        <v>nov/2019</v>
      </c>
      <c r="E5519" s="263">
        <v>43774</v>
      </c>
      <c r="F5519" s="259" t="s">
        <v>218</v>
      </c>
      <c r="G5519" s="259" t="s">
        <v>295</v>
      </c>
      <c r="H5519" s="264" t="s">
        <v>1830</v>
      </c>
      <c r="I5519" s="264" t="s">
        <v>135</v>
      </c>
      <c r="J5519" s="264">
        <v>-431.37</v>
      </c>
      <c r="K5519" s="82" t="str">
        <f>IFERROR(IFERROR(VLOOKUP(I5519,'DE-PARA'!B:D,3,0),VLOOKUP(I5519,'DE-PARA'!C:D,2,0)),"NÃO ENCONTRADO")</f>
        <v>Pessoal</v>
      </c>
      <c r="L5519" s="50" t="str">
        <f>VLOOKUP(K5519,'Base -Receita-Despesa'!$B:$AS,1,FALSE)</f>
        <v>Pessoal</v>
      </c>
    </row>
    <row r="5520" spans="1:12" ht="15" customHeight="1" x14ac:dyDescent="0.25">
      <c r="A5520" s="81" t="str">
        <f t="shared" si="173"/>
        <v>2019</v>
      </c>
      <c r="B5520" s="259" t="s">
        <v>1021</v>
      </c>
      <c r="C5520" s="260" t="s">
        <v>1022</v>
      </c>
      <c r="D5520" s="73" t="str">
        <f t="shared" si="172"/>
        <v>nov/2019</v>
      </c>
      <c r="E5520" s="263">
        <v>43774</v>
      </c>
      <c r="F5520" s="259" t="s">
        <v>218</v>
      </c>
      <c r="G5520" s="259" t="s">
        <v>295</v>
      </c>
      <c r="H5520" s="264" t="s">
        <v>1831</v>
      </c>
      <c r="I5520" s="264" t="s">
        <v>135</v>
      </c>
      <c r="J5520" s="264">
        <v>-414</v>
      </c>
      <c r="K5520" s="82" t="str">
        <f>IFERROR(IFERROR(VLOOKUP(I5520,'DE-PARA'!B:D,3,0),VLOOKUP(I5520,'DE-PARA'!C:D,2,0)),"NÃO ENCONTRADO")</f>
        <v>Pessoal</v>
      </c>
      <c r="L5520" s="50" t="str">
        <f>VLOOKUP(K5520,'Base -Receita-Despesa'!$B:$AS,1,FALSE)</f>
        <v>Pessoal</v>
      </c>
    </row>
    <row r="5521" spans="1:12" ht="15" customHeight="1" x14ac:dyDescent="0.25">
      <c r="A5521" s="81" t="str">
        <f t="shared" si="173"/>
        <v>2019</v>
      </c>
      <c r="B5521" s="259" t="s">
        <v>1021</v>
      </c>
      <c r="C5521" s="260" t="s">
        <v>1022</v>
      </c>
      <c r="D5521" s="73" t="str">
        <f t="shared" si="172"/>
        <v>nov/2019</v>
      </c>
      <c r="E5521" s="263">
        <v>43774</v>
      </c>
      <c r="F5521" s="259" t="s">
        <v>218</v>
      </c>
      <c r="G5521" s="259" t="s">
        <v>295</v>
      </c>
      <c r="H5521" s="264" t="s">
        <v>1026</v>
      </c>
      <c r="I5521" s="264" t="s">
        <v>135</v>
      </c>
      <c r="J5521" s="264">
        <v>-424.93</v>
      </c>
      <c r="K5521" s="82" t="str">
        <f>IFERROR(IFERROR(VLOOKUP(I5521,'DE-PARA'!B:D,3,0),VLOOKUP(I5521,'DE-PARA'!C:D,2,0)),"NÃO ENCONTRADO")</f>
        <v>Pessoal</v>
      </c>
      <c r="L5521" s="50" t="str">
        <f>VLOOKUP(K5521,'Base -Receita-Despesa'!$B:$AS,1,FALSE)</f>
        <v>Pessoal</v>
      </c>
    </row>
    <row r="5522" spans="1:12" ht="15" customHeight="1" x14ac:dyDescent="0.25">
      <c r="A5522" s="81" t="str">
        <f t="shared" si="173"/>
        <v>2019</v>
      </c>
      <c r="B5522" s="259" t="s">
        <v>1021</v>
      </c>
      <c r="C5522" s="260" t="s">
        <v>1022</v>
      </c>
      <c r="D5522" s="73" t="str">
        <f t="shared" si="172"/>
        <v>nov/2019</v>
      </c>
      <c r="E5522" s="263">
        <v>43774</v>
      </c>
      <c r="F5522" s="259" t="s">
        <v>141</v>
      </c>
      <c r="G5522" s="259" t="s">
        <v>295</v>
      </c>
      <c r="H5522" s="264" t="s">
        <v>215</v>
      </c>
      <c r="I5522" s="264" t="s">
        <v>142</v>
      </c>
      <c r="J5522" s="265">
        <v>-1000</v>
      </c>
      <c r="K5522" s="82" t="str">
        <f>IFERROR(IFERROR(VLOOKUP(I5522,'DE-PARA'!B:D,3,0),VLOOKUP(I5522,'DE-PARA'!C:D,2,0)),"NÃO ENCONTRADO")</f>
        <v>Outras Saídas</v>
      </c>
      <c r="L5522" s="50" t="str">
        <f>VLOOKUP(K5522,'Base -Receita-Despesa'!$B:$AS,1,FALSE)</f>
        <v>Outras Saídas</v>
      </c>
    </row>
    <row r="5523" spans="1:12" ht="15" customHeight="1" x14ac:dyDescent="0.25">
      <c r="A5523" s="81" t="str">
        <f t="shared" si="173"/>
        <v>2019</v>
      </c>
      <c r="B5523" s="259" t="s">
        <v>1021</v>
      </c>
      <c r="C5523" s="260" t="s">
        <v>1022</v>
      </c>
      <c r="D5523" s="73" t="str">
        <f t="shared" si="172"/>
        <v>nov/2019</v>
      </c>
      <c r="E5523" s="263">
        <v>43774</v>
      </c>
      <c r="F5523" s="259" t="s">
        <v>214</v>
      </c>
      <c r="G5523" s="259" t="s">
        <v>295</v>
      </c>
      <c r="H5523" s="264" t="s">
        <v>304</v>
      </c>
      <c r="I5523" s="264" t="s">
        <v>133</v>
      </c>
      <c r="J5523" s="264">
        <v>-9.5</v>
      </c>
      <c r="K5523" s="82" t="str">
        <f>IFERROR(IFERROR(VLOOKUP(I5523,'DE-PARA'!B:D,3,0),VLOOKUP(I5523,'DE-PARA'!C:D,2,0)),"NÃO ENCONTRADO")</f>
        <v>Outras Saídas</v>
      </c>
      <c r="L5523" s="50" t="str">
        <f>VLOOKUP(K5523,'Base -Receita-Despesa'!$B:$AS,1,FALSE)</f>
        <v>Outras Saídas</v>
      </c>
    </row>
    <row r="5524" spans="1:12" ht="15" customHeight="1" x14ac:dyDescent="0.25">
      <c r="A5524" s="81" t="str">
        <f t="shared" si="173"/>
        <v>2019</v>
      </c>
      <c r="B5524" s="259" t="s">
        <v>1021</v>
      </c>
      <c r="C5524" s="260" t="s">
        <v>1022</v>
      </c>
      <c r="D5524" s="73" t="str">
        <f t="shared" si="172"/>
        <v>nov/2019</v>
      </c>
      <c r="E5524" s="263">
        <v>43774</v>
      </c>
      <c r="F5524" s="259" t="s">
        <v>214</v>
      </c>
      <c r="G5524" s="259" t="s">
        <v>295</v>
      </c>
      <c r="H5524" s="264" t="s">
        <v>304</v>
      </c>
      <c r="I5524" s="264" t="s">
        <v>133</v>
      </c>
      <c r="J5524" s="264">
        <v>-9.5</v>
      </c>
      <c r="K5524" s="82" t="str">
        <f>IFERROR(IFERROR(VLOOKUP(I5524,'DE-PARA'!B:D,3,0),VLOOKUP(I5524,'DE-PARA'!C:D,2,0)),"NÃO ENCONTRADO")</f>
        <v>Outras Saídas</v>
      </c>
      <c r="L5524" s="50" t="str">
        <f>VLOOKUP(K5524,'Base -Receita-Despesa'!$B:$AS,1,FALSE)</f>
        <v>Outras Saídas</v>
      </c>
    </row>
    <row r="5525" spans="1:12" ht="15" customHeight="1" x14ac:dyDescent="0.25">
      <c r="A5525" s="81" t="str">
        <f t="shared" si="173"/>
        <v>2019</v>
      </c>
      <c r="B5525" s="259" t="s">
        <v>1021</v>
      </c>
      <c r="C5525" s="260" t="s">
        <v>1022</v>
      </c>
      <c r="D5525" s="73" t="str">
        <f t="shared" si="172"/>
        <v>nov/2019</v>
      </c>
      <c r="E5525" s="263">
        <v>43774</v>
      </c>
      <c r="F5525" s="259" t="s">
        <v>214</v>
      </c>
      <c r="G5525" s="259" t="s">
        <v>295</v>
      </c>
      <c r="H5525" s="264" t="s">
        <v>304</v>
      </c>
      <c r="I5525" s="264" t="s">
        <v>133</v>
      </c>
      <c r="J5525" s="264">
        <v>-9.5</v>
      </c>
      <c r="K5525" s="82" t="str">
        <f>IFERROR(IFERROR(VLOOKUP(I5525,'DE-PARA'!B:D,3,0),VLOOKUP(I5525,'DE-PARA'!C:D,2,0)),"NÃO ENCONTRADO")</f>
        <v>Outras Saídas</v>
      </c>
      <c r="L5525" s="50" t="str">
        <f>VLOOKUP(K5525,'Base -Receita-Despesa'!$B:$AS,1,FALSE)</f>
        <v>Outras Saídas</v>
      </c>
    </row>
    <row r="5526" spans="1:12" ht="15" customHeight="1" x14ac:dyDescent="0.25">
      <c r="A5526" s="81" t="str">
        <f t="shared" si="173"/>
        <v>2019</v>
      </c>
      <c r="B5526" s="259" t="s">
        <v>1021</v>
      </c>
      <c r="C5526" s="260" t="s">
        <v>1022</v>
      </c>
      <c r="D5526" s="73" t="str">
        <f t="shared" si="172"/>
        <v>nov/2019</v>
      </c>
      <c r="E5526" s="263">
        <v>43774</v>
      </c>
      <c r="F5526" s="259" t="s">
        <v>214</v>
      </c>
      <c r="G5526" s="259" t="s">
        <v>295</v>
      </c>
      <c r="H5526" s="264" t="s">
        <v>304</v>
      </c>
      <c r="I5526" s="264" t="s">
        <v>133</v>
      </c>
      <c r="J5526" s="264">
        <v>-9.5</v>
      </c>
      <c r="K5526" s="82" t="str">
        <f>IFERROR(IFERROR(VLOOKUP(I5526,'DE-PARA'!B:D,3,0),VLOOKUP(I5526,'DE-PARA'!C:D,2,0)),"NÃO ENCONTRADO")</f>
        <v>Outras Saídas</v>
      </c>
      <c r="L5526" s="50" t="str">
        <f>VLOOKUP(K5526,'Base -Receita-Despesa'!$B:$AS,1,FALSE)</f>
        <v>Outras Saídas</v>
      </c>
    </row>
    <row r="5527" spans="1:12" ht="15" customHeight="1" x14ac:dyDescent="0.25">
      <c r="A5527" s="81" t="str">
        <f t="shared" si="173"/>
        <v>2019</v>
      </c>
      <c r="B5527" s="259" t="s">
        <v>1021</v>
      </c>
      <c r="C5527" s="260" t="s">
        <v>1022</v>
      </c>
      <c r="D5527" s="73" t="str">
        <f t="shared" si="172"/>
        <v>nov/2019</v>
      </c>
      <c r="E5527" s="263">
        <v>43774</v>
      </c>
      <c r="F5527" s="259" t="s">
        <v>218</v>
      </c>
      <c r="G5527" s="259" t="s">
        <v>295</v>
      </c>
      <c r="H5527" s="264" t="s">
        <v>1832</v>
      </c>
      <c r="I5527" s="264" t="s">
        <v>135</v>
      </c>
      <c r="J5527" s="265">
        <v>-246186.58</v>
      </c>
      <c r="K5527" s="82" t="str">
        <f>IFERROR(IFERROR(VLOOKUP(I5527,'DE-PARA'!B:D,3,0),VLOOKUP(I5527,'DE-PARA'!C:D,2,0)),"NÃO ENCONTRADO")</f>
        <v>Pessoal</v>
      </c>
      <c r="L5527" s="50" t="str">
        <f>VLOOKUP(K5527,'Base -Receita-Despesa'!$B:$AS,1,FALSE)</f>
        <v>Pessoal</v>
      </c>
    </row>
    <row r="5528" spans="1:12" ht="15" customHeight="1" x14ac:dyDescent="0.25">
      <c r="A5528" s="81" t="str">
        <f t="shared" si="173"/>
        <v>2019</v>
      </c>
      <c r="B5528" s="259" t="s">
        <v>1021</v>
      </c>
      <c r="C5528" s="260" t="s">
        <v>1022</v>
      </c>
      <c r="D5528" s="73" t="str">
        <f t="shared" si="172"/>
        <v>nov/2019</v>
      </c>
      <c r="E5528" s="263">
        <v>43774</v>
      </c>
      <c r="F5528" s="259" t="s">
        <v>207</v>
      </c>
      <c r="G5528" s="259" t="s">
        <v>295</v>
      </c>
      <c r="H5528" s="264" t="s">
        <v>208</v>
      </c>
      <c r="I5528" s="264" t="s">
        <v>298</v>
      </c>
      <c r="J5528" s="265">
        <v>259111.43</v>
      </c>
      <c r="K5528" s="82" t="str">
        <f>IFERROR(IFERROR(VLOOKUP(I5528,'DE-PARA'!B:D,3,0),VLOOKUP(I5528,'DE-PARA'!C:D,2,0)),"NÃO ENCONTRADO")</f>
        <v>Entrada Conta Aplicação (+)</v>
      </c>
      <c r="L5528" s="50" t="str">
        <f>VLOOKUP(K5528,'Base -Receita-Despesa'!$B:$AS,1,FALSE)</f>
        <v>ENTRADA CONTA APLICAÇÃO (+)</v>
      </c>
    </row>
    <row r="5529" spans="1:12" ht="15" customHeight="1" x14ac:dyDescent="0.25">
      <c r="A5529" s="81" t="str">
        <f t="shared" si="173"/>
        <v>2019</v>
      </c>
      <c r="B5529" s="259" t="s">
        <v>1021</v>
      </c>
      <c r="C5529" s="260" t="s">
        <v>1022</v>
      </c>
      <c r="D5529" s="73" t="str">
        <f t="shared" si="172"/>
        <v>nov/2019</v>
      </c>
      <c r="E5529" s="263">
        <v>43775</v>
      </c>
      <c r="F5529" s="259" t="s">
        <v>218</v>
      </c>
      <c r="G5529" s="259" t="s">
        <v>295</v>
      </c>
      <c r="H5529" s="264" t="s">
        <v>1833</v>
      </c>
      <c r="I5529" s="264" t="s">
        <v>135</v>
      </c>
      <c r="J5529" s="264">
        <v>414</v>
      </c>
      <c r="K5529" s="82" t="str">
        <f>IFERROR(IFERROR(VLOOKUP(I5529,'DE-PARA'!B:D,3,0),VLOOKUP(I5529,'DE-PARA'!C:D,2,0)),"NÃO ENCONTRADO")</f>
        <v>Pessoal</v>
      </c>
      <c r="L5529" s="50" t="str">
        <f>VLOOKUP(K5529,'Base -Receita-Despesa'!$B:$AS,1,FALSE)</f>
        <v>Pessoal</v>
      </c>
    </row>
    <row r="5530" spans="1:12" ht="15" customHeight="1" x14ac:dyDescent="0.25">
      <c r="A5530" s="81" t="str">
        <f t="shared" si="173"/>
        <v>2019</v>
      </c>
      <c r="B5530" s="259" t="s">
        <v>1021</v>
      </c>
      <c r="C5530" s="260" t="s">
        <v>1022</v>
      </c>
      <c r="D5530" s="73" t="str">
        <f t="shared" si="172"/>
        <v>nov/2019</v>
      </c>
      <c r="E5530" s="263">
        <v>43775</v>
      </c>
      <c r="F5530" s="259">
        <v>39139</v>
      </c>
      <c r="G5530" s="259" t="s">
        <v>295</v>
      </c>
      <c r="H5530" s="264" t="s">
        <v>842</v>
      </c>
      <c r="I5530" s="264" t="s">
        <v>120</v>
      </c>
      <c r="J5530" s="265">
        <v>-3026.66</v>
      </c>
      <c r="K5530" s="82" t="str">
        <f>IFERROR(IFERROR(VLOOKUP(I5530,'DE-PARA'!B:D,3,0),VLOOKUP(I5530,'DE-PARA'!C:D,2,0)),"NÃO ENCONTRADO")</f>
        <v>Serviços</v>
      </c>
      <c r="L5530" s="50" t="str">
        <f>VLOOKUP(K5530,'Base -Receita-Despesa'!$B:$AS,1,FALSE)</f>
        <v>Serviços</v>
      </c>
    </row>
    <row r="5531" spans="1:12" ht="15" customHeight="1" x14ac:dyDescent="0.25">
      <c r="A5531" s="81" t="str">
        <f t="shared" si="173"/>
        <v>2019</v>
      </c>
      <c r="B5531" s="259" t="s">
        <v>1021</v>
      </c>
      <c r="C5531" s="260" t="s">
        <v>1022</v>
      </c>
      <c r="D5531" s="73" t="str">
        <f t="shared" si="172"/>
        <v>nov/2019</v>
      </c>
      <c r="E5531" s="263">
        <v>43775</v>
      </c>
      <c r="F5531" s="259" t="s">
        <v>218</v>
      </c>
      <c r="G5531" s="259" t="s">
        <v>295</v>
      </c>
      <c r="H5531" s="264" t="s">
        <v>1833</v>
      </c>
      <c r="I5531" s="264" t="s">
        <v>135</v>
      </c>
      <c r="J5531" s="264">
        <v>-414</v>
      </c>
      <c r="K5531" s="82" t="str">
        <f>IFERROR(IFERROR(VLOOKUP(I5531,'DE-PARA'!B:D,3,0),VLOOKUP(I5531,'DE-PARA'!C:D,2,0)),"NÃO ENCONTRADO")</f>
        <v>Pessoal</v>
      </c>
      <c r="L5531" s="50" t="str">
        <f>VLOOKUP(K5531,'Base -Receita-Despesa'!$B:$AS,1,FALSE)</f>
        <v>Pessoal</v>
      </c>
    </row>
    <row r="5532" spans="1:12" ht="15" customHeight="1" x14ac:dyDescent="0.25">
      <c r="A5532" s="81" t="str">
        <f t="shared" si="173"/>
        <v>2019</v>
      </c>
      <c r="B5532" s="259" t="s">
        <v>1021</v>
      </c>
      <c r="C5532" s="260" t="s">
        <v>1022</v>
      </c>
      <c r="D5532" s="73" t="str">
        <f t="shared" si="172"/>
        <v>nov/2019</v>
      </c>
      <c r="E5532" s="263">
        <v>43775</v>
      </c>
      <c r="F5532" s="259" t="s">
        <v>218</v>
      </c>
      <c r="G5532" s="259" t="s">
        <v>295</v>
      </c>
      <c r="H5532" s="264" t="s">
        <v>1833</v>
      </c>
      <c r="I5532" s="264" t="s">
        <v>135</v>
      </c>
      <c r="J5532" s="264">
        <v>-414</v>
      </c>
      <c r="K5532" s="82" t="str">
        <f>IFERROR(IFERROR(VLOOKUP(I5532,'DE-PARA'!B:D,3,0),VLOOKUP(I5532,'DE-PARA'!C:D,2,0)),"NÃO ENCONTRADO")</f>
        <v>Pessoal</v>
      </c>
      <c r="L5532" s="50" t="str">
        <f>VLOOKUP(K5532,'Base -Receita-Despesa'!$B:$AS,1,FALSE)</f>
        <v>Pessoal</v>
      </c>
    </row>
    <row r="5533" spans="1:12" ht="15" customHeight="1" x14ac:dyDescent="0.25">
      <c r="A5533" s="81" t="str">
        <f t="shared" si="173"/>
        <v>2019</v>
      </c>
      <c r="B5533" s="259" t="s">
        <v>1021</v>
      </c>
      <c r="C5533" s="260" t="s">
        <v>1022</v>
      </c>
      <c r="D5533" s="73" t="str">
        <f t="shared" si="172"/>
        <v>nov/2019</v>
      </c>
      <c r="E5533" s="263">
        <v>43775</v>
      </c>
      <c r="F5533" s="259" t="s">
        <v>218</v>
      </c>
      <c r="G5533" s="259" t="s">
        <v>295</v>
      </c>
      <c r="H5533" s="264" t="s">
        <v>1834</v>
      </c>
      <c r="I5533" s="264" t="s">
        <v>135</v>
      </c>
      <c r="J5533" s="264">
        <v>-397.76</v>
      </c>
      <c r="K5533" s="82" t="str">
        <f>IFERROR(IFERROR(VLOOKUP(I5533,'DE-PARA'!B:D,3,0),VLOOKUP(I5533,'DE-PARA'!C:D,2,0)),"NÃO ENCONTRADO")</f>
        <v>Pessoal</v>
      </c>
      <c r="L5533" s="50" t="str">
        <f>VLOOKUP(K5533,'Base -Receita-Despesa'!$B:$AS,1,FALSE)</f>
        <v>Pessoal</v>
      </c>
    </row>
    <row r="5534" spans="1:12" ht="15" customHeight="1" x14ac:dyDescent="0.25">
      <c r="A5534" s="81" t="str">
        <f t="shared" si="173"/>
        <v>2019</v>
      </c>
      <c r="B5534" s="259" t="s">
        <v>1021</v>
      </c>
      <c r="C5534" s="260" t="s">
        <v>1022</v>
      </c>
      <c r="D5534" s="73" t="str">
        <f t="shared" si="172"/>
        <v>nov/2019</v>
      </c>
      <c r="E5534" s="263">
        <v>43775</v>
      </c>
      <c r="F5534" s="259">
        <v>76</v>
      </c>
      <c r="G5534" s="259" t="s">
        <v>295</v>
      </c>
      <c r="H5534" s="264" t="s">
        <v>1578</v>
      </c>
      <c r="I5534" s="264" t="s">
        <v>244</v>
      </c>
      <c r="J5534" s="265">
        <v>-16353</v>
      </c>
      <c r="K5534" s="82" t="str">
        <f>IFERROR(IFERROR(VLOOKUP(I5534,'DE-PARA'!B:D,3,0),VLOOKUP(I5534,'DE-PARA'!C:D,2,0)),"NÃO ENCONTRADO")</f>
        <v>Pessoal</v>
      </c>
      <c r="L5534" s="50" t="str">
        <f>VLOOKUP(K5534,'Base -Receita-Despesa'!$B:$AS,1,FALSE)</f>
        <v>Pessoal</v>
      </c>
    </row>
    <row r="5535" spans="1:12" ht="15" customHeight="1" x14ac:dyDescent="0.25">
      <c r="A5535" s="81" t="str">
        <f t="shared" si="173"/>
        <v>2019</v>
      </c>
      <c r="B5535" s="259" t="s">
        <v>1021</v>
      </c>
      <c r="C5535" s="260" t="s">
        <v>1022</v>
      </c>
      <c r="D5535" s="73" t="str">
        <f t="shared" si="172"/>
        <v>nov/2019</v>
      </c>
      <c r="E5535" s="263">
        <v>43775</v>
      </c>
      <c r="F5535" s="259" t="s">
        <v>218</v>
      </c>
      <c r="G5535" s="259" t="s">
        <v>295</v>
      </c>
      <c r="H5535" s="264" t="s">
        <v>1835</v>
      </c>
      <c r="I5535" s="264" t="s">
        <v>135</v>
      </c>
      <c r="J5535" s="264">
        <v>-981.53</v>
      </c>
      <c r="K5535" s="82" t="str">
        <f>IFERROR(IFERROR(VLOOKUP(I5535,'DE-PARA'!B:D,3,0),VLOOKUP(I5535,'DE-PARA'!C:D,2,0)),"NÃO ENCONTRADO")</f>
        <v>Pessoal</v>
      </c>
      <c r="L5535" s="50" t="str">
        <f>VLOOKUP(K5535,'Base -Receita-Despesa'!$B:$AS,1,FALSE)</f>
        <v>Pessoal</v>
      </c>
    </row>
    <row r="5536" spans="1:12" ht="15" customHeight="1" x14ac:dyDescent="0.25">
      <c r="A5536" s="81" t="str">
        <f t="shared" si="173"/>
        <v>2019</v>
      </c>
      <c r="B5536" s="259" t="s">
        <v>1021</v>
      </c>
      <c r="C5536" s="260" t="s">
        <v>1022</v>
      </c>
      <c r="D5536" s="73" t="str">
        <f t="shared" si="172"/>
        <v>nov/2019</v>
      </c>
      <c r="E5536" s="263">
        <v>43775</v>
      </c>
      <c r="F5536" s="259" t="s">
        <v>218</v>
      </c>
      <c r="G5536" s="259" t="s">
        <v>295</v>
      </c>
      <c r="H5536" s="264" t="s">
        <v>1063</v>
      </c>
      <c r="I5536" s="264" t="s">
        <v>135</v>
      </c>
      <c r="J5536" s="264">
        <v>-414</v>
      </c>
      <c r="K5536" s="82" t="str">
        <f>IFERROR(IFERROR(VLOOKUP(I5536,'DE-PARA'!B:D,3,0),VLOOKUP(I5536,'DE-PARA'!C:D,2,0)),"NÃO ENCONTRADO")</f>
        <v>Pessoal</v>
      </c>
      <c r="L5536" s="50" t="str">
        <f>VLOOKUP(K5536,'Base -Receita-Despesa'!$B:$AS,1,FALSE)</f>
        <v>Pessoal</v>
      </c>
    </row>
    <row r="5537" spans="1:12" ht="15" customHeight="1" x14ac:dyDescent="0.25">
      <c r="A5537" s="81" t="str">
        <f t="shared" si="173"/>
        <v>2019</v>
      </c>
      <c r="B5537" s="259" t="s">
        <v>1021</v>
      </c>
      <c r="C5537" s="260" t="s">
        <v>1022</v>
      </c>
      <c r="D5537" s="73" t="str">
        <f t="shared" si="172"/>
        <v>nov/2019</v>
      </c>
      <c r="E5537" s="263">
        <v>43775</v>
      </c>
      <c r="F5537" s="259" t="s">
        <v>218</v>
      </c>
      <c r="G5537" s="259" t="s">
        <v>295</v>
      </c>
      <c r="H5537" s="264" t="s">
        <v>1836</v>
      </c>
      <c r="I5537" s="264" t="s">
        <v>135</v>
      </c>
      <c r="J5537" s="264">
        <v>-424.93</v>
      </c>
      <c r="K5537" s="82" t="str">
        <f>IFERROR(IFERROR(VLOOKUP(I5537,'DE-PARA'!B:D,3,0),VLOOKUP(I5537,'DE-PARA'!C:D,2,0)),"NÃO ENCONTRADO")</f>
        <v>Pessoal</v>
      </c>
      <c r="L5537" s="50" t="str">
        <f>VLOOKUP(K5537,'Base -Receita-Despesa'!$B:$AS,1,FALSE)</f>
        <v>Pessoal</v>
      </c>
    </row>
    <row r="5538" spans="1:12" ht="15" customHeight="1" x14ac:dyDescent="0.25">
      <c r="A5538" s="81" t="str">
        <f t="shared" si="173"/>
        <v>2019</v>
      </c>
      <c r="B5538" s="259" t="s">
        <v>1021</v>
      </c>
      <c r="C5538" s="260" t="s">
        <v>1022</v>
      </c>
      <c r="D5538" s="73" t="str">
        <f t="shared" si="172"/>
        <v>nov/2019</v>
      </c>
      <c r="E5538" s="263">
        <v>43775</v>
      </c>
      <c r="F5538" s="259" t="s">
        <v>218</v>
      </c>
      <c r="G5538" s="259" t="s">
        <v>295</v>
      </c>
      <c r="H5538" s="264" t="s">
        <v>1837</v>
      </c>
      <c r="I5538" s="264" t="s">
        <v>135</v>
      </c>
      <c r="J5538" s="264">
        <v>-420.44</v>
      </c>
      <c r="K5538" s="82" t="str">
        <f>IFERROR(IFERROR(VLOOKUP(I5538,'DE-PARA'!B:D,3,0),VLOOKUP(I5538,'DE-PARA'!C:D,2,0)),"NÃO ENCONTRADO")</f>
        <v>Pessoal</v>
      </c>
      <c r="L5538" s="50" t="str">
        <f>VLOOKUP(K5538,'Base -Receita-Despesa'!$B:$AS,1,FALSE)</f>
        <v>Pessoal</v>
      </c>
    </row>
    <row r="5539" spans="1:12" ht="15" customHeight="1" x14ac:dyDescent="0.25">
      <c r="A5539" s="81" t="str">
        <f t="shared" si="173"/>
        <v>2019</v>
      </c>
      <c r="B5539" s="259" t="s">
        <v>1021</v>
      </c>
      <c r="C5539" s="260" t="s">
        <v>1022</v>
      </c>
      <c r="D5539" s="73" t="str">
        <f t="shared" si="172"/>
        <v>nov/2019</v>
      </c>
      <c r="E5539" s="263">
        <v>43775</v>
      </c>
      <c r="F5539" s="259" t="s">
        <v>218</v>
      </c>
      <c r="G5539" s="259" t="s">
        <v>295</v>
      </c>
      <c r="H5539" s="264" t="s">
        <v>1744</v>
      </c>
      <c r="I5539" s="264" t="s">
        <v>135</v>
      </c>
      <c r="J5539" s="264">
        <v>-397.76</v>
      </c>
      <c r="K5539" s="82" t="str">
        <f>IFERROR(IFERROR(VLOOKUP(I5539,'DE-PARA'!B:D,3,0),VLOOKUP(I5539,'DE-PARA'!C:D,2,0)),"NÃO ENCONTRADO")</f>
        <v>Pessoal</v>
      </c>
      <c r="L5539" s="50" t="str">
        <f>VLOOKUP(K5539,'Base -Receita-Despesa'!$B:$AS,1,FALSE)</f>
        <v>Pessoal</v>
      </c>
    </row>
    <row r="5540" spans="1:12" ht="15" customHeight="1" x14ac:dyDescent="0.25">
      <c r="A5540" s="81" t="str">
        <f t="shared" si="173"/>
        <v>2019</v>
      </c>
      <c r="B5540" s="259" t="s">
        <v>1021</v>
      </c>
      <c r="C5540" s="260" t="s">
        <v>1022</v>
      </c>
      <c r="D5540" s="73" t="str">
        <f t="shared" si="172"/>
        <v>nov/2019</v>
      </c>
      <c r="E5540" s="263">
        <v>43775</v>
      </c>
      <c r="F5540" s="259" t="s">
        <v>218</v>
      </c>
      <c r="G5540" s="259" t="s">
        <v>295</v>
      </c>
      <c r="H5540" s="264" t="s">
        <v>1838</v>
      </c>
      <c r="I5540" s="264" t="s">
        <v>135</v>
      </c>
      <c r="J5540" s="264">
        <v>-431.37</v>
      </c>
      <c r="K5540" s="82" t="str">
        <f>IFERROR(IFERROR(VLOOKUP(I5540,'DE-PARA'!B:D,3,0),VLOOKUP(I5540,'DE-PARA'!C:D,2,0)),"NÃO ENCONTRADO")</f>
        <v>Pessoal</v>
      </c>
      <c r="L5540" s="50" t="str">
        <f>VLOOKUP(K5540,'Base -Receita-Despesa'!$B:$AS,1,FALSE)</f>
        <v>Pessoal</v>
      </c>
    </row>
    <row r="5541" spans="1:12" ht="15" customHeight="1" x14ac:dyDescent="0.25">
      <c r="A5541" s="81" t="str">
        <f t="shared" si="173"/>
        <v>2019</v>
      </c>
      <c r="B5541" s="259" t="s">
        <v>1021</v>
      </c>
      <c r="C5541" s="260" t="s">
        <v>1022</v>
      </c>
      <c r="D5541" s="73" t="str">
        <f t="shared" si="172"/>
        <v>nov/2019</v>
      </c>
      <c r="E5541" s="263">
        <v>43775</v>
      </c>
      <c r="F5541" s="259" t="s">
        <v>218</v>
      </c>
      <c r="G5541" s="259" t="s">
        <v>295</v>
      </c>
      <c r="H5541" s="264" t="s">
        <v>1839</v>
      </c>
      <c r="I5541" s="264" t="s">
        <v>135</v>
      </c>
      <c r="J5541" s="264">
        <v>-446.8</v>
      </c>
      <c r="K5541" s="82" t="str">
        <f>IFERROR(IFERROR(VLOOKUP(I5541,'DE-PARA'!B:D,3,0),VLOOKUP(I5541,'DE-PARA'!C:D,2,0)),"NÃO ENCONTRADO")</f>
        <v>Pessoal</v>
      </c>
      <c r="L5541" s="50" t="str">
        <f>VLOOKUP(K5541,'Base -Receita-Despesa'!$B:$AS,1,FALSE)</f>
        <v>Pessoal</v>
      </c>
    </row>
    <row r="5542" spans="1:12" ht="15" customHeight="1" x14ac:dyDescent="0.25">
      <c r="A5542" s="81" t="str">
        <f t="shared" si="173"/>
        <v>2019</v>
      </c>
      <c r="B5542" s="259" t="s">
        <v>1021</v>
      </c>
      <c r="C5542" s="260" t="s">
        <v>1022</v>
      </c>
      <c r="D5542" s="73" t="str">
        <f t="shared" si="172"/>
        <v>nov/2019</v>
      </c>
      <c r="E5542" s="263">
        <v>43775</v>
      </c>
      <c r="F5542" s="259" t="s">
        <v>218</v>
      </c>
      <c r="G5542" s="259" t="s">
        <v>295</v>
      </c>
      <c r="H5542" s="264" t="s">
        <v>1729</v>
      </c>
      <c r="I5542" s="264" t="s">
        <v>135</v>
      </c>
      <c r="J5542" s="265">
        <v>-3005.46</v>
      </c>
      <c r="K5542" s="82" t="str">
        <f>IFERROR(IFERROR(VLOOKUP(I5542,'DE-PARA'!B:D,3,0),VLOOKUP(I5542,'DE-PARA'!C:D,2,0)),"NÃO ENCONTRADO")</f>
        <v>Pessoal</v>
      </c>
      <c r="L5542" s="50" t="str">
        <f>VLOOKUP(K5542,'Base -Receita-Despesa'!$B:$AS,1,FALSE)</f>
        <v>Pessoal</v>
      </c>
    </row>
    <row r="5543" spans="1:12" ht="15" customHeight="1" x14ac:dyDescent="0.25">
      <c r="A5543" s="81" t="str">
        <f t="shared" si="173"/>
        <v>2019</v>
      </c>
      <c r="B5543" s="259" t="s">
        <v>1021</v>
      </c>
      <c r="C5543" s="260" t="s">
        <v>1022</v>
      </c>
      <c r="D5543" s="73" t="str">
        <f t="shared" si="172"/>
        <v>nov/2019</v>
      </c>
      <c r="E5543" s="263">
        <v>43775</v>
      </c>
      <c r="F5543" s="259" t="s">
        <v>218</v>
      </c>
      <c r="G5543" s="259" t="s">
        <v>295</v>
      </c>
      <c r="H5543" s="264" t="s">
        <v>1840</v>
      </c>
      <c r="I5543" s="264" t="s">
        <v>135</v>
      </c>
      <c r="J5543" s="264">
        <v>-414</v>
      </c>
      <c r="K5543" s="82" t="str">
        <f>IFERROR(IFERROR(VLOOKUP(I5543,'DE-PARA'!B:D,3,0),VLOOKUP(I5543,'DE-PARA'!C:D,2,0)),"NÃO ENCONTRADO")</f>
        <v>Pessoal</v>
      </c>
      <c r="L5543" s="50" t="str">
        <f>VLOOKUP(K5543,'Base -Receita-Despesa'!$B:$AS,1,FALSE)</f>
        <v>Pessoal</v>
      </c>
    </row>
    <row r="5544" spans="1:12" ht="15" customHeight="1" x14ac:dyDescent="0.25">
      <c r="A5544" s="81" t="str">
        <f t="shared" si="173"/>
        <v>2019</v>
      </c>
      <c r="B5544" s="259" t="s">
        <v>1021</v>
      </c>
      <c r="C5544" s="260" t="s">
        <v>1022</v>
      </c>
      <c r="D5544" s="73" t="str">
        <f t="shared" si="172"/>
        <v>nov/2019</v>
      </c>
      <c r="E5544" s="263">
        <v>43775</v>
      </c>
      <c r="F5544" s="259" t="s">
        <v>218</v>
      </c>
      <c r="G5544" s="259" t="s">
        <v>295</v>
      </c>
      <c r="H5544" s="264" t="s">
        <v>1841</v>
      </c>
      <c r="I5544" s="264" t="s">
        <v>135</v>
      </c>
      <c r="J5544" s="264">
        <v>-414</v>
      </c>
      <c r="K5544" s="82" t="str">
        <f>IFERROR(IFERROR(VLOOKUP(I5544,'DE-PARA'!B:D,3,0),VLOOKUP(I5544,'DE-PARA'!C:D,2,0)),"NÃO ENCONTRADO")</f>
        <v>Pessoal</v>
      </c>
      <c r="L5544" s="50" t="str">
        <f>VLOOKUP(K5544,'Base -Receita-Despesa'!$B:$AS,1,FALSE)</f>
        <v>Pessoal</v>
      </c>
    </row>
    <row r="5545" spans="1:12" ht="15" customHeight="1" x14ac:dyDescent="0.25">
      <c r="A5545" s="81" t="str">
        <f t="shared" si="173"/>
        <v>2019</v>
      </c>
      <c r="B5545" s="259" t="s">
        <v>1021</v>
      </c>
      <c r="C5545" s="260" t="s">
        <v>1022</v>
      </c>
      <c r="D5545" s="73" t="str">
        <f t="shared" si="172"/>
        <v>nov/2019</v>
      </c>
      <c r="E5545" s="263">
        <v>43775</v>
      </c>
      <c r="F5545" s="259" t="s">
        <v>781</v>
      </c>
      <c r="G5545" s="259" t="s">
        <v>295</v>
      </c>
      <c r="H5545" s="264" t="s">
        <v>1842</v>
      </c>
      <c r="I5545" s="264" t="s">
        <v>276</v>
      </c>
      <c r="J5545" s="264">
        <v>-322.95999999999998</v>
      </c>
      <c r="K5545" s="82" t="str">
        <f>IFERROR(IFERROR(VLOOKUP(I5545,'DE-PARA'!B:D,3,0),VLOOKUP(I5545,'DE-PARA'!C:D,2,0)),"NÃO ENCONTRADO")</f>
        <v>Despesas com Viagens</v>
      </c>
      <c r="L5545" s="50" t="str">
        <f>VLOOKUP(K5545,'Base -Receita-Despesa'!$B:$AS,1,FALSE)</f>
        <v>Despesas com Viagens</v>
      </c>
    </row>
    <row r="5546" spans="1:12" ht="15" customHeight="1" x14ac:dyDescent="0.25">
      <c r="A5546" s="81" t="str">
        <f t="shared" si="173"/>
        <v>2019</v>
      </c>
      <c r="B5546" s="259" t="s">
        <v>1021</v>
      </c>
      <c r="C5546" s="260" t="s">
        <v>1022</v>
      </c>
      <c r="D5546" s="73" t="str">
        <f t="shared" si="172"/>
        <v>nov/2019</v>
      </c>
      <c r="E5546" s="263">
        <v>43775</v>
      </c>
      <c r="F5546" s="259" t="s">
        <v>218</v>
      </c>
      <c r="G5546" s="259" t="s">
        <v>295</v>
      </c>
      <c r="H5546" s="264" t="s">
        <v>1841</v>
      </c>
      <c r="I5546" s="264" t="s">
        <v>135</v>
      </c>
      <c r="J5546" s="264">
        <v>-414</v>
      </c>
      <c r="K5546" s="82" t="str">
        <f>IFERROR(IFERROR(VLOOKUP(I5546,'DE-PARA'!B:D,3,0),VLOOKUP(I5546,'DE-PARA'!C:D,2,0)),"NÃO ENCONTRADO")</f>
        <v>Pessoal</v>
      </c>
      <c r="L5546" s="50" t="str">
        <f>VLOOKUP(K5546,'Base -Receita-Despesa'!$B:$AS,1,FALSE)</f>
        <v>Pessoal</v>
      </c>
    </row>
    <row r="5547" spans="1:12" ht="15" customHeight="1" x14ac:dyDescent="0.25">
      <c r="A5547" s="81" t="str">
        <f t="shared" si="173"/>
        <v>2019</v>
      </c>
      <c r="B5547" s="259" t="s">
        <v>1021</v>
      </c>
      <c r="C5547" s="260" t="s">
        <v>1022</v>
      </c>
      <c r="D5547" s="73" t="str">
        <f t="shared" si="172"/>
        <v>nov/2019</v>
      </c>
      <c r="E5547" s="263">
        <v>43775</v>
      </c>
      <c r="F5547" s="259" t="s">
        <v>214</v>
      </c>
      <c r="G5547" s="259" t="s">
        <v>295</v>
      </c>
      <c r="H5547" s="264" t="s">
        <v>304</v>
      </c>
      <c r="I5547" s="264" t="s">
        <v>133</v>
      </c>
      <c r="J5547" s="264">
        <v>-9.5</v>
      </c>
      <c r="K5547" s="82" t="str">
        <f>IFERROR(IFERROR(VLOOKUP(I5547,'DE-PARA'!B:D,3,0),VLOOKUP(I5547,'DE-PARA'!C:D,2,0)),"NÃO ENCONTRADO")</f>
        <v>Outras Saídas</v>
      </c>
      <c r="L5547" s="50" t="str">
        <f>VLOOKUP(K5547,'Base -Receita-Despesa'!$B:$AS,1,FALSE)</f>
        <v>Outras Saídas</v>
      </c>
    </row>
    <row r="5548" spans="1:12" ht="15" customHeight="1" x14ac:dyDescent="0.25">
      <c r="A5548" s="81" t="str">
        <f t="shared" si="173"/>
        <v>2019</v>
      </c>
      <c r="B5548" s="259" t="s">
        <v>1021</v>
      </c>
      <c r="C5548" s="260" t="s">
        <v>1022</v>
      </c>
      <c r="D5548" s="73" t="str">
        <f t="shared" si="172"/>
        <v>nov/2019</v>
      </c>
      <c r="E5548" s="263">
        <v>43775</v>
      </c>
      <c r="F5548" s="259" t="s">
        <v>214</v>
      </c>
      <c r="G5548" s="259" t="s">
        <v>295</v>
      </c>
      <c r="H5548" s="264" t="s">
        <v>304</v>
      </c>
      <c r="I5548" s="264" t="s">
        <v>133</v>
      </c>
      <c r="J5548" s="264">
        <v>-9.5</v>
      </c>
      <c r="K5548" s="82" t="str">
        <f>IFERROR(IFERROR(VLOOKUP(I5548,'DE-PARA'!B:D,3,0),VLOOKUP(I5548,'DE-PARA'!C:D,2,0)),"NÃO ENCONTRADO")</f>
        <v>Outras Saídas</v>
      </c>
      <c r="L5548" s="50" t="str">
        <f>VLOOKUP(K5548,'Base -Receita-Despesa'!$B:$AS,1,FALSE)</f>
        <v>Outras Saídas</v>
      </c>
    </row>
    <row r="5549" spans="1:12" ht="15" customHeight="1" x14ac:dyDescent="0.25">
      <c r="A5549" s="81" t="str">
        <f t="shared" si="173"/>
        <v>2019</v>
      </c>
      <c r="B5549" s="259" t="s">
        <v>1021</v>
      </c>
      <c r="C5549" s="260" t="s">
        <v>1022</v>
      </c>
      <c r="D5549" s="73" t="str">
        <f t="shared" si="172"/>
        <v>nov/2019</v>
      </c>
      <c r="E5549" s="263">
        <v>43775</v>
      </c>
      <c r="F5549" s="259" t="s">
        <v>214</v>
      </c>
      <c r="G5549" s="259" t="s">
        <v>295</v>
      </c>
      <c r="H5549" s="264" t="s">
        <v>304</v>
      </c>
      <c r="I5549" s="264" t="s">
        <v>133</v>
      </c>
      <c r="J5549" s="264">
        <v>-9.5</v>
      </c>
      <c r="K5549" s="82" t="str">
        <f>IFERROR(IFERROR(VLOOKUP(I5549,'DE-PARA'!B:D,3,0),VLOOKUP(I5549,'DE-PARA'!C:D,2,0)),"NÃO ENCONTRADO")</f>
        <v>Outras Saídas</v>
      </c>
      <c r="L5549" s="50" t="str">
        <f>VLOOKUP(K5549,'Base -Receita-Despesa'!$B:$AS,1,FALSE)</f>
        <v>Outras Saídas</v>
      </c>
    </row>
    <row r="5550" spans="1:12" ht="15" customHeight="1" x14ac:dyDescent="0.25">
      <c r="A5550" s="81" t="str">
        <f t="shared" si="173"/>
        <v>2019</v>
      </c>
      <c r="B5550" s="259" t="s">
        <v>1021</v>
      </c>
      <c r="C5550" s="260" t="s">
        <v>1022</v>
      </c>
      <c r="D5550" s="73" t="str">
        <f t="shared" si="172"/>
        <v>nov/2019</v>
      </c>
      <c r="E5550" s="263">
        <v>43775</v>
      </c>
      <c r="F5550" s="259" t="s">
        <v>214</v>
      </c>
      <c r="G5550" s="259" t="s">
        <v>295</v>
      </c>
      <c r="H5550" s="264" t="s">
        <v>304</v>
      </c>
      <c r="I5550" s="264" t="s">
        <v>133</v>
      </c>
      <c r="J5550" s="264">
        <v>-9.5</v>
      </c>
      <c r="K5550" s="82" t="str">
        <f>IFERROR(IFERROR(VLOOKUP(I5550,'DE-PARA'!B:D,3,0),VLOOKUP(I5550,'DE-PARA'!C:D,2,0)),"NÃO ENCONTRADO")</f>
        <v>Outras Saídas</v>
      </c>
      <c r="L5550" s="50" t="str">
        <f>VLOOKUP(K5550,'Base -Receita-Despesa'!$B:$AS,1,FALSE)</f>
        <v>Outras Saídas</v>
      </c>
    </row>
    <row r="5551" spans="1:12" ht="15" customHeight="1" x14ac:dyDescent="0.25">
      <c r="A5551" s="81" t="str">
        <f t="shared" si="173"/>
        <v>2019</v>
      </c>
      <c r="B5551" s="259" t="s">
        <v>1021</v>
      </c>
      <c r="C5551" s="260" t="s">
        <v>1022</v>
      </c>
      <c r="D5551" s="73" t="str">
        <f t="shared" si="172"/>
        <v>nov/2019</v>
      </c>
      <c r="E5551" s="263">
        <v>43775</v>
      </c>
      <c r="F5551" s="259" t="s">
        <v>214</v>
      </c>
      <c r="G5551" s="259" t="s">
        <v>295</v>
      </c>
      <c r="H5551" s="264" t="s">
        <v>136</v>
      </c>
      <c r="I5551" s="264" t="s">
        <v>133</v>
      </c>
      <c r="J5551" s="264">
        <v>-102.6</v>
      </c>
      <c r="K5551" s="82" t="str">
        <f>IFERROR(IFERROR(VLOOKUP(I5551,'DE-PARA'!B:D,3,0),VLOOKUP(I5551,'DE-PARA'!C:D,2,0)),"NÃO ENCONTRADO")</f>
        <v>Outras Saídas</v>
      </c>
      <c r="L5551" s="50" t="str">
        <f>VLOOKUP(K5551,'Base -Receita-Despesa'!$B:$AS,1,FALSE)</f>
        <v>Outras Saídas</v>
      </c>
    </row>
    <row r="5552" spans="1:12" ht="15" customHeight="1" x14ac:dyDescent="0.25">
      <c r="A5552" s="81" t="str">
        <f t="shared" si="173"/>
        <v>2019</v>
      </c>
      <c r="B5552" s="259" t="s">
        <v>1021</v>
      </c>
      <c r="C5552" s="260" t="s">
        <v>1022</v>
      </c>
      <c r="D5552" s="73" t="str">
        <f t="shared" si="172"/>
        <v>nov/2019</v>
      </c>
      <c r="E5552" s="263">
        <v>43775</v>
      </c>
      <c r="F5552" s="259" t="s">
        <v>207</v>
      </c>
      <c r="G5552" s="259" t="s">
        <v>295</v>
      </c>
      <c r="H5552" s="264" t="s">
        <v>208</v>
      </c>
      <c r="I5552" s="264" t="s">
        <v>298</v>
      </c>
      <c r="J5552" s="265">
        <v>28419.27</v>
      </c>
      <c r="K5552" s="82" t="str">
        <f>IFERROR(IFERROR(VLOOKUP(I5552,'DE-PARA'!B:D,3,0),VLOOKUP(I5552,'DE-PARA'!C:D,2,0)),"NÃO ENCONTRADO")</f>
        <v>Entrada Conta Aplicação (+)</v>
      </c>
      <c r="L5552" s="50" t="str">
        <f>VLOOKUP(K5552,'Base -Receita-Despesa'!$B:$AS,1,FALSE)</f>
        <v>ENTRADA CONTA APLICAÇÃO (+)</v>
      </c>
    </row>
    <row r="5553" spans="1:12" ht="15" customHeight="1" x14ac:dyDescent="0.25">
      <c r="A5553" s="81" t="str">
        <f t="shared" si="173"/>
        <v>2019</v>
      </c>
      <c r="B5553" s="259" t="s">
        <v>1021</v>
      </c>
      <c r="C5553" s="260" t="s">
        <v>1022</v>
      </c>
      <c r="D5553" s="73" t="str">
        <f t="shared" si="172"/>
        <v>nov/2019</v>
      </c>
      <c r="E5553" s="263">
        <v>43776</v>
      </c>
      <c r="F5553" s="259" t="s">
        <v>739</v>
      </c>
      <c r="G5553" s="259" t="s">
        <v>295</v>
      </c>
      <c r="H5553" s="264" t="s">
        <v>855</v>
      </c>
      <c r="I5553" s="264" t="s">
        <v>126</v>
      </c>
      <c r="J5553" s="265">
        <v>-25892.15</v>
      </c>
      <c r="K5553" s="82" t="str">
        <f>IFERROR(IFERROR(VLOOKUP(I5553,'DE-PARA'!B:D,3,0),VLOOKUP(I5553,'DE-PARA'!C:D,2,0)),"NÃO ENCONTRADO")</f>
        <v>Encargos sobre Folha de Pagamento</v>
      </c>
      <c r="L5553" s="50" t="str">
        <f>VLOOKUP(K5553,'Base -Receita-Despesa'!$B:$AS,1,FALSE)</f>
        <v>Encargos sobre Folha de Pagamento</v>
      </c>
    </row>
    <row r="5554" spans="1:12" ht="15" customHeight="1" x14ac:dyDescent="0.25">
      <c r="A5554" s="81" t="str">
        <f t="shared" si="173"/>
        <v>2019</v>
      </c>
      <c r="B5554" s="259" t="s">
        <v>1021</v>
      </c>
      <c r="C5554" s="260" t="s">
        <v>1022</v>
      </c>
      <c r="D5554" s="73" t="str">
        <f t="shared" si="172"/>
        <v>nov/2019</v>
      </c>
      <c r="E5554" s="263">
        <v>43776</v>
      </c>
      <c r="F5554" s="261">
        <v>27675</v>
      </c>
      <c r="G5554" s="261" t="s">
        <v>295</v>
      </c>
      <c r="H5554" s="270" t="s">
        <v>637</v>
      </c>
      <c r="I5554" s="270" t="s">
        <v>260</v>
      </c>
      <c r="J5554" s="264">
        <v>-810</v>
      </c>
      <c r="K5554" s="82" t="str">
        <f>IFERROR(IFERROR(VLOOKUP(I5554,'DE-PARA'!B:D,3,0),VLOOKUP(I5554,'DE-PARA'!C:D,2,0)),"NÃO ENCONTRADO")</f>
        <v>Materiais</v>
      </c>
      <c r="L5554" s="50" t="str">
        <f>VLOOKUP(K5554,'Base -Receita-Despesa'!$B:$AS,1,FALSE)</f>
        <v>Materiais</v>
      </c>
    </row>
    <row r="5555" spans="1:12" ht="15" customHeight="1" x14ac:dyDescent="0.25">
      <c r="A5555" s="81" t="str">
        <f t="shared" si="173"/>
        <v>2019</v>
      </c>
      <c r="B5555" s="259" t="s">
        <v>1021</v>
      </c>
      <c r="C5555" s="260" t="s">
        <v>1022</v>
      </c>
      <c r="D5555" s="73" t="str">
        <f t="shared" si="172"/>
        <v>nov/2019</v>
      </c>
      <c r="E5555" s="263">
        <v>43776</v>
      </c>
      <c r="F5555" s="259">
        <v>162049</v>
      </c>
      <c r="G5555" s="259" t="s">
        <v>295</v>
      </c>
      <c r="H5555" s="264" t="s">
        <v>759</v>
      </c>
      <c r="I5555" s="264" t="s">
        <v>261</v>
      </c>
      <c r="J5555" s="264">
        <v>-308.20999999999998</v>
      </c>
      <c r="K5555" s="82" t="str">
        <f>IFERROR(IFERROR(VLOOKUP(I5555,'DE-PARA'!B:D,3,0),VLOOKUP(I5555,'DE-PARA'!C:D,2,0)),"NÃO ENCONTRADO")</f>
        <v>Materiais</v>
      </c>
      <c r="L5555" s="50" t="str">
        <f>VLOOKUP(K5555,'Base -Receita-Despesa'!$B:$AS,1,FALSE)</f>
        <v>Materiais</v>
      </c>
    </row>
    <row r="5556" spans="1:12" ht="15" customHeight="1" x14ac:dyDescent="0.25">
      <c r="A5556" s="81" t="str">
        <f t="shared" si="173"/>
        <v>2019</v>
      </c>
      <c r="B5556" s="259" t="s">
        <v>1021</v>
      </c>
      <c r="C5556" s="260" t="s">
        <v>1022</v>
      </c>
      <c r="D5556" s="73" t="str">
        <f t="shared" si="172"/>
        <v>nov/2019</v>
      </c>
      <c r="E5556" s="263">
        <v>43776</v>
      </c>
      <c r="F5556" s="259">
        <v>1505</v>
      </c>
      <c r="G5556" s="259" t="s">
        <v>295</v>
      </c>
      <c r="H5556" s="264" t="s">
        <v>941</v>
      </c>
      <c r="I5556" s="264" t="s">
        <v>260</v>
      </c>
      <c r="J5556" s="264">
        <v>-506.16</v>
      </c>
      <c r="K5556" s="82" t="str">
        <f>IFERROR(IFERROR(VLOOKUP(I5556,'DE-PARA'!B:D,3,0),VLOOKUP(I5556,'DE-PARA'!C:D,2,0)),"NÃO ENCONTRADO")</f>
        <v>Materiais</v>
      </c>
      <c r="L5556" s="50" t="str">
        <f>VLOOKUP(K5556,'Base -Receita-Despesa'!$B:$AS,1,FALSE)</f>
        <v>Materiais</v>
      </c>
    </row>
    <row r="5557" spans="1:12" ht="15" customHeight="1" x14ac:dyDescent="0.25">
      <c r="A5557" s="81" t="str">
        <f t="shared" si="173"/>
        <v>2019</v>
      </c>
      <c r="B5557" s="259" t="s">
        <v>1021</v>
      </c>
      <c r="C5557" s="260" t="s">
        <v>1022</v>
      </c>
      <c r="D5557" s="73" t="str">
        <f t="shared" si="172"/>
        <v>nov/2019</v>
      </c>
      <c r="E5557" s="263">
        <v>43776</v>
      </c>
      <c r="F5557" s="259">
        <v>43882</v>
      </c>
      <c r="G5557" s="259" t="s">
        <v>295</v>
      </c>
      <c r="H5557" s="264" t="s">
        <v>856</v>
      </c>
      <c r="I5557" s="264" t="s">
        <v>158</v>
      </c>
      <c r="J5557" s="265">
        <v>-1133.5</v>
      </c>
      <c r="K5557" s="82" t="str">
        <f>IFERROR(IFERROR(VLOOKUP(I5557,'DE-PARA'!B:D,3,0),VLOOKUP(I5557,'DE-PARA'!C:D,2,0)),"NÃO ENCONTRADO")</f>
        <v>Materiais</v>
      </c>
      <c r="L5557" s="50" t="str">
        <f>VLOOKUP(K5557,'Base -Receita-Despesa'!$B:$AS,1,FALSE)</f>
        <v>Materiais</v>
      </c>
    </row>
    <row r="5558" spans="1:12" ht="15" customHeight="1" x14ac:dyDescent="0.25">
      <c r="A5558" s="81" t="str">
        <f t="shared" si="173"/>
        <v>2019</v>
      </c>
      <c r="B5558" s="259" t="s">
        <v>1021</v>
      </c>
      <c r="C5558" s="260" t="s">
        <v>1022</v>
      </c>
      <c r="D5558" s="73" t="str">
        <f t="shared" si="172"/>
        <v>nov/2019</v>
      </c>
      <c r="E5558" s="263">
        <v>43776</v>
      </c>
      <c r="F5558" s="259" t="s">
        <v>806</v>
      </c>
      <c r="G5558" s="259" t="s">
        <v>295</v>
      </c>
      <c r="H5558" s="264" t="s">
        <v>806</v>
      </c>
      <c r="I5558" s="264" t="s">
        <v>237</v>
      </c>
      <c r="J5558" s="265">
        <v>-32645.52</v>
      </c>
      <c r="K5558" s="82" t="str">
        <f>IFERROR(IFERROR(VLOOKUP(I5558,'DE-PARA'!B:D,3,0),VLOOKUP(I5558,'DE-PARA'!C:D,2,0)),"NÃO ENCONTRADO")</f>
        <v>Reembolso de Rateios(-)</v>
      </c>
      <c r="L5558" s="50" t="str">
        <f>VLOOKUP(K5558,'Base -Receita-Despesa'!$B:$AS,1,FALSE)</f>
        <v>Reembolso de Rateios(-)</v>
      </c>
    </row>
    <row r="5559" spans="1:12" ht="15" customHeight="1" x14ac:dyDescent="0.25">
      <c r="A5559" s="81" t="str">
        <f t="shared" si="173"/>
        <v>2019</v>
      </c>
      <c r="B5559" s="259" t="s">
        <v>1021</v>
      </c>
      <c r="C5559" s="260" t="s">
        <v>1022</v>
      </c>
      <c r="D5559" s="73" t="str">
        <f t="shared" si="172"/>
        <v>nov/2019</v>
      </c>
      <c r="E5559" s="263">
        <v>43776</v>
      </c>
      <c r="F5559" s="259" t="s">
        <v>214</v>
      </c>
      <c r="G5559" s="259" t="s">
        <v>295</v>
      </c>
      <c r="H5559" s="264" t="s">
        <v>304</v>
      </c>
      <c r="I5559" s="264" t="s">
        <v>133</v>
      </c>
      <c r="J5559" s="264">
        <v>-9.5</v>
      </c>
      <c r="K5559" s="82" t="str">
        <f>IFERROR(IFERROR(VLOOKUP(I5559,'DE-PARA'!B:D,3,0),VLOOKUP(I5559,'DE-PARA'!C:D,2,0)),"NÃO ENCONTRADO")</f>
        <v>Outras Saídas</v>
      </c>
      <c r="L5559" s="50" t="str">
        <f>VLOOKUP(K5559,'Base -Receita-Despesa'!$B:$AS,1,FALSE)</f>
        <v>Outras Saídas</v>
      </c>
    </row>
    <row r="5560" spans="1:12" ht="15" customHeight="1" x14ac:dyDescent="0.25">
      <c r="A5560" s="81" t="str">
        <f t="shared" si="173"/>
        <v>2019</v>
      </c>
      <c r="B5560" s="259" t="s">
        <v>1021</v>
      </c>
      <c r="C5560" s="260" t="s">
        <v>1022</v>
      </c>
      <c r="D5560" s="73" t="str">
        <f t="shared" si="172"/>
        <v>nov/2019</v>
      </c>
      <c r="E5560" s="263">
        <v>43776</v>
      </c>
      <c r="F5560" s="259" t="s">
        <v>214</v>
      </c>
      <c r="G5560" s="259" t="s">
        <v>295</v>
      </c>
      <c r="H5560" s="264" t="s">
        <v>304</v>
      </c>
      <c r="I5560" s="264" t="s">
        <v>133</v>
      </c>
      <c r="J5560" s="264">
        <v>-9.5</v>
      </c>
      <c r="K5560" s="82" t="str">
        <f>IFERROR(IFERROR(VLOOKUP(I5560,'DE-PARA'!B:D,3,0),VLOOKUP(I5560,'DE-PARA'!C:D,2,0)),"NÃO ENCONTRADO")</f>
        <v>Outras Saídas</v>
      </c>
      <c r="L5560" s="50" t="str">
        <f>VLOOKUP(K5560,'Base -Receita-Despesa'!$B:$AS,1,FALSE)</f>
        <v>Outras Saídas</v>
      </c>
    </row>
    <row r="5561" spans="1:12" ht="15" customHeight="1" x14ac:dyDescent="0.25">
      <c r="A5561" s="81" t="str">
        <f t="shared" si="173"/>
        <v>2019</v>
      </c>
      <c r="B5561" s="259" t="s">
        <v>1021</v>
      </c>
      <c r="C5561" s="260" t="s">
        <v>1022</v>
      </c>
      <c r="D5561" s="73" t="str">
        <f t="shared" si="172"/>
        <v>nov/2019</v>
      </c>
      <c r="E5561" s="263">
        <v>43776</v>
      </c>
      <c r="F5561" s="259" t="s">
        <v>214</v>
      </c>
      <c r="G5561" s="259" t="s">
        <v>295</v>
      </c>
      <c r="H5561" s="264" t="s">
        <v>304</v>
      </c>
      <c r="I5561" s="264" t="s">
        <v>133</v>
      </c>
      <c r="J5561" s="264">
        <v>-9.5</v>
      </c>
      <c r="K5561" s="82" t="str">
        <f>IFERROR(IFERROR(VLOOKUP(I5561,'DE-PARA'!B:D,3,0),VLOOKUP(I5561,'DE-PARA'!C:D,2,0)),"NÃO ENCONTRADO")</f>
        <v>Outras Saídas</v>
      </c>
      <c r="L5561" s="50" t="str">
        <f>VLOOKUP(K5561,'Base -Receita-Despesa'!$B:$AS,1,FALSE)</f>
        <v>Outras Saídas</v>
      </c>
    </row>
    <row r="5562" spans="1:12" ht="15" customHeight="1" x14ac:dyDescent="0.25">
      <c r="A5562" s="81" t="str">
        <f t="shared" si="173"/>
        <v>2019</v>
      </c>
      <c r="B5562" s="259" t="s">
        <v>1021</v>
      </c>
      <c r="C5562" s="260" t="s">
        <v>1022</v>
      </c>
      <c r="D5562" s="73" t="str">
        <f t="shared" si="172"/>
        <v>nov/2019</v>
      </c>
      <c r="E5562" s="263">
        <v>43776</v>
      </c>
      <c r="F5562" s="259" t="s">
        <v>207</v>
      </c>
      <c r="G5562" s="259" t="s">
        <v>295</v>
      </c>
      <c r="H5562" s="264" t="s">
        <v>208</v>
      </c>
      <c r="I5562" s="264" t="s">
        <v>298</v>
      </c>
      <c r="J5562" s="265">
        <v>61324.04</v>
      </c>
      <c r="K5562" s="82" t="str">
        <f>IFERROR(IFERROR(VLOOKUP(I5562,'DE-PARA'!B:D,3,0),VLOOKUP(I5562,'DE-PARA'!C:D,2,0)),"NÃO ENCONTRADO")</f>
        <v>Entrada Conta Aplicação (+)</v>
      </c>
      <c r="L5562" s="50" t="str">
        <f>VLOOKUP(K5562,'Base -Receita-Despesa'!$B:$AS,1,FALSE)</f>
        <v>ENTRADA CONTA APLICAÇÃO (+)</v>
      </c>
    </row>
    <row r="5563" spans="1:12" ht="15" customHeight="1" x14ac:dyDescent="0.25">
      <c r="A5563" s="81" t="str">
        <f t="shared" si="173"/>
        <v>2019</v>
      </c>
      <c r="B5563" s="259" t="s">
        <v>1021</v>
      </c>
      <c r="C5563" s="260" t="s">
        <v>1022</v>
      </c>
      <c r="D5563" s="73" t="str">
        <f t="shared" si="172"/>
        <v>nov/2019</v>
      </c>
      <c r="E5563" s="263">
        <v>43777</v>
      </c>
      <c r="F5563" s="259" t="s">
        <v>1843</v>
      </c>
      <c r="G5563" s="259" t="s">
        <v>295</v>
      </c>
      <c r="H5563" s="264" t="s">
        <v>1833</v>
      </c>
      <c r="I5563" s="264" t="s">
        <v>229</v>
      </c>
      <c r="J5563" s="264">
        <v>108</v>
      </c>
      <c r="K5563" s="82" t="str">
        <f>IFERROR(IFERROR(VLOOKUP(I5563,'DE-PARA'!B:D,3,0),VLOOKUP(I5563,'DE-PARA'!C:D,2,0)),"NÃO ENCONTRADO")</f>
        <v>Pessoal</v>
      </c>
      <c r="L5563" s="50" t="str">
        <f>VLOOKUP(K5563,'Base -Receita-Despesa'!$B:$AS,1,FALSE)</f>
        <v>Pessoal</v>
      </c>
    </row>
    <row r="5564" spans="1:12" ht="15" customHeight="1" x14ac:dyDescent="0.25">
      <c r="A5564" s="81" t="str">
        <f t="shared" si="173"/>
        <v>2019</v>
      </c>
      <c r="B5564" s="259" t="s">
        <v>1021</v>
      </c>
      <c r="C5564" s="260" t="s">
        <v>1022</v>
      </c>
      <c r="D5564" s="73" t="str">
        <f t="shared" si="172"/>
        <v>nov/2019</v>
      </c>
      <c r="E5564" s="263">
        <v>43777</v>
      </c>
      <c r="F5564" s="259" t="s">
        <v>1844</v>
      </c>
      <c r="G5564" s="259" t="s">
        <v>295</v>
      </c>
      <c r="H5564" s="264" t="s">
        <v>400</v>
      </c>
      <c r="I5564" s="264" t="s">
        <v>188</v>
      </c>
      <c r="J5564" s="264">
        <v>-294</v>
      </c>
      <c r="K5564" s="82" t="str">
        <f>IFERROR(IFERROR(VLOOKUP(I5564,'DE-PARA'!B:D,3,0),VLOOKUP(I5564,'DE-PARA'!C:D,2,0)),"NÃO ENCONTRADO")</f>
        <v>Tributos, Taxas e Contribuições</v>
      </c>
      <c r="L5564" s="50" t="str">
        <f>VLOOKUP(K5564,'Base -Receita-Despesa'!$B:$AS,1,FALSE)</f>
        <v>Tributos, Taxas e Contribuições</v>
      </c>
    </row>
    <row r="5565" spans="1:12" ht="15" customHeight="1" x14ac:dyDescent="0.25">
      <c r="A5565" s="81" t="str">
        <f t="shared" si="173"/>
        <v>2019</v>
      </c>
      <c r="B5565" s="259" t="s">
        <v>1021</v>
      </c>
      <c r="C5565" s="260" t="s">
        <v>1022</v>
      </c>
      <c r="D5565" s="73" t="str">
        <f t="shared" si="172"/>
        <v>nov/2019</v>
      </c>
      <c r="E5565" s="263">
        <v>43777</v>
      </c>
      <c r="F5565" s="259" t="s">
        <v>1843</v>
      </c>
      <c r="G5565" s="259" t="s">
        <v>295</v>
      </c>
      <c r="H5565" s="264" t="s">
        <v>1081</v>
      </c>
      <c r="I5565" s="264" t="s">
        <v>229</v>
      </c>
      <c r="J5565" s="264">
        <v>-109.67</v>
      </c>
      <c r="K5565" s="82" t="str">
        <f>IFERROR(IFERROR(VLOOKUP(I5565,'DE-PARA'!B:D,3,0),VLOOKUP(I5565,'DE-PARA'!C:D,2,0)),"NÃO ENCONTRADO")</f>
        <v>Pessoal</v>
      </c>
      <c r="L5565" s="50" t="str">
        <f>VLOOKUP(K5565,'Base -Receita-Despesa'!$B:$AS,1,FALSE)</f>
        <v>Pessoal</v>
      </c>
    </row>
    <row r="5566" spans="1:12" ht="15" customHeight="1" x14ac:dyDescent="0.25">
      <c r="A5566" s="81" t="str">
        <f t="shared" si="173"/>
        <v>2019</v>
      </c>
      <c r="B5566" s="259" t="s">
        <v>1021</v>
      </c>
      <c r="C5566" s="260" t="s">
        <v>1022</v>
      </c>
      <c r="D5566" s="73" t="str">
        <f t="shared" si="172"/>
        <v>nov/2019</v>
      </c>
      <c r="E5566" s="263">
        <v>43777</v>
      </c>
      <c r="F5566" s="259" t="s">
        <v>1843</v>
      </c>
      <c r="G5566" s="259" t="s">
        <v>295</v>
      </c>
      <c r="H5566" s="264" t="s">
        <v>1731</v>
      </c>
      <c r="I5566" s="264" t="s">
        <v>229</v>
      </c>
      <c r="J5566" s="264">
        <v>-676.6</v>
      </c>
      <c r="K5566" s="82" t="str">
        <f>IFERROR(IFERROR(VLOOKUP(I5566,'DE-PARA'!B:D,3,0),VLOOKUP(I5566,'DE-PARA'!C:D,2,0)),"NÃO ENCONTRADO")</f>
        <v>Pessoal</v>
      </c>
      <c r="L5566" s="50" t="str">
        <f>VLOOKUP(K5566,'Base -Receita-Despesa'!$B:$AS,1,FALSE)</f>
        <v>Pessoal</v>
      </c>
    </row>
    <row r="5567" spans="1:12" ht="15" customHeight="1" x14ac:dyDescent="0.25">
      <c r="A5567" s="81" t="str">
        <f t="shared" si="173"/>
        <v>2019</v>
      </c>
      <c r="B5567" s="259" t="s">
        <v>1021</v>
      </c>
      <c r="C5567" s="260" t="s">
        <v>1022</v>
      </c>
      <c r="D5567" s="73" t="str">
        <f t="shared" si="172"/>
        <v>nov/2019</v>
      </c>
      <c r="E5567" s="263">
        <v>43777</v>
      </c>
      <c r="F5567" s="259" t="s">
        <v>1843</v>
      </c>
      <c r="G5567" s="259" t="s">
        <v>295</v>
      </c>
      <c r="H5567" s="264" t="s">
        <v>1833</v>
      </c>
      <c r="I5567" s="264" t="s">
        <v>229</v>
      </c>
      <c r="J5567" s="264">
        <v>-108</v>
      </c>
      <c r="K5567" s="82" t="str">
        <f>IFERROR(IFERROR(VLOOKUP(I5567,'DE-PARA'!B:D,3,0),VLOOKUP(I5567,'DE-PARA'!C:D,2,0)),"NÃO ENCONTRADO")</f>
        <v>Pessoal</v>
      </c>
      <c r="L5567" s="50" t="str">
        <f>VLOOKUP(K5567,'Base -Receita-Despesa'!$B:$AS,1,FALSE)</f>
        <v>Pessoal</v>
      </c>
    </row>
    <row r="5568" spans="1:12" ht="15" customHeight="1" x14ac:dyDescent="0.25">
      <c r="A5568" s="81" t="str">
        <f t="shared" si="173"/>
        <v>2019</v>
      </c>
      <c r="B5568" s="259" t="s">
        <v>1021</v>
      </c>
      <c r="C5568" s="260" t="s">
        <v>1022</v>
      </c>
      <c r="D5568" s="73" t="str">
        <f t="shared" si="172"/>
        <v>nov/2019</v>
      </c>
      <c r="E5568" s="263">
        <v>43777</v>
      </c>
      <c r="F5568" s="259" t="s">
        <v>1843</v>
      </c>
      <c r="G5568" s="259" t="s">
        <v>295</v>
      </c>
      <c r="H5568" s="264" t="s">
        <v>1820</v>
      </c>
      <c r="I5568" s="264" t="s">
        <v>229</v>
      </c>
      <c r="J5568" s="264">
        <v>-226.33</v>
      </c>
      <c r="K5568" s="82" t="str">
        <f>IFERROR(IFERROR(VLOOKUP(I5568,'DE-PARA'!B:D,3,0),VLOOKUP(I5568,'DE-PARA'!C:D,2,0)),"NÃO ENCONTRADO")</f>
        <v>Pessoal</v>
      </c>
      <c r="L5568" s="50" t="str">
        <f>VLOOKUP(K5568,'Base -Receita-Despesa'!$B:$AS,1,FALSE)</f>
        <v>Pessoal</v>
      </c>
    </row>
    <row r="5569" spans="1:12" ht="15" customHeight="1" x14ac:dyDescent="0.25">
      <c r="A5569" s="81" t="str">
        <f t="shared" si="173"/>
        <v>2019</v>
      </c>
      <c r="B5569" s="259" t="s">
        <v>1021</v>
      </c>
      <c r="C5569" s="260" t="s">
        <v>1022</v>
      </c>
      <c r="D5569" s="73" t="str">
        <f t="shared" si="172"/>
        <v>nov/2019</v>
      </c>
      <c r="E5569" s="263">
        <v>43777</v>
      </c>
      <c r="F5569" s="259" t="s">
        <v>1843</v>
      </c>
      <c r="G5569" s="259" t="s">
        <v>295</v>
      </c>
      <c r="H5569" s="264" t="s">
        <v>1834</v>
      </c>
      <c r="I5569" s="264" t="s">
        <v>229</v>
      </c>
      <c r="J5569" s="264">
        <v>-116.93</v>
      </c>
      <c r="K5569" s="82" t="str">
        <f>IFERROR(IFERROR(VLOOKUP(I5569,'DE-PARA'!B:D,3,0),VLOOKUP(I5569,'DE-PARA'!C:D,2,0)),"NÃO ENCONTRADO")</f>
        <v>Pessoal</v>
      </c>
      <c r="L5569" s="50" t="str">
        <f>VLOOKUP(K5569,'Base -Receita-Despesa'!$B:$AS,1,FALSE)</f>
        <v>Pessoal</v>
      </c>
    </row>
    <row r="5570" spans="1:12" ht="15" customHeight="1" x14ac:dyDescent="0.25">
      <c r="A5570" s="81" t="str">
        <f t="shared" si="173"/>
        <v>2019</v>
      </c>
      <c r="B5570" s="259" t="s">
        <v>1021</v>
      </c>
      <c r="C5570" s="260" t="s">
        <v>1022</v>
      </c>
      <c r="D5570" s="73" t="str">
        <f t="shared" si="172"/>
        <v>nov/2019</v>
      </c>
      <c r="E5570" s="263">
        <v>43777</v>
      </c>
      <c r="F5570" s="259" t="s">
        <v>1843</v>
      </c>
      <c r="G5570" s="259" t="s">
        <v>295</v>
      </c>
      <c r="H5570" s="264" t="s">
        <v>1050</v>
      </c>
      <c r="I5570" s="264" t="s">
        <v>229</v>
      </c>
      <c r="J5570" s="264">
        <v>-108</v>
      </c>
      <c r="K5570" s="82" t="str">
        <f>IFERROR(IFERROR(VLOOKUP(I5570,'DE-PARA'!B:D,3,0),VLOOKUP(I5570,'DE-PARA'!C:D,2,0)),"NÃO ENCONTRADO")</f>
        <v>Pessoal</v>
      </c>
      <c r="L5570" s="50" t="str">
        <f>VLOOKUP(K5570,'Base -Receita-Despesa'!$B:$AS,1,FALSE)</f>
        <v>Pessoal</v>
      </c>
    </row>
    <row r="5571" spans="1:12" ht="15" customHeight="1" x14ac:dyDescent="0.25">
      <c r="A5571" s="81" t="str">
        <f t="shared" si="173"/>
        <v>2019</v>
      </c>
      <c r="B5571" s="259" t="s">
        <v>1021</v>
      </c>
      <c r="C5571" s="260" t="s">
        <v>1022</v>
      </c>
      <c r="D5571" s="73" t="str">
        <f t="shared" ref="D5571:D5634" si="174">TEXT(E5571,"mmm/aaaa")</f>
        <v>nov/2019</v>
      </c>
      <c r="E5571" s="263">
        <v>43777</v>
      </c>
      <c r="F5571" s="259">
        <v>19248</v>
      </c>
      <c r="G5571" s="259" t="s">
        <v>295</v>
      </c>
      <c r="H5571" s="264" t="s">
        <v>882</v>
      </c>
      <c r="I5571" s="264" t="s">
        <v>271</v>
      </c>
      <c r="J5571" s="265">
        <v>-5735.88</v>
      </c>
      <c r="K5571" s="82" t="str">
        <f>IFERROR(IFERROR(VLOOKUP(I5571,'DE-PARA'!B:D,3,0),VLOOKUP(I5571,'DE-PARA'!C:D,2,0)),"NÃO ENCONTRADO")</f>
        <v>Serviços</v>
      </c>
      <c r="L5571" s="50" t="str">
        <f>VLOOKUP(K5571,'Base -Receita-Despesa'!$B:$AS,1,FALSE)</f>
        <v>Serviços</v>
      </c>
    </row>
    <row r="5572" spans="1:12" ht="15" customHeight="1" x14ac:dyDescent="0.25">
      <c r="A5572" s="81" t="str">
        <f t="shared" ref="A5572:A5635" si="175">IF(K5572="NÃO ENCONTRADO",0,RIGHT(D5572,4))</f>
        <v>2019</v>
      </c>
      <c r="B5572" s="259" t="s">
        <v>1021</v>
      </c>
      <c r="C5572" s="260" t="s">
        <v>1022</v>
      </c>
      <c r="D5572" s="73" t="str">
        <f t="shared" si="174"/>
        <v>nov/2019</v>
      </c>
      <c r="E5572" s="263">
        <v>43777</v>
      </c>
      <c r="F5572" s="259">
        <v>19479</v>
      </c>
      <c r="G5572" s="259" t="s">
        <v>295</v>
      </c>
      <c r="H5572" s="264" t="s">
        <v>882</v>
      </c>
      <c r="I5572" s="264" t="s">
        <v>271</v>
      </c>
      <c r="J5572" s="265">
        <v>-4340</v>
      </c>
      <c r="K5572" s="82" t="str">
        <f>IFERROR(IFERROR(VLOOKUP(I5572,'DE-PARA'!B:D,3,0),VLOOKUP(I5572,'DE-PARA'!C:D,2,0)),"NÃO ENCONTRADO")</f>
        <v>Serviços</v>
      </c>
      <c r="L5572" s="50" t="str">
        <f>VLOOKUP(K5572,'Base -Receita-Despesa'!$B:$AS,1,FALSE)</f>
        <v>Serviços</v>
      </c>
    </row>
    <row r="5573" spans="1:12" ht="15" customHeight="1" x14ac:dyDescent="0.25">
      <c r="A5573" s="81" t="str">
        <f t="shared" si="175"/>
        <v>2019</v>
      </c>
      <c r="B5573" s="259" t="s">
        <v>1021</v>
      </c>
      <c r="C5573" s="260" t="s">
        <v>1022</v>
      </c>
      <c r="D5573" s="73" t="str">
        <f t="shared" si="174"/>
        <v>nov/2019</v>
      </c>
      <c r="E5573" s="263">
        <v>43777</v>
      </c>
      <c r="F5573" s="259">
        <v>19566</v>
      </c>
      <c r="G5573" s="259" t="s">
        <v>295</v>
      </c>
      <c r="H5573" s="264" t="s">
        <v>882</v>
      </c>
      <c r="I5573" s="264" t="s">
        <v>271</v>
      </c>
      <c r="J5573" s="265">
        <v>-4743.49</v>
      </c>
      <c r="K5573" s="82" t="str">
        <f>IFERROR(IFERROR(VLOOKUP(I5573,'DE-PARA'!B:D,3,0),VLOOKUP(I5573,'DE-PARA'!C:D,2,0)),"NÃO ENCONTRADO")</f>
        <v>Serviços</v>
      </c>
      <c r="L5573" s="50" t="str">
        <f>VLOOKUP(K5573,'Base -Receita-Despesa'!$B:$AS,1,FALSE)</f>
        <v>Serviços</v>
      </c>
    </row>
    <row r="5574" spans="1:12" ht="15" customHeight="1" x14ac:dyDescent="0.25">
      <c r="A5574" s="81" t="str">
        <f t="shared" si="175"/>
        <v>2019</v>
      </c>
      <c r="B5574" s="259" t="s">
        <v>1021</v>
      </c>
      <c r="C5574" s="260" t="s">
        <v>1022</v>
      </c>
      <c r="D5574" s="73" t="str">
        <f t="shared" si="174"/>
        <v>nov/2019</v>
      </c>
      <c r="E5574" s="263">
        <v>43777</v>
      </c>
      <c r="F5574" s="259" t="s">
        <v>1843</v>
      </c>
      <c r="G5574" s="259" t="s">
        <v>295</v>
      </c>
      <c r="H5574" s="264" t="s">
        <v>1744</v>
      </c>
      <c r="I5574" s="264" t="s">
        <v>229</v>
      </c>
      <c r="J5574" s="264">
        <v>-116.93</v>
      </c>
      <c r="K5574" s="82" t="str">
        <f>IFERROR(IFERROR(VLOOKUP(I5574,'DE-PARA'!B:D,3,0),VLOOKUP(I5574,'DE-PARA'!C:D,2,0)),"NÃO ENCONTRADO")</f>
        <v>Pessoal</v>
      </c>
      <c r="L5574" s="50" t="str">
        <f>VLOOKUP(K5574,'Base -Receita-Despesa'!$B:$AS,1,FALSE)</f>
        <v>Pessoal</v>
      </c>
    </row>
    <row r="5575" spans="1:12" ht="15" customHeight="1" x14ac:dyDescent="0.25">
      <c r="A5575" s="81" t="str">
        <f t="shared" si="175"/>
        <v>2019</v>
      </c>
      <c r="B5575" s="259" t="s">
        <v>1021</v>
      </c>
      <c r="C5575" s="260" t="s">
        <v>1022</v>
      </c>
      <c r="D5575" s="73" t="str">
        <f t="shared" si="174"/>
        <v>nov/2019</v>
      </c>
      <c r="E5575" s="263">
        <v>43777</v>
      </c>
      <c r="F5575" s="259" t="s">
        <v>1843</v>
      </c>
      <c r="G5575" s="259" t="s">
        <v>295</v>
      </c>
      <c r="H5575" s="264" t="s">
        <v>1835</v>
      </c>
      <c r="I5575" s="264" t="s">
        <v>229</v>
      </c>
      <c r="J5575" s="264">
        <v>-436.17</v>
      </c>
      <c r="K5575" s="82" t="str">
        <f>IFERROR(IFERROR(VLOOKUP(I5575,'DE-PARA'!B:D,3,0),VLOOKUP(I5575,'DE-PARA'!C:D,2,0)),"NÃO ENCONTRADO")</f>
        <v>Pessoal</v>
      </c>
      <c r="L5575" s="50" t="str">
        <f>VLOOKUP(K5575,'Base -Receita-Despesa'!$B:$AS,1,FALSE)</f>
        <v>Pessoal</v>
      </c>
    </row>
    <row r="5576" spans="1:12" ht="15" customHeight="1" x14ac:dyDescent="0.25">
      <c r="A5576" s="81" t="str">
        <f t="shared" si="175"/>
        <v>2019</v>
      </c>
      <c r="B5576" s="259" t="s">
        <v>1021</v>
      </c>
      <c r="C5576" s="260" t="s">
        <v>1022</v>
      </c>
      <c r="D5576" s="73" t="str">
        <f t="shared" si="174"/>
        <v>nov/2019</v>
      </c>
      <c r="E5576" s="263">
        <v>43777</v>
      </c>
      <c r="F5576" s="259" t="s">
        <v>1843</v>
      </c>
      <c r="G5576" s="259" t="s">
        <v>295</v>
      </c>
      <c r="H5576" s="264" t="s">
        <v>1838</v>
      </c>
      <c r="I5576" s="264" t="s">
        <v>229</v>
      </c>
      <c r="J5576" s="264">
        <v>-109.67</v>
      </c>
      <c r="K5576" s="82" t="str">
        <f>IFERROR(IFERROR(VLOOKUP(I5576,'DE-PARA'!B:D,3,0),VLOOKUP(I5576,'DE-PARA'!C:D,2,0)),"NÃO ENCONTRADO")</f>
        <v>Pessoal</v>
      </c>
      <c r="L5576" s="50" t="str">
        <f>VLOOKUP(K5576,'Base -Receita-Despesa'!$B:$AS,1,FALSE)</f>
        <v>Pessoal</v>
      </c>
    </row>
    <row r="5577" spans="1:12" ht="15" customHeight="1" x14ac:dyDescent="0.25">
      <c r="A5577" s="81" t="str">
        <f t="shared" si="175"/>
        <v>2019</v>
      </c>
      <c r="B5577" s="259" t="s">
        <v>1021</v>
      </c>
      <c r="C5577" s="260" t="s">
        <v>1022</v>
      </c>
      <c r="D5577" s="73" t="str">
        <f t="shared" si="174"/>
        <v>nov/2019</v>
      </c>
      <c r="E5577" s="263">
        <v>43777</v>
      </c>
      <c r="F5577" s="259" t="s">
        <v>1843</v>
      </c>
      <c r="G5577" s="259" t="s">
        <v>295</v>
      </c>
      <c r="H5577" s="264" t="s">
        <v>1739</v>
      </c>
      <c r="I5577" s="264" t="s">
        <v>229</v>
      </c>
      <c r="J5577" s="264">
        <v>-116.93</v>
      </c>
      <c r="K5577" s="82" t="str">
        <f>IFERROR(IFERROR(VLOOKUP(I5577,'DE-PARA'!B:D,3,0),VLOOKUP(I5577,'DE-PARA'!C:D,2,0)),"NÃO ENCONTRADO")</f>
        <v>Pessoal</v>
      </c>
      <c r="L5577" s="50" t="str">
        <f>VLOOKUP(K5577,'Base -Receita-Despesa'!$B:$AS,1,FALSE)</f>
        <v>Pessoal</v>
      </c>
    </row>
    <row r="5578" spans="1:12" ht="15" customHeight="1" x14ac:dyDescent="0.25">
      <c r="A5578" s="81" t="str">
        <f t="shared" si="175"/>
        <v>2019</v>
      </c>
      <c r="B5578" s="259" t="s">
        <v>1021</v>
      </c>
      <c r="C5578" s="260" t="s">
        <v>1022</v>
      </c>
      <c r="D5578" s="73" t="str">
        <f t="shared" si="174"/>
        <v>nov/2019</v>
      </c>
      <c r="E5578" s="263">
        <v>43777</v>
      </c>
      <c r="F5578" s="259" t="s">
        <v>1843</v>
      </c>
      <c r="G5578" s="259" t="s">
        <v>295</v>
      </c>
      <c r="H5578" s="264" t="s">
        <v>1827</v>
      </c>
      <c r="I5578" s="264" t="s">
        <v>229</v>
      </c>
      <c r="J5578" s="264">
        <v>-108</v>
      </c>
      <c r="K5578" s="82" t="str">
        <f>IFERROR(IFERROR(VLOOKUP(I5578,'DE-PARA'!B:D,3,0),VLOOKUP(I5578,'DE-PARA'!C:D,2,0)),"NÃO ENCONTRADO")</f>
        <v>Pessoal</v>
      </c>
      <c r="L5578" s="50" t="str">
        <f>VLOOKUP(K5578,'Base -Receita-Despesa'!$B:$AS,1,FALSE)</f>
        <v>Pessoal</v>
      </c>
    </row>
    <row r="5579" spans="1:12" ht="15" customHeight="1" x14ac:dyDescent="0.25">
      <c r="A5579" s="81" t="str">
        <f t="shared" si="175"/>
        <v>2019</v>
      </c>
      <c r="B5579" s="259" t="s">
        <v>1021</v>
      </c>
      <c r="C5579" s="260" t="s">
        <v>1022</v>
      </c>
      <c r="D5579" s="73" t="str">
        <f t="shared" si="174"/>
        <v>nov/2019</v>
      </c>
      <c r="E5579" s="263">
        <v>43777</v>
      </c>
      <c r="F5579" s="259" t="s">
        <v>1843</v>
      </c>
      <c r="G5579" s="259" t="s">
        <v>295</v>
      </c>
      <c r="H5579" s="264" t="s">
        <v>1824</v>
      </c>
      <c r="I5579" s="264" t="s">
        <v>229</v>
      </c>
      <c r="J5579" s="264">
        <v>-109.67</v>
      </c>
      <c r="K5579" s="82" t="str">
        <f>IFERROR(IFERROR(VLOOKUP(I5579,'DE-PARA'!B:D,3,0),VLOOKUP(I5579,'DE-PARA'!C:D,2,0)),"NÃO ENCONTRADO")</f>
        <v>Pessoal</v>
      </c>
      <c r="L5579" s="50" t="str">
        <f>VLOOKUP(K5579,'Base -Receita-Despesa'!$B:$AS,1,FALSE)</f>
        <v>Pessoal</v>
      </c>
    </row>
    <row r="5580" spans="1:12" ht="15" customHeight="1" x14ac:dyDescent="0.25">
      <c r="A5580" s="81" t="str">
        <f t="shared" si="175"/>
        <v>2019</v>
      </c>
      <c r="B5580" s="259" t="s">
        <v>1021</v>
      </c>
      <c r="C5580" s="260" t="s">
        <v>1022</v>
      </c>
      <c r="D5580" s="73" t="str">
        <f t="shared" si="174"/>
        <v>nov/2019</v>
      </c>
      <c r="E5580" s="263">
        <v>43777</v>
      </c>
      <c r="F5580" s="259" t="s">
        <v>1843</v>
      </c>
      <c r="G5580" s="259" t="s">
        <v>295</v>
      </c>
      <c r="H5580" s="264" t="s">
        <v>1831</v>
      </c>
      <c r="I5580" s="264" t="s">
        <v>229</v>
      </c>
      <c r="J5580" s="264">
        <v>-108</v>
      </c>
      <c r="K5580" s="82" t="str">
        <f>IFERROR(IFERROR(VLOOKUP(I5580,'DE-PARA'!B:D,3,0),VLOOKUP(I5580,'DE-PARA'!C:D,2,0)),"NÃO ENCONTRADO")</f>
        <v>Pessoal</v>
      </c>
      <c r="L5580" s="50" t="str">
        <f>VLOOKUP(K5580,'Base -Receita-Despesa'!$B:$AS,1,FALSE)</f>
        <v>Pessoal</v>
      </c>
    </row>
    <row r="5581" spans="1:12" ht="15" customHeight="1" x14ac:dyDescent="0.25">
      <c r="A5581" s="81" t="str">
        <f t="shared" si="175"/>
        <v>2019</v>
      </c>
      <c r="B5581" s="259" t="s">
        <v>1021</v>
      </c>
      <c r="C5581" s="260" t="s">
        <v>1022</v>
      </c>
      <c r="D5581" s="73" t="str">
        <f t="shared" si="174"/>
        <v>nov/2019</v>
      </c>
      <c r="E5581" s="263">
        <v>43777</v>
      </c>
      <c r="F5581" s="259" t="s">
        <v>1843</v>
      </c>
      <c r="G5581" s="259" t="s">
        <v>295</v>
      </c>
      <c r="H5581" s="264" t="s">
        <v>1063</v>
      </c>
      <c r="I5581" s="264" t="s">
        <v>229</v>
      </c>
      <c r="J5581" s="264">
        <v>-108</v>
      </c>
      <c r="K5581" s="82" t="str">
        <f>IFERROR(IFERROR(VLOOKUP(I5581,'DE-PARA'!B:D,3,0),VLOOKUP(I5581,'DE-PARA'!C:D,2,0)),"NÃO ENCONTRADO")</f>
        <v>Pessoal</v>
      </c>
      <c r="L5581" s="50" t="str">
        <f>VLOOKUP(K5581,'Base -Receita-Despesa'!$B:$AS,1,FALSE)</f>
        <v>Pessoal</v>
      </c>
    </row>
    <row r="5582" spans="1:12" ht="15" customHeight="1" x14ac:dyDescent="0.25">
      <c r="A5582" s="81" t="str">
        <f t="shared" si="175"/>
        <v>2019</v>
      </c>
      <c r="B5582" s="259" t="s">
        <v>1021</v>
      </c>
      <c r="C5582" s="260" t="s">
        <v>1022</v>
      </c>
      <c r="D5582" s="73" t="str">
        <f t="shared" si="174"/>
        <v>nov/2019</v>
      </c>
      <c r="E5582" s="263">
        <v>43777</v>
      </c>
      <c r="F5582" s="259" t="s">
        <v>1843</v>
      </c>
      <c r="G5582" s="259" t="s">
        <v>295</v>
      </c>
      <c r="H5582" s="264" t="s">
        <v>1821</v>
      </c>
      <c r="I5582" s="264" t="s">
        <v>229</v>
      </c>
      <c r="J5582" s="264">
        <v>-109.67</v>
      </c>
      <c r="K5582" s="82" t="str">
        <f>IFERROR(IFERROR(VLOOKUP(I5582,'DE-PARA'!B:D,3,0),VLOOKUP(I5582,'DE-PARA'!C:D,2,0)),"NÃO ENCONTRADO")</f>
        <v>Pessoal</v>
      </c>
      <c r="L5582" s="50" t="str">
        <f>VLOOKUP(K5582,'Base -Receita-Despesa'!$B:$AS,1,FALSE)</f>
        <v>Pessoal</v>
      </c>
    </row>
    <row r="5583" spans="1:12" ht="15" customHeight="1" x14ac:dyDescent="0.25">
      <c r="A5583" s="81" t="str">
        <f t="shared" si="175"/>
        <v>2019</v>
      </c>
      <c r="B5583" s="259" t="s">
        <v>1021</v>
      </c>
      <c r="C5583" s="260" t="s">
        <v>1022</v>
      </c>
      <c r="D5583" s="73" t="str">
        <f t="shared" si="174"/>
        <v>nov/2019</v>
      </c>
      <c r="E5583" s="263">
        <v>43777</v>
      </c>
      <c r="F5583" s="259" t="s">
        <v>1843</v>
      </c>
      <c r="G5583" s="259" t="s">
        <v>295</v>
      </c>
      <c r="H5583" s="264" t="s">
        <v>1829</v>
      </c>
      <c r="I5583" s="264" t="s">
        <v>229</v>
      </c>
      <c r="J5583" s="264">
        <v>-108</v>
      </c>
      <c r="K5583" s="82" t="str">
        <f>IFERROR(IFERROR(VLOOKUP(I5583,'DE-PARA'!B:D,3,0),VLOOKUP(I5583,'DE-PARA'!C:D,2,0)),"NÃO ENCONTRADO")</f>
        <v>Pessoal</v>
      </c>
      <c r="L5583" s="50" t="str">
        <f>VLOOKUP(K5583,'Base -Receita-Despesa'!$B:$AS,1,FALSE)</f>
        <v>Pessoal</v>
      </c>
    </row>
    <row r="5584" spans="1:12" ht="15" customHeight="1" x14ac:dyDescent="0.25">
      <c r="A5584" s="81" t="str">
        <f t="shared" si="175"/>
        <v>2019</v>
      </c>
      <c r="B5584" s="259" t="s">
        <v>1021</v>
      </c>
      <c r="C5584" s="260" t="s">
        <v>1022</v>
      </c>
      <c r="D5584" s="73" t="str">
        <f t="shared" si="174"/>
        <v>nov/2019</v>
      </c>
      <c r="E5584" s="263">
        <v>43777</v>
      </c>
      <c r="F5584" s="259" t="s">
        <v>1843</v>
      </c>
      <c r="G5584" s="259" t="s">
        <v>295</v>
      </c>
      <c r="H5584" s="264" t="s">
        <v>1836</v>
      </c>
      <c r="I5584" s="264" t="s">
        <v>229</v>
      </c>
      <c r="J5584" s="264">
        <v>-108</v>
      </c>
      <c r="K5584" s="82" t="str">
        <f>IFERROR(IFERROR(VLOOKUP(I5584,'DE-PARA'!B:D,3,0),VLOOKUP(I5584,'DE-PARA'!C:D,2,0)),"NÃO ENCONTRADO")</f>
        <v>Pessoal</v>
      </c>
      <c r="L5584" s="50" t="str">
        <f>VLOOKUP(K5584,'Base -Receita-Despesa'!$B:$AS,1,FALSE)</f>
        <v>Pessoal</v>
      </c>
    </row>
    <row r="5585" spans="1:12" ht="15" customHeight="1" x14ac:dyDescent="0.25">
      <c r="A5585" s="81" t="str">
        <f t="shared" si="175"/>
        <v>2019</v>
      </c>
      <c r="B5585" s="259" t="s">
        <v>1021</v>
      </c>
      <c r="C5585" s="260" t="s">
        <v>1022</v>
      </c>
      <c r="D5585" s="73" t="str">
        <f t="shared" si="174"/>
        <v>nov/2019</v>
      </c>
      <c r="E5585" s="263">
        <v>43777</v>
      </c>
      <c r="F5585" s="259" t="s">
        <v>1843</v>
      </c>
      <c r="G5585" s="259" t="s">
        <v>295</v>
      </c>
      <c r="H5585" s="264" t="s">
        <v>1826</v>
      </c>
      <c r="I5585" s="264" t="s">
        <v>229</v>
      </c>
      <c r="J5585" s="264">
        <v>-176.58</v>
      </c>
      <c r="K5585" s="82" t="str">
        <f>IFERROR(IFERROR(VLOOKUP(I5585,'DE-PARA'!B:D,3,0),VLOOKUP(I5585,'DE-PARA'!C:D,2,0)),"NÃO ENCONTRADO")</f>
        <v>Pessoal</v>
      </c>
      <c r="L5585" s="50" t="str">
        <f>VLOOKUP(K5585,'Base -Receita-Despesa'!$B:$AS,1,FALSE)</f>
        <v>Pessoal</v>
      </c>
    </row>
    <row r="5586" spans="1:12" ht="15" customHeight="1" x14ac:dyDescent="0.25">
      <c r="A5586" s="81" t="str">
        <f t="shared" si="175"/>
        <v>2019</v>
      </c>
      <c r="B5586" s="259" t="s">
        <v>1021</v>
      </c>
      <c r="C5586" s="260" t="s">
        <v>1022</v>
      </c>
      <c r="D5586" s="73" t="str">
        <f t="shared" si="174"/>
        <v>nov/2019</v>
      </c>
      <c r="E5586" s="263">
        <v>43777</v>
      </c>
      <c r="F5586" s="259" t="s">
        <v>1843</v>
      </c>
      <c r="G5586" s="259" t="s">
        <v>295</v>
      </c>
      <c r="H5586" s="264" t="s">
        <v>1026</v>
      </c>
      <c r="I5586" s="264" t="s">
        <v>229</v>
      </c>
      <c r="J5586" s="264">
        <v>-108</v>
      </c>
      <c r="K5586" s="82" t="str">
        <f>IFERROR(IFERROR(VLOOKUP(I5586,'DE-PARA'!B:D,3,0),VLOOKUP(I5586,'DE-PARA'!C:D,2,0)),"NÃO ENCONTRADO")</f>
        <v>Pessoal</v>
      </c>
      <c r="L5586" s="50" t="str">
        <f>VLOOKUP(K5586,'Base -Receita-Despesa'!$B:$AS,1,FALSE)</f>
        <v>Pessoal</v>
      </c>
    </row>
    <row r="5587" spans="1:12" ht="15" customHeight="1" x14ac:dyDescent="0.25">
      <c r="A5587" s="81" t="str">
        <f t="shared" si="175"/>
        <v>2019</v>
      </c>
      <c r="B5587" s="259" t="s">
        <v>1021</v>
      </c>
      <c r="C5587" s="260" t="s">
        <v>1022</v>
      </c>
      <c r="D5587" s="73" t="str">
        <f t="shared" si="174"/>
        <v>nov/2019</v>
      </c>
      <c r="E5587" s="263">
        <v>43777</v>
      </c>
      <c r="F5587" s="259" t="s">
        <v>1843</v>
      </c>
      <c r="G5587" s="259" t="s">
        <v>295</v>
      </c>
      <c r="H5587" s="264" t="s">
        <v>1819</v>
      </c>
      <c r="I5587" s="264" t="s">
        <v>229</v>
      </c>
      <c r="J5587" s="264">
        <v>-109.67</v>
      </c>
      <c r="K5587" s="82" t="str">
        <f>IFERROR(IFERROR(VLOOKUP(I5587,'DE-PARA'!B:D,3,0),VLOOKUP(I5587,'DE-PARA'!C:D,2,0)),"NÃO ENCONTRADO")</f>
        <v>Pessoal</v>
      </c>
      <c r="L5587" s="50" t="str">
        <f>VLOOKUP(K5587,'Base -Receita-Despesa'!$B:$AS,1,FALSE)</f>
        <v>Pessoal</v>
      </c>
    </row>
    <row r="5588" spans="1:12" ht="15" customHeight="1" x14ac:dyDescent="0.25">
      <c r="A5588" s="81" t="str">
        <f t="shared" si="175"/>
        <v>2019</v>
      </c>
      <c r="B5588" s="259" t="s">
        <v>1021</v>
      </c>
      <c r="C5588" s="260" t="s">
        <v>1022</v>
      </c>
      <c r="D5588" s="73" t="str">
        <f t="shared" si="174"/>
        <v>nov/2019</v>
      </c>
      <c r="E5588" s="263">
        <v>43777</v>
      </c>
      <c r="F5588" s="259" t="s">
        <v>1843</v>
      </c>
      <c r="G5588" s="259" t="s">
        <v>295</v>
      </c>
      <c r="H5588" s="264" t="s">
        <v>1841</v>
      </c>
      <c r="I5588" s="264" t="s">
        <v>229</v>
      </c>
      <c r="J5588" s="264">
        <v>-108</v>
      </c>
      <c r="K5588" s="82" t="str">
        <f>IFERROR(IFERROR(VLOOKUP(I5588,'DE-PARA'!B:D,3,0),VLOOKUP(I5588,'DE-PARA'!C:D,2,0)),"NÃO ENCONTRADO")</f>
        <v>Pessoal</v>
      </c>
      <c r="L5588" s="50" t="str">
        <f>VLOOKUP(K5588,'Base -Receita-Despesa'!$B:$AS,1,FALSE)</f>
        <v>Pessoal</v>
      </c>
    </row>
    <row r="5589" spans="1:12" ht="15" customHeight="1" x14ac:dyDescent="0.25">
      <c r="A5589" s="81" t="str">
        <f t="shared" si="175"/>
        <v>2019</v>
      </c>
      <c r="B5589" s="259" t="s">
        <v>1021</v>
      </c>
      <c r="C5589" s="260" t="s">
        <v>1022</v>
      </c>
      <c r="D5589" s="73" t="str">
        <f t="shared" si="174"/>
        <v>nov/2019</v>
      </c>
      <c r="E5589" s="263">
        <v>43777</v>
      </c>
      <c r="F5589" s="259" t="s">
        <v>1843</v>
      </c>
      <c r="G5589" s="259" t="s">
        <v>295</v>
      </c>
      <c r="H5589" s="264" t="s">
        <v>1727</v>
      </c>
      <c r="I5589" s="264" t="s">
        <v>229</v>
      </c>
      <c r="J5589" s="265">
        <v>-1043.99</v>
      </c>
      <c r="K5589" s="82" t="str">
        <f>IFERROR(IFERROR(VLOOKUP(I5589,'DE-PARA'!B:D,3,0),VLOOKUP(I5589,'DE-PARA'!C:D,2,0)),"NÃO ENCONTRADO")</f>
        <v>Pessoal</v>
      </c>
      <c r="L5589" s="50" t="str">
        <f>VLOOKUP(K5589,'Base -Receita-Despesa'!$B:$AS,1,FALSE)</f>
        <v>Pessoal</v>
      </c>
    </row>
    <row r="5590" spans="1:12" ht="15" customHeight="1" x14ac:dyDescent="0.25">
      <c r="A5590" s="81" t="str">
        <f t="shared" si="175"/>
        <v>2019</v>
      </c>
      <c r="B5590" s="259" t="s">
        <v>1021</v>
      </c>
      <c r="C5590" s="260" t="s">
        <v>1022</v>
      </c>
      <c r="D5590" s="73" t="str">
        <f t="shared" si="174"/>
        <v>nov/2019</v>
      </c>
      <c r="E5590" s="263">
        <v>43777</v>
      </c>
      <c r="F5590" s="259" t="s">
        <v>1843</v>
      </c>
      <c r="G5590" s="259" t="s">
        <v>295</v>
      </c>
      <c r="H5590" s="264" t="s">
        <v>1825</v>
      </c>
      <c r="I5590" s="264" t="s">
        <v>229</v>
      </c>
      <c r="J5590" s="264">
        <v>-108</v>
      </c>
      <c r="K5590" s="82" t="str">
        <f>IFERROR(IFERROR(VLOOKUP(I5590,'DE-PARA'!B:D,3,0),VLOOKUP(I5590,'DE-PARA'!C:D,2,0)),"NÃO ENCONTRADO")</f>
        <v>Pessoal</v>
      </c>
      <c r="L5590" s="50" t="str">
        <f>VLOOKUP(K5590,'Base -Receita-Despesa'!$B:$AS,1,FALSE)</f>
        <v>Pessoal</v>
      </c>
    </row>
    <row r="5591" spans="1:12" ht="15" customHeight="1" x14ac:dyDescent="0.25">
      <c r="A5591" s="81" t="str">
        <f t="shared" si="175"/>
        <v>2019</v>
      </c>
      <c r="B5591" s="259" t="s">
        <v>1021</v>
      </c>
      <c r="C5591" s="260" t="s">
        <v>1022</v>
      </c>
      <c r="D5591" s="73" t="str">
        <f t="shared" si="174"/>
        <v>nov/2019</v>
      </c>
      <c r="E5591" s="263">
        <v>43777</v>
      </c>
      <c r="F5591" s="259" t="s">
        <v>1843</v>
      </c>
      <c r="G5591" s="259" t="s">
        <v>295</v>
      </c>
      <c r="H5591" s="264" t="s">
        <v>1837</v>
      </c>
      <c r="I5591" s="264" t="s">
        <v>229</v>
      </c>
      <c r="J5591" s="264">
        <v>-109.67</v>
      </c>
      <c r="K5591" s="82" t="str">
        <f>IFERROR(IFERROR(VLOOKUP(I5591,'DE-PARA'!B:D,3,0),VLOOKUP(I5591,'DE-PARA'!C:D,2,0)),"NÃO ENCONTRADO")</f>
        <v>Pessoal</v>
      </c>
      <c r="L5591" s="50" t="str">
        <f>VLOOKUP(K5591,'Base -Receita-Despesa'!$B:$AS,1,FALSE)</f>
        <v>Pessoal</v>
      </c>
    </row>
    <row r="5592" spans="1:12" ht="15" customHeight="1" x14ac:dyDescent="0.25">
      <c r="A5592" s="81" t="str">
        <f t="shared" si="175"/>
        <v>2019</v>
      </c>
      <c r="B5592" s="259" t="s">
        <v>1021</v>
      </c>
      <c r="C5592" s="260" t="s">
        <v>1022</v>
      </c>
      <c r="D5592" s="73" t="str">
        <f t="shared" si="174"/>
        <v>nov/2019</v>
      </c>
      <c r="E5592" s="263">
        <v>43777</v>
      </c>
      <c r="F5592" s="259" t="s">
        <v>1843</v>
      </c>
      <c r="G5592" s="259" t="s">
        <v>295</v>
      </c>
      <c r="H5592" s="264" t="s">
        <v>1823</v>
      </c>
      <c r="I5592" s="264" t="s">
        <v>229</v>
      </c>
      <c r="J5592" s="264">
        <v>-108</v>
      </c>
      <c r="K5592" s="82" t="str">
        <f>IFERROR(IFERROR(VLOOKUP(I5592,'DE-PARA'!B:D,3,0),VLOOKUP(I5592,'DE-PARA'!C:D,2,0)),"NÃO ENCONTRADO")</f>
        <v>Pessoal</v>
      </c>
      <c r="L5592" s="50" t="str">
        <f>VLOOKUP(K5592,'Base -Receita-Despesa'!$B:$AS,1,FALSE)</f>
        <v>Pessoal</v>
      </c>
    </row>
    <row r="5593" spans="1:12" ht="15" customHeight="1" x14ac:dyDescent="0.25">
      <c r="A5593" s="81" t="str">
        <f t="shared" si="175"/>
        <v>2019</v>
      </c>
      <c r="B5593" s="259" t="s">
        <v>1021</v>
      </c>
      <c r="C5593" s="260" t="s">
        <v>1022</v>
      </c>
      <c r="D5593" s="73" t="str">
        <f t="shared" si="174"/>
        <v>nov/2019</v>
      </c>
      <c r="E5593" s="263">
        <v>43777</v>
      </c>
      <c r="F5593" s="259" t="s">
        <v>1843</v>
      </c>
      <c r="G5593" s="259" t="s">
        <v>295</v>
      </c>
      <c r="H5593" s="264" t="s">
        <v>1830</v>
      </c>
      <c r="I5593" s="264" t="s">
        <v>229</v>
      </c>
      <c r="J5593" s="264">
        <v>-109.67</v>
      </c>
      <c r="K5593" s="82" t="str">
        <f>IFERROR(IFERROR(VLOOKUP(I5593,'DE-PARA'!B:D,3,0),VLOOKUP(I5593,'DE-PARA'!C:D,2,0)),"NÃO ENCONTRADO")</f>
        <v>Pessoal</v>
      </c>
      <c r="L5593" s="50" t="str">
        <f>VLOOKUP(K5593,'Base -Receita-Despesa'!$B:$AS,1,FALSE)</f>
        <v>Pessoal</v>
      </c>
    </row>
    <row r="5594" spans="1:12" ht="15" customHeight="1" x14ac:dyDescent="0.25">
      <c r="A5594" s="81" t="str">
        <f t="shared" si="175"/>
        <v>2019</v>
      </c>
      <c r="B5594" s="259" t="s">
        <v>1021</v>
      </c>
      <c r="C5594" s="260" t="s">
        <v>1022</v>
      </c>
      <c r="D5594" s="73" t="str">
        <f t="shared" si="174"/>
        <v>nov/2019</v>
      </c>
      <c r="E5594" s="263">
        <v>43777</v>
      </c>
      <c r="F5594" s="259" t="s">
        <v>1843</v>
      </c>
      <c r="G5594" s="259" t="s">
        <v>295</v>
      </c>
      <c r="H5594" s="264" t="s">
        <v>1828</v>
      </c>
      <c r="I5594" s="264" t="s">
        <v>229</v>
      </c>
      <c r="J5594" s="264">
        <v>-108</v>
      </c>
      <c r="K5594" s="82" t="str">
        <f>IFERROR(IFERROR(VLOOKUP(I5594,'DE-PARA'!B:D,3,0),VLOOKUP(I5594,'DE-PARA'!C:D,2,0)),"NÃO ENCONTRADO")</f>
        <v>Pessoal</v>
      </c>
      <c r="L5594" s="50" t="str">
        <f>VLOOKUP(K5594,'Base -Receita-Despesa'!$B:$AS,1,FALSE)</f>
        <v>Pessoal</v>
      </c>
    </row>
    <row r="5595" spans="1:12" ht="15" customHeight="1" x14ac:dyDescent="0.25">
      <c r="A5595" s="81" t="str">
        <f t="shared" si="175"/>
        <v>2019</v>
      </c>
      <c r="B5595" s="259" t="s">
        <v>1021</v>
      </c>
      <c r="C5595" s="260" t="s">
        <v>1022</v>
      </c>
      <c r="D5595" s="73" t="str">
        <f t="shared" si="174"/>
        <v>nov/2019</v>
      </c>
      <c r="E5595" s="263">
        <v>43777</v>
      </c>
      <c r="F5595" s="259" t="s">
        <v>1843</v>
      </c>
      <c r="G5595" s="259" t="s">
        <v>295</v>
      </c>
      <c r="H5595" s="264" t="s">
        <v>1839</v>
      </c>
      <c r="I5595" s="264" t="s">
        <v>229</v>
      </c>
      <c r="J5595" s="264">
        <v>-108</v>
      </c>
      <c r="K5595" s="82" t="str">
        <f>IFERROR(IFERROR(VLOOKUP(I5595,'DE-PARA'!B:D,3,0),VLOOKUP(I5595,'DE-PARA'!C:D,2,0)),"NÃO ENCONTRADO")</f>
        <v>Pessoal</v>
      </c>
      <c r="L5595" s="50" t="str">
        <f>VLOOKUP(K5595,'Base -Receita-Despesa'!$B:$AS,1,FALSE)</f>
        <v>Pessoal</v>
      </c>
    </row>
    <row r="5596" spans="1:12" ht="15" customHeight="1" x14ac:dyDescent="0.25">
      <c r="A5596" s="81" t="str">
        <f t="shared" si="175"/>
        <v>2019</v>
      </c>
      <c r="B5596" s="259" t="s">
        <v>1021</v>
      </c>
      <c r="C5596" s="260" t="s">
        <v>1022</v>
      </c>
      <c r="D5596" s="73" t="str">
        <f t="shared" si="174"/>
        <v>nov/2019</v>
      </c>
      <c r="E5596" s="263">
        <v>43777</v>
      </c>
      <c r="F5596" s="259" t="s">
        <v>1843</v>
      </c>
      <c r="G5596" s="259" t="s">
        <v>295</v>
      </c>
      <c r="H5596" s="264" t="s">
        <v>1027</v>
      </c>
      <c r="I5596" s="264" t="s">
        <v>229</v>
      </c>
      <c r="J5596" s="264">
        <v>-109.67</v>
      </c>
      <c r="K5596" s="82" t="str">
        <f>IFERROR(IFERROR(VLOOKUP(I5596,'DE-PARA'!B:D,3,0),VLOOKUP(I5596,'DE-PARA'!C:D,2,0)),"NÃO ENCONTRADO")</f>
        <v>Pessoal</v>
      </c>
      <c r="L5596" s="50" t="str">
        <f>VLOOKUP(K5596,'Base -Receita-Despesa'!$B:$AS,1,FALSE)</f>
        <v>Pessoal</v>
      </c>
    </row>
    <row r="5597" spans="1:12" ht="15" customHeight="1" x14ac:dyDescent="0.25">
      <c r="A5597" s="81" t="str">
        <f t="shared" si="175"/>
        <v>2019</v>
      </c>
      <c r="B5597" s="259" t="s">
        <v>1021</v>
      </c>
      <c r="C5597" s="260" t="s">
        <v>1022</v>
      </c>
      <c r="D5597" s="73" t="str">
        <f t="shared" si="174"/>
        <v>nov/2019</v>
      </c>
      <c r="E5597" s="263">
        <v>43777</v>
      </c>
      <c r="F5597" s="259" t="s">
        <v>1843</v>
      </c>
      <c r="G5597" s="259" t="s">
        <v>295</v>
      </c>
      <c r="H5597" s="264" t="s">
        <v>1822</v>
      </c>
      <c r="I5597" s="264" t="s">
        <v>229</v>
      </c>
      <c r="J5597" s="264">
        <v>-116.93</v>
      </c>
      <c r="K5597" s="82" t="str">
        <f>IFERROR(IFERROR(VLOOKUP(I5597,'DE-PARA'!B:D,3,0),VLOOKUP(I5597,'DE-PARA'!C:D,2,0)),"NÃO ENCONTRADO")</f>
        <v>Pessoal</v>
      </c>
      <c r="L5597" s="50" t="str">
        <f>VLOOKUP(K5597,'Base -Receita-Despesa'!$B:$AS,1,FALSE)</f>
        <v>Pessoal</v>
      </c>
    </row>
    <row r="5598" spans="1:12" ht="15" customHeight="1" x14ac:dyDescent="0.25">
      <c r="A5598" s="81" t="str">
        <f t="shared" si="175"/>
        <v>2019</v>
      </c>
      <c r="B5598" s="259" t="s">
        <v>1021</v>
      </c>
      <c r="C5598" s="260" t="s">
        <v>1022</v>
      </c>
      <c r="D5598" s="73" t="str">
        <f t="shared" si="174"/>
        <v>nov/2019</v>
      </c>
      <c r="E5598" s="263">
        <v>43777</v>
      </c>
      <c r="F5598" s="259" t="s">
        <v>1843</v>
      </c>
      <c r="G5598" s="259" t="s">
        <v>295</v>
      </c>
      <c r="H5598" s="264" t="s">
        <v>1840</v>
      </c>
      <c r="I5598" s="264" t="s">
        <v>229</v>
      </c>
      <c r="J5598" s="264">
        <v>-108</v>
      </c>
      <c r="K5598" s="82" t="str">
        <f>IFERROR(IFERROR(VLOOKUP(I5598,'DE-PARA'!B:D,3,0),VLOOKUP(I5598,'DE-PARA'!C:D,2,0)),"NÃO ENCONTRADO")</f>
        <v>Pessoal</v>
      </c>
      <c r="L5598" s="50" t="str">
        <f>VLOOKUP(K5598,'Base -Receita-Despesa'!$B:$AS,1,FALSE)</f>
        <v>Pessoal</v>
      </c>
    </row>
    <row r="5599" spans="1:12" ht="15" customHeight="1" x14ac:dyDescent="0.25">
      <c r="A5599" s="81" t="str">
        <f t="shared" si="175"/>
        <v>2019</v>
      </c>
      <c r="B5599" s="259" t="s">
        <v>1021</v>
      </c>
      <c r="C5599" s="260" t="s">
        <v>1022</v>
      </c>
      <c r="D5599" s="73" t="str">
        <f t="shared" si="174"/>
        <v>nov/2019</v>
      </c>
      <c r="E5599" s="263">
        <v>43777</v>
      </c>
      <c r="F5599" s="259" t="s">
        <v>1843</v>
      </c>
      <c r="G5599" s="259" t="s">
        <v>295</v>
      </c>
      <c r="H5599" s="264" t="s">
        <v>1729</v>
      </c>
      <c r="I5599" s="264" t="s">
        <v>229</v>
      </c>
      <c r="J5599" s="265">
        <v>-1835.55</v>
      </c>
      <c r="K5599" s="82" t="str">
        <f>IFERROR(IFERROR(VLOOKUP(I5599,'DE-PARA'!B:D,3,0),VLOOKUP(I5599,'DE-PARA'!C:D,2,0)),"NÃO ENCONTRADO")</f>
        <v>Pessoal</v>
      </c>
      <c r="L5599" s="50" t="str">
        <f>VLOOKUP(K5599,'Base -Receita-Despesa'!$B:$AS,1,FALSE)</f>
        <v>Pessoal</v>
      </c>
    </row>
    <row r="5600" spans="1:12" ht="15" customHeight="1" x14ac:dyDescent="0.25">
      <c r="A5600" s="81" t="str">
        <f t="shared" si="175"/>
        <v>2019</v>
      </c>
      <c r="B5600" s="259" t="s">
        <v>1021</v>
      </c>
      <c r="C5600" s="260" t="s">
        <v>1022</v>
      </c>
      <c r="D5600" s="73" t="str">
        <f t="shared" si="174"/>
        <v>nov/2019</v>
      </c>
      <c r="E5600" s="263">
        <v>43777</v>
      </c>
      <c r="F5600" s="259" t="s">
        <v>1843</v>
      </c>
      <c r="G5600" s="259" t="s">
        <v>295</v>
      </c>
      <c r="H5600" s="264" t="s">
        <v>1840</v>
      </c>
      <c r="I5600" s="264" t="s">
        <v>229</v>
      </c>
      <c r="J5600" s="264">
        <v>-108</v>
      </c>
      <c r="K5600" s="82" t="str">
        <f>IFERROR(IFERROR(VLOOKUP(I5600,'DE-PARA'!B:D,3,0),VLOOKUP(I5600,'DE-PARA'!C:D,2,0)),"NÃO ENCONTRADO")</f>
        <v>Pessoal</v>
      </c>
      <c r="L5600" s="50" t="str">
        <f>VLOOKUP(K5600,'Base -Receita-Despesa'!$B:$AS,1,FALSE)</f>
        <v>Pessoal</v>
      </c>
    </row>
    <row r="5601" spans="1:12" ht="15" customHeight="1" x14ac:dyDescent="0.25">
      <c r="A5601" s="81" t="str">
        <f t="shared" si="175"/>
        <v>2019</v>
      </c>
      <c r="B5601" s="259" t="s">
        <v>1021</v>
      </c>
      <c r="C5601" s="260" t="s">
        <v>1022</v>
      </c>
      <c r="D5601" s="73" t="str">
        <f t="shared" si="174"/>
        <v>nov/2019</v>
      </c>
      <c r="E5601" s="263">
        <v>43777</v>
      </c>
      <c r="F5601" s="259" t="s">
        <v>214</v>
      </c>
      <c r="G5601" s="259" t="s">
        <v>295</v>
      </c>
      <c r="H5601" s="264" t="s">
        <v>304</v>
      </c>
      <c r="I5601" s="264" t="s">
        <v>133</v>
      </c>
      <c r="J5601" s="264">
        <v>-9.5</v>
      </c>
      <c r="K5601" s="82" t="str">
        <f>IFERROR(IFERROR(VLOOKUP(I5601,'DE-PARA'!B:D,3,0),VLOOKUP(I5601,'DE-PARA'!C:D,2,0)),"NÃO ENCONTRADO")</f>
        <v>Outras Saídas</v>
      </c>
      <c r="L5601" s="50" t="str">
        <f>VLOOKUP(K5601,'Base -Receita-Despesa'!$B:$AS,1,FALSE)</f>
        <v>Outras Saídas</v>
      </c>
    </row>
    <row r="5602" spans="1:12" ht="15" customHeight="1" x14ac:dyDescent="0.25">
      <c r="A5602" s="81" t="str">
        <f t="shared" si="175"/>
        <v>2019</v>
      </c>
      <c r="B5602" s="259" t="s">
        <v>1021</v>
      </c>
      <c r="C5602" s="260" t="s">
        <v>1022</v>
      </c>
      <c r="D5602" s="73" t="str">
        <f t="shared" si="174"/>
        <v>nov/2019</v>
      </c>
      <c r="E5602" s="263">
        <v>43777</v>
      </c>
      <c r="F5602" s="259" t="s">
        <v>214</v>
      </c>
      <c r="G5602" s="259" t="s">
        <v>295</v>
      </c>
      <c r="H5602" s="264" t="s">
        <v>304</v>
      </c>
      <c r="I5602" s="264" t="s">
        <v>133</v>
      </c>
      <c r="J5602" s="264">
        <v>-9.5</v>
      </c>
      <c r="K5602" s="82" t="str">
        <f>IFERROR(IFERROR(VLOOKUP(I5602,'DE-PARA'!B:D,3,0),VLOOKUP(I5602,'DE-PARA'!C:D,2,0)),"NÃO ENCONTRADO")</f>
        <v>Outras Saídas</v>
      </c>
      <c r="L5602" s="50" t="str">
        <f>VLOOKUP(K5602,'Base -Receita-Despesa'!$B:$AS,1,FALSE)</f>
        <v>Outras Saídas</v>
      </c>
    </row>
    <row r="5603" spans="1:12" ht="15" customHeight="1" x14ac:dyDescent="0.25">
      <c r="A5603" s="81" t="str">
        <f t="shared" si="175"/>
        <v>2019</v>
      </c>
      <c r="B5603" s="259" t="s">
        <v>1021</v>
      </c>
      <c r="C5603" s="260" t="s">
        <v>1022</v>
      </c>
      <c r="D5603" s="73" t="str">
        <f t="shared" si="174"/>
        <v>nov/2019</v>
      </c>
      <c r="E5603" s="263">
        <v>43777</v>
      </c>
      <c r="F5603" s="259" t="s">
        <v>214</v>
      </c>
      <c r="G5603" s="259" t="s">
        <v>295</v>
      </c>
      <c r="H5603" s="264" t="s">
        <v>304</v>
      </c>
      <c r="I5603" s="264" t="s">
        <v>133</v>
      </c>
      <c r="J5603" s="264">
        <v>-9.5</v>
      </c>
      <c r="K5603" s="82" t="str">
        <f>IFERROR(IFERROR(VLOOKUP(I5603,'DE-PARA'!B:D,3,0),VLOOKUP(I5603,'DE-PARA'!C:D,2,0)),"NÃO ENCONTRADO")</f>
        <v>Outras Saídas</v>
      </c>
      <c r="L5603" s="50" t="str">
        <f>VLOOKUP(K5603,'Base -Receita-Despesa'!$B:$AS,1,FALSE)</f>
        <v>Outras Saídas</v>
      </c>
    </row>
    <row r="5604" spans="1:12" ht="15" customHeight="1" x14ac:dyDescent="0.25">
      <c r="A5604" s="81" t="str">
        <f t="shared" si="175"/>
        <v>2019</v>
      </c>
      <c r="B5604" s="259" t="s">
        <v>1021</v>
      </c>
      <c r="C5604" s="260" t="s">
        <v>1022</v>
      </c>
      <c r="D5604" s="73" t="str">
        <f t="shared" si="174"/>
        <v>nov/2019</v>
      </c>
      <c r="E5604" s="263">
        <v>43777</v>
      </c>
      <c r="F5604" s="259" t="s">
        <v>214</v>
      </c>
      <c r="G5604" s="259" t="s">
        <v>295</v>
      </c>
      <c r="H5604" s="264" t="s">
        <v>304</v>
      </c>
      <c r="I5604" s="264" t="s">
        <v>133</v>
      </c>
      <c r="J5604" s="264">
        <v>-9.5</v>
      </c>
      <c r="K5604" s="82" t="str">
        <f>IFERROR(IFERROR(VLOOKUP(I5604,'DE-PARA'!B:D,3,0),VLOOKUP(I5604,'DE-PARA'!C:D,2,0)),"NÃO ENCONTRADO")</f>
        <v>Outras Saídas</v>
      </c>
      <c r="L5604" s="50" t="str">
        <f>VLOOKUP(K5604,'Base -Receita-Despesa'!$B:$AS,1,FALSE)</f>
        <v>Outras Saídas</v>
      </c>
    </row>
    <row r="5605" spans="1:12" ht="15" customHeight="1" x14ac:dyDescent="0.25">
      <c r="A5605" s="81" t="str">
        <f t="shared" si="175"/>
        <v>2019</v>
      </c>
      <c r="B5605" s="259" t="s">
        <v>1021</v>
      </c>
      <c r="C5605" s="260" t="s">
        <v>1022</v>
      </c>
      <c r="D5605" s="73" t="str">
        <f t="shared" si="174"/>
        <v>nov/2019</v>
      </c>
      <c r="E5605" s="263">
        <v>43777</v>
      </c>
      <c r="F5605" s="259" t="s">
        <v>214</v>
      </c>
      <c r="G5605" s="259" t="s">
        <v>295</v>
      </c>
      <c r="H5605" s="264" t="s">
        <v>304</v>
      </c>
      <c r="I5605" s="264" t="s">
        <v>133</v>
      </c>
      <c r="J5605" s="264">
        <v>-9.5</v>
      </c>
      <c r="K5605" s="82" t="str">
        <f>IFERROR(IFERROR(VLOOKUP(I5605,'DE-PARA'!B:D,3,0),VLOOKUP(I5605,'DE-PARA'!C:D,2,0)),"NÃO ENCONTRADO")</f>
        <v>Outras Saídas</v>
      </c>
      <c r="L5605" s="50" t="str">
        <f>VLOOKUP(K5605,'Base -Receita-Despesa'!$B:$AS,1,FALSE)</f>
        <v>Outras Saídas</v>
      </c>
    </row>
    <row r="5606" spans="1:12" ht="15" customHeight="1" x14ac:dyDescent="0.25">
      <c r="A5606" s="81" t="str">
        <f t="shared" si="175"/>
        <v>2019</v>
      </c>
      <c r="B5606" s="259" t="s">
        <v>1021</v>
      </c>
      <c r="C5606" s="260" t="s">
        <v>1022</v>
      </c>
      <c r="D5606" s="73" t="str">
        <f t="shared" si="174"/>
        <v>nov/2019</v>
      </c>
      <c r="E5606" s="263">
        <v>43777</v>
      </c>
      <c r="F5606" s="259" t="s">
        <v>214</v>
      </c>
      <c r="G5606" s="259" t="s">
        <v>295</v>
      </c>
      <c r="H5606" s="264" t="s">
        <v>304</v>
      </c>
      <c r="I5606" s="264" t="s">
        <v>133</v>
      </c>
      <c r="J5606" s="264">
        <v>-9.5</v>
      </c>
      <c r="K5606" s="82" t="str">
        <f>IFERROR(IFERROR(VLOOKUP(I5606,'DE-PARA'!B:D,3,0),VLOOKUP(I5606,'DE-PARA'!C:D,2,0)),"NÃO ENCONTRADO")</f>
        <v>Outras Saídas</v>
      </c>
      <c r="L5606" s="50" t="str">
        <f>VLOOKUP(K5606,'Base -Receita-Despesa'!$B:$AS,1,FALSE)</f>
        <v>Outras Saídas</v>
      </c>
    </row>
    <row r="5607" spans="1:12" ht="15" customHeight="1" x14ac:dyDescent="0.25">
      <c r="A5607" s="81" t="str">
        <f t="shared" si="175"/>
        <v>2019</v>
      </c>
      <c r="B5607" s="259" t="s">
        <v>1021</v>
      </c>
      <c r="C5607" s="260" t="s">
        <v>1022</v>
      </c>
      <c r="D5607" s="73" t="str">
        <f t="shared" si="174"/>
        <v>nov/2019</v>
      </c>
      <c r="E5607" s="263">
        <v>43777</v>
      </c>
      <c r="F5607" s="259" t="s">
        <v>214</v>
      </c>
      <c r="G5607" s="259" t="s">
        <v>295</v>
      </c>
      <c r="H5607" s="264" t="s">
        <v>304</v>
      </c>
      <c r="I5607" s="264" t="s">
        <v>133</v>
      </c>
      <c r="J5607" s="264">
        <v>-9.5</v>
      </c>
      <c r="K5607" s="82" t="str">
        <f>IFERROR(IFERROR(VLOOKUP(I5607,'DE-PARA'!B:D,3,0),VLOOKUP(I5607,'DE-PARA'!C:D,2,0)),"NÃO ENCONTRADO")</f>
        <v>Outras Saídas</v>
      </c>
      <c r="L5607" s="50" t="str">
        <f>VLOOKUP(K5607,'Base -Receita-Despesa'!$B:$AS,1,FALSE)</f>
        <v>Outras Saídas</v>
      </c>
    </row>
    <row r="5608" spans="1:12" ht="15" customHeight="1" x14ac:dyDescent="0.25">
      <c r="A5608" s="81" t="str">
        <f t="shared" si="175"/>
        <v>2019</v>
      </c>
      <c r="B5608" s="259" t="s">
        <v>1021</v>
      </c>
      <c r="C5608" s="260" t="s">
        <v>1022</v>
      </c>
      <c r="D5608" s="73" t="str">
        <f t="shared" si="174"/>
        <v>nov/2019</v>
      </c>
      <c r="E5608" s="263">
        <v>43777</v>
      </c>
      <c r="F5608" s="259" t="s">
        <v>218</v>
      </c>
      <c r="G5608" s="259" t="s">
        <v>295</v>
      </c>
      <c r="H5608" s="264" t="s">
        <v>1832</v>
      </c>
      <c r="I5608" s="264" t="s">
        <v>135</v>
      </c>
      <c r="J5608" s="265">
        <v>-123557.19</v>
      </c>
      <c r="K5608" s="82" t="str">
        <f>IFERROR(IFERROR(VLOOKUP(I5608,'DE-PARA'!B:D,3,0),VLOOKUP(I5608,'DE-PARA'!C:D,2,0)),"NÃO ENCONTRADO")</f>
        <v>Pessoal</v>
      </c>
      <c r="L5608" s="50" t="str">
        <f>VLOOKUP(K5608,'Base -Receita-Despesa'!$B:$AS,1,FALSE)</f>
        <v>Pessoal</v>
      </c>
    </row>
    <row r="5609" spans="1:12" ht="15" customHeight="1" x14ac:dyDescent="0.25">
      <c r="A5609" s="81" t="str">
        <f t="shared" si="175"/>
        <v>2019</v>
      </c>
      <c r="B5609" s="259" t="s">
        <v>1021</v>
      </c>
      <c r="C5609" s="260" t="s">
        <v>1022</v>
      </c>
      <c r="D5609" s="73" t="str">
        <f t="shared" si="174"/>
        <v>nov/2019</v>
      </c>
      <c r="E5609" s="263">
        <v>43777</v>
      </c>
      <c r="F5609" s="259" t="s">
        <v>214</v>
      </c>
      <c r="G5609" s="259" t="s">
        <v>295</v>
      </c>
      <c r="H5609" s="264" t="s">
        <v>853</v>
      </c>
      <c r="I5609" s="264" t="s">
        <v>133</v>
      </c>
      <c r="J5609" s="264">
        <v>-1</v>
      </c>
      <c r="K5609" s="82" t="str">
        <f>IFERROR(IFERROR(VLOOKUP(I5609,'DE-PARA'!B:D,3,0),VLOOKUP(I5609,'DE-PARA'!C:D,2,0)),"NÃO ENCONTRADO")</f>
        <v>Outras Saídas</v>
      </c>
      <c r="L5609" s="50" t="str">
        <f>VLOOKUP(K5609,'Base -Receita-Despesa'!$B:$AS,1,FALSE)</f>
        <v>Outras Saídas</v>
      </c>
    </row>
    <row r="5610" spans="1:12" ht="15" customHeight="1" x14ac:dyDescent="0.25">
      <c r="A5610" s="81" t="str">
        <f t="shared" si="175"/>
        <v>2019</v>
      </c>
      <c r="B5610" s="259" t="s">
        <v>1021</v>
      </c>
      <c r="C5610" s="260" t="s">
        <v>1022</v>
      </c>
      <c r="D5610" s="73" t="str">
        <f t="shared" si="174"/>
        <v>nov/2019</v>
      </c>
      <c r="E5610" s="263">
        <v>43777</v>
      </c>
      <c r="F5610" s="259" t="s">
        <v>214</v>
      </c>
      <c r="G5610" s="259" t="s">
        <v>295</v>
      </c>
      <c r="H5610" s="264" t="s">
        <v>853</v>
      </c>
      <c r="I5610" s="264" t="s">
        <v>133</v>
      </c>
      <c r="J5610" s="264">
        <v>-1</v>
      </c>
      <c r="K5610" s="82" t="str">
        <f>IFERROR(IFERROR(VLOOKUP(I5610,'DE-PARA'!B:D,3,0),VLOOKUP(I5610,'DE-PARA'!C:D,2,0)),"NÃO ENCONTRADO")</f>
        <v>Outras Saídas</v>
      </c>
      <c r="L5610" s="50" t="str">
        <f>VLOOKUP(K5610,'Base -Receita-Despesa'!$B:$AS,1,FALSE)</f>
        <v>Outras Saídas</v>
      </c>
    </row>
    <row r="5611" spans="1:12" ht="15" customHeight="1" x14ac:dyDescent="0.25">
      <c r="A5611" s="81" t="str">
        <f t="shared" si="175"/>
        <v>2019</v>
      </c>
      <c r="B5611" s="259" t="s">
        <v>1021</v>
      </c>
      <c r="C5611" s="260" t="s">
        <v>1022</v>
      </c>
      <c r="D5611" s="73" t="str">
        <f t="shared" si="174"/>
        <v>nov/2019</v>
      </c>
      <c r="E5611" s="263">
        <v>43777</v>
      </c>
      <c r="F5611" s="259" t="s">
        <v>214</v>
      </c>
      <c r="G5611" s="259" t="s">
        <v>295</v>
      </c>
      <c r="H5611" s="264" t="s">
        <v>853</v>
      </c>
      <c r="I5611" s="264" t="s">
        <v>133</v>
      </c>
      <c r="J5611" s="264">
        <v>-1</v>
      </c>
      <c r="K5611" s="82" t="str">
        <f>IFERROR(IFERROR(VLOOKUP(I5611,'DE-PARA'!B:D,3,0),VLOOKUP(I5611,'DE-PARA'!C:D,2,0)),"NÃO ENCONTRADO")</f>
        <v>Outras Saídas</v>
      </c>
      <c r="L5611" s="50" t="str">
        <f>VLOOKUP(K5611,'Base -Receita-Despesa'!$B:$AS,1,FALSE)</f>
        <v>Outras Saídas</v>
      </c>
    </row>
    <row r="5612" spans="1:12" ht="15" customHeight="1" x14ac:dyDescent="0.25">
      <c r="A5612" s="81" t="str">
        <f t="shared" si="175"/>
        <v>2019</v>
      </c>
      <c r="B5612" s="259" t="s">
        <v>1021</v>
      </c>
      <c r="C5612" s="260" t="s">
        <v>1022</v>
      </c>
      <c r="D5612" s="73" t="str">
        <f t="shared" si="174"/>
        <v>nov/2019</v>
      </c>
      <c r="E5612" s="263">
        <v>43777</v>
      </c>
      <c r="F5612" s="259" t="s">
        <v>214</v>
      </c>
      <c r="G5612" s="259" t="s">
        <v>295</v>
      </c>
      <c r="H5612" s="264" t="s">
        <v>853</v>
      </c>
      <c r="I5612" s="264" t="s">
        <v>133</v>
      </c>
      <c r="J5612" s="264">
        <v>-1</v>
      </c>
      <c r="K5612" s="82" t="str">
        <f>IFERROR(IFERROR(VLOOKUP(I5612,'DE-PARA'!B:D,3,0),VLOOKUP(I5612,'DE-PARA'!C:D,2,0)),"NÃO ENCONTRADO")</f>
        <v>Outras Saídas</v>
      </c>
      <c r="L5612" s="50" t="str">
        <f>VLOOKUP(K5612,'Base -Receita-Despesa'!$B:$AS,1,FALSE)</f>
        <v>Outras Saídas</v>
      </c>
    </row>
    <row r="5613" spans="1:12" ht="15" customHeight="1" x14ac:dyDescent="0.25">
      <c r="A5613" s="81" t="str">
        <f t="shared" si="175"/>
        <v>2019</v>
      </c>
      <c r="B5613" s="259" t="s">
        <v>1021</v>
      </c>
      <c r="C5613" s="260" t="s">
        <v>1022</v>
      </c>
      <c r="D5613" s="73" t="str">
        <f t="shared" si="174"/>
        <v>nov/2019</v>
      </c>
      <c r="E5613" s="263">
        <v>43777</v>
      </c>
      <c r="F5613" s="259" t="s">
        <v>214</v>
      </c>
      <c r="G5613" s="259" t="s">
        <v>295</v>
      </c>
      <c r="H5613" s="264" t="s">
        <v>853</v>
      </c>
      <c r="I5613" s="264" t="s">
        <v>133</v>
      </c>
      <c r="J5613" s="264">
        <v>-1</v>
      </c>
      <c r="K5613" s="82" t="str">
        <f>IFERROR(IFERROR(VLOOKUP(I5613,'DE-PARA'!B:D,3,0),VLOOKUP(I5613,'DE-PARA'!C:D,2,0)),"NÃO ENCONTRADO")</f>
        <v>Outras Saídas</v>
      </c>
      <c r="L5613" s="50" t="str">
        <f>VLOOKUP(K5613,'Base -Receita-Despesa'!$B:$AS,1,FALSE)</f>
        <v>Outras Saídas</v>
      </c>
    </row>
    <row r="5614" spans="1:12" ht="15" customHeight="1" x14ac:dyDescent="0.25">
      <c r="A5614" s="81" t="str">
        <f t="shared" si="175"/>
        <v>2019</v>
      </c>
      <c r="B5614" s="259" t="s">
        <v>1021</v>
      </c>
      <c r="C5614" s="260" t="s">
        <v>1022</v>
      </c>
      <c r="D5614" s="73" t="str">
        <f t="shared" si="174"/>
        <v>nov/2019</v>
      </c>
      <c r="E5614" s="263">
        <v>43777</v>
      </c>
      <c r="F5614" s="259" t="s">
        <v>214</v>
      </c>
      <c r="G5614" s="259" t="s">
        <v>295</v>
      </c>
      <c r="H5614" s="264" t="s">
        <v>853</v>
      </c>
      <c r="I5614" s="264" t="s">
        <v>133</v>
      </c>
      <c r="J5614" s="264">
        <v>-1</v>
      </c>
      <c r="K5614" s="82" t="str">
        <f>IFERROR(IFERROR(VLOOKUP(I5614,'DE-PARA'!B:D,3,0),VLOOKUP(I5614,'DE-PARA'!C:D,2,0)),"NÃO ENCONTRADO")</f>
        <v>Outras Saídas</v>
      </c>
      <c r="L5614" s="50" t="str">
        <f>VLOOKUP(K5614,'Base -Receita-Despesa'!$B:$AS,1,FALSE)</f>
        <v>Outras Saídas</v>
      </c>
    </row>
    <row r="5615" spans="1:12" ht="15" customHeight="1" x14ac:dyDescent="0.25">
      <c r="A5615" s="81" t="str">
        <f t="shared" si="175"/>
        <v>2019</v>
      </c>
      <c r="B5615" s="259" t="s">
        <v>1021</v>
      </c>
      <c r="C5615" s="260" t="s">
        <v>1022</v>
      </c>
      <c r="D5615" s="73" t="str">
        <f t="shared" si="174"/>
        <v>nov/2019</v>
      </c>
      <c r="E5615" s="263">
        <v>43777</v>
      </c>
      <c r="F5615" s="259" t="s">
        <v>214</v>
      </c>
      <c r="G5615" s="259" t="s">
        <v>295</v>
      </c>
      <c r="H5615" s="264" t="s">
        <v>853</v>
      </c>
      <c r="I5615" s="264" t="s">
        <v>133</v>
      </c>
      <c r="J5615" s="264">
        <v>-1</v>
      </c>
      <c r="K5615" s="82" t="str">
        <f>IFERROR(IFERROR(VLOOKUP(I5615,'DE-PARA'!B:D,3,0),VLOOKUP(I5615,'DE-PARA'!C:D,2,0)),"NÃO ENCONTRADO")</f>
        <v>Outras Saídas</v>
      </c>
      <c r="L5615" s="50" t="str">
        <f>VLOOKUP(K5615,'Base -Receita-Despesa'!$B:$AS,1,FALSE)</f>
        <v>Outras Saídas</v>
      </c>
    </row>
    <row r="5616" spans="1:12" ht="15" customHeight="1" x14ac:dyDescent="0.25">
      <c r="A5616" s="81" t="str">
        <f t="shared" si="175"/>
        <v>2019</v>
      </c>
      <c r="B5616" s="259" t="s">
        <v>1021</v>
      </c>
      <c r="C5616" s="260" t="s">
        <v>1022</v>
      </c>
      <c r="D5616" s="73" t="str">
        <f t="shared" si="174"/>
        <v>nov/2019</v>
      </c>
      <c r="E5616" s="263">
        <v>43777</v>
      </c>
      <c r="F5616" s="259" t="s">
        <v>214</v>
      </c>
      <c r="G5616" s="259" t="s">
        <v>295</v>
      </c>
      <c r="H5616" s="264" t="s">
        <v>853</v>
      </c>
      <c r="I5616" s="264" t="s">
        <v>133</v>
      </c>
      <c r="J5616" s="264">
        <v>-1</v>
      </c>
      <c r="K5616" s="82" t="str">
        <f>IFERROR(IFERROR(VLOOKUP(I5616,'DE-PARA'!B:D,3,0),VLOOKUP(I5616,'DE-PARA'!C:D,2,0)),"NÃO ENCONTRADO")</f>
        <v>Outras Saídas</v>
      </c>
      <c r="L5616" s="50" t="str">
        <f>VLOOKUP(K5616,'Base -Receita-Despesa'!$B:$AS,1,FALSE)</f>
        <v>Outras Saídas</v>
      </c>
    </row>
    <row r="5617" spans="1:12" ht="15" customHeight="1" x14ac:dyDescent="0.25">
      <c r="A5617" s="81" t="str">
        <f t="shared" si="175"/>
        <v>2019</v>
      </c>
      <c r="B5617" s="259" t="s">
        <v>1021</v>
      </c>
      <c r="C5617" s="260" t="s">
        <v>1022</v>
      </c>
      <c r="D5617" s="73" t="str">
        <f t="shared" si="174"/>
        <v>nov/2019</v>
      </c>
      <c r="E5617" s="263">
        <v>43777</v>
      </c>
      <c r="F5617" s="259" t="s">
        <v>214</v>
      </c>
      <c r="G5617" s="259" t="s">
        <v>295</v>
      </c>
      <c r="H5617" s="264" t="s">
        <v>853</v>
      </c>
      <c r="I5617" s="264" t="s">
        <v>133</v>
      </c>
      <c r="J5617" s="264">
        <v>-1</v>
      </c>
      <c r="K5617" s="82" t="str">
        <f>IFERROR(IFERROR(VLOOKUP(I5617,'DE-PARA'!B:D,3,0),VLOOKUP(I5617,'DE-PARA'!C:D,2,0)),"NÃO ENCONTRADO")</f>
        <v>Outras Saídas</v>
      </c>
      <c r="L5617" s="50" t="str">
        <f>VLOOKUP(K5617,'Base -Receita-Despesa'!$B:$AS,1,FALSE)</f>
        <v>Outras Saídas</v>
      </c>
    </row>
    <row r="5618" spans="1:12" ht="15" customHeight="1" x14ac:dyDescent="0.25">
      <c r="A5618" s="81" t="str">
        <f t="shared" si="175"/>
        <v>2019</v>
      </c>
      <c r="B5618" s="259" t="s">
        <v>1021</v>
      </c>
      <c r="C5618" s="260" t="s">
        <v>1022</v>
      </c>
      <c r="D5618" s="73" t="str">
        <f t="shared" si="174"/>
        <v>nov/2019</v>
      </c>
      <c r="E5618" s="263">
        <v>43777</v>
      </c>
      <c r="F5618" s="259" t="s">
        <v>214</v>
      </c>
      <c r="G5618" s="259" t="s">
        <v>295</v>
      </c>
      <c r="H5618" s="264" t="s">
        <v>853</v>
      </c>
      <c r="I5618" s="264" t="s">
        <v>133</v>
      </c>
      <c r="J5618" s="264">
        <v>-1</v>
      </c>
      <c r="K5618" s="82" t="str">
        <f>IFERROR(IFERROR(VLOOKUP(I5618,'DE-PARA'!B:D,3,0),VLOOKUP(I5618,'DE-PARA'!C:D,2,0)),"NÃO ENCONTRADO")</f>
        <v>Outras Saídas</v>
      </c>
      <c r="L5618" s="50" t="str">
        <f>VLOOKUP(K5618,'Base -Receita-Despesa'!$B:$AS,1,FALSE)</f>
        <v>Outras Saídas</v>
      </c>
    </row>
    <row r="5619" spans="1:12" ht="15" customHeight="1" x14ac:dyDescent="0.25">
      <c r="A5619" s="81" t="str">
        <f t="shared" si="175"/>
        <v>2019</v>
      </c>
      <c r="B5619" s="259" t="s">
        <v>1021</v>
      </c>
      <c r="C5619" s="260" t="s">
        <v>1022</v>
      </c>
      <c r="D5619" s="73" t="str">
        <f t="shared" si="174"/>
        <v>nov/2019</v>
      </c>
      <c r="E5619" s="263">
        <v>43777</v>
      </c>
      <c r="F5619" s="259" t="s">
        <v>214</v>
      </c>
      <c r="G5619" s="259" t="s">
        <v>295</v>
      </c>
      <c r="H5619" s="264" t="s">
        <v>853</v>
      </c>
      <c r="I5619" s="264" t="s">
        <v>133</v>
      </c>
      <c r="J5619" s="264">
        <v>-1</v>
      </c>
      <c r="K5619" s="82" t="str">
        <f>IFERROR(IFERROR(VLOOKUP(I5619,'DE-PARA'!B:D,3,0),VLOOKUP(I5619,'DE-PARA'!C:D,2,0)),"NÃO ENCONTRADO")</f>
        <v>Outras Saídas</v>
      </c>
      <c r="L5619" s="50" t="str">
        <f>VLOOKUP(K5619,'Base -Receita-Despesa'!$B:$AS,1,FALSE)</f>
        <v>Outras Saídas</v>
      </c>
    </row>
    <row r="5620" spans="1:12" ht="15" customHeight="1" x14ac:dyDescent="0.25">
      <c r="A5620" s="81" t="str">
        <f t="shared" si="175"/>
        <v>2019</v>
      </c>
      <c r="B5620" s="259" t="s">
        <v>1021</v>
      </c>
      <c r="C5620" s="260" t="s">
        <v>1022</v>
      </c>
      <c r="D5620" s="73" t="str">
        <f t="shared" si="174"/>
        <v>nov/2019</v>
      </c>
      <c r="E5620" s="263">
        <v>43777</v>
      </c>
      <c r="F5620" s="259" t="s">
        <v>214</v>
      </c>
      <c r="G5620" s="259" t="s">
        <v>295</v>
      </c>
      <c r="H5620" s="264" t="s">
        <v>853</v>
      </c>
      <c r="I5620" s="264" t="s">
        <v>133</v>
      </c>
      <c r="J5620" s="264">
        <v>-1</v>
      </c>
      <c r="K5620" s="82" t="str">
        <f>IFERROR(IFERROR(VLOOKUP(I5620,'DE-PARA'!B:D,3,0),VLOOKUP(I5620,'DE-PARA'!C:D,2,0)),"NÃO ENCONTRADO")</f>
        <v>Outras Saídas</v>
      </c>
      <c r="L5620" s="50" t="str">
        <f>VLOOKUP(K5620,'Base -Receita-Despesa'!$B:$AS,1,FALSE)</f>
        <v>Outras Saídas</v>
      </c>
    </row>
    <row r="5621" spans="1:12" ht="15" customHeight="1" x14ac:dyDescent="0.25">
      <c r="A5621" s="81" t="str">
        <f t="shared" si="175"/>
        <v>2019</v>
      </c>
      <c r="B5621" s="259" t="s">
        <v>1021</v>
      </c>
      <c r="C5621" s="260" t="s">
        <v>1022</v>
      </c>
      <c r="D5621" s="73" t="str">
        <f t="shared" si="174"/>
        <v>nov/2019</v>
      </c>
      <c r="E5621" s="263">
        <v>43777</v>
      </c>
      <c r="F5621" s="259" t="s">
        <v>214</v>
      </c>
      <c r="G5621" s="259" t="s">
        <v>295</v>
      </c>
      <c r="H5621" s="264" t="s">
        <v>853</v>
      </c>
      <c r="I5621" s="264" t="s">
        <v>133</v>
      </c>
      <c r="J5621" s="264">
        <v>-1</v>
      </c>
      <c r="K5621" s="82" t="str">
        <f>IFERROR(IFERROR(VLOOKUP(I5621,'DE-PARA'!B:D,3,0),VLOOKUP(I5621,'DE-PARA'!C:D,2,0)),"NÃO ENCONTRADO")</f>
        <v>Outras Saídas</v>
      </c>
      <c r="L5621" s="50" t="str">
        <f>VLOOKUP(K5621,'Base -Receita-Despesa'!$B:$AS,1,FALSE)</f>
        <v>Outras Saídas</v>
      </c>
    </row>
    <row r="5622" spans="1:12" ht="15" customHeight="1" x14ac:dyDescent="0.25">
      <c r="A5622" s="81" t="str">
        <f t="shared" si="175"/>
        <v>2019</v>
      </c>
      <c r="B5622" s="259" t="s">
        <v>1021</v>
      </c>
      <c r="C5622" s="260" t="s">
        <v>1022</v>
      </c>
      <c r="D5622" s="73" t="str">
        <f t="shared" si="174"/>
        <v>nov/2019</v>
      </c>
      <c r="E5622" s="263">
        <v>43777</v>
      </c>
      <c r="F5622" s="259" t="s">
        <v>214</v>
      </c>
      <c r="G5622" s="259" t="s">
        <v>295</v>
      </c>
      <c r="H5622" s="264" t="s">
        <v>853</v>
      </c>
      <c r="I5622" s="264" t="s">
        <v>133</v>
      </c>
      <c r="J5622" s="264">
        <v>-1</v>
      </c>
      <c r="K5622" s="82" t="str">
        <f>IFERROR(IFERROR(VLOOKUP(I5622,'DE-PARA'!B:D,3,0),VLOOKUP(I5622,'DE-PARA'!C:D,2,0)),"NÃO ENCONTRADO")</f>
        <v>Outras Saídas</v>
      </c>
      <c r="L5622" s="50" t="str">
        <f>VLOOKUP(K5622,'Base -Receita-Despesa'!$B:$AS,1,FALSE)</f>
        <v>Outras Saídas</v>
      </c>
    </row>
    <row r="5623" spans="1:12" ht="15" customHeight="1" x14ac:dyDescent="0.25">
      <c r="A5623" s="81" t="str">
        <f t="shared" si="175"/>
        <v>2019</v>
      </c>
      <c r="B5623" s="259" t="s">
        <v>1021</v>
      </c>
      <c r="C5623" s="260" t="s">
        <v>1022</v>
      </c>
      <c r="D5623" s="73" t="str">
        <f t="shared" si="174"/>
        <v>nov/2019</v>
      </c>
      <c r="E5623" s="263">
        <v>43777</v>
      </c>
      <c r="F5623" s="259" t="s">
        <v>214</v>
      </c>
      <c r="G5623" s="259" t="s">
        <v>295</v>
      </c>
      <c r="H5623" s="264" t="s">
        <v>853</v>
      </c>
      <c r="I5623" s="264" t="s">
        <v>133</v>
      </c>
      <c r="J5623" s="264">
        <v>-1</v>
      </c>
      <c r="K5623" s="82" t="str">
        <f>IFERROR(IFERROR(VLOOKUP(I5623,'DE-PARA'!B:D,3,0),VLOOKUP(I5623,'DE-PARA'!C:D,2,0)),"NÃO ENCONTRADO")</f>
        <v>Outras Saídas</v>
      </c>
      <c r="L5623" s="50" t="str">
        <f>VLOOKUP(K5623,'Base -Receita-Despesa'!$B:$AS,1,FALSE)</f>
        <v>Outras Saídas</v>
      </c>
    </row>
    <row r="5624" spans="1:12" ht="15" customHeight="1" x14ac:dyDescent="0.25">
      <c r="A5624" s="81" t="str">
        <f t="shared" si="175"/>
        <v>2019</v>
      </c>
      <c r="B5624" s="259" t="s">
        <v>1021</v>
      </c>
      <c r="C5624" s="260" t="s">
        <v>1022</v>
      </c>
      <c r="D5624" s="73" t="str">
        <f t="shared" si="174"/>
        <v>nov/2019</v>
      </c>
      <c r="E5624" s="263">
        <v>43777</v>
      </c>
      <c r="F5624" s="259" t="s">
        <v>214</v>
      </c>
      <c r="G5624" s="259" t="s">
        <v>295</v>
      </c>
      <c r="H5624" s="264" t="s">
        <v>853</v>
      </c>
      <c r="I5624" s="264" t="s">
        <v>133</v>
      </c>
      <c r="J5624" s="264">
        <v>-1</v>
      </c>
      <c r="K5624" s="82" t="str">
        <f>IFERROR(IFERROR(VLOOKUP(I5624,'DE-PARA'!B:D,3,0),VLOOKUP(I5624,'DE-PARA'!C:D,2,0)),"NÃO ENCONTRADO")</f>
        <v>Outras Saídas</v>
      </c>
      <c r="L5624" s="50" t="str">
        <f>VLOOKUP(K5624,'Base -Receita-Despesa'!$B:$AS,1,FALSE)</f>
        <v>Outras Saídas</v>
      </c>
    </row>
    <row r="5625" spans="1:12" ht="15" customHeight="1" x14ac:dyDescent="0.25">
      <c r="A5625" s="81" t="str">
        <f t="shared" si="175"/>
        <v>2019</v>
      </c>
      <c r="B5625" s="259" t="s">
        <v>1021</v>
      </c>
      <c r="C5625" s="260" t="s">
        <v>1022</v>
      </c>
      <c r="D5625" s="73" t="str">
        <f t="shared" si="174"/>
        <v>nov/2019</v>
      </c>
      <c r="E5625" s="263">
        <v>43777</v>
      </c>
      <c r="F5625" s="259" t="s">
        <v>214</v>
      </c>
      <c r="G5625" s="259" t="s">
        <v>295</v>
      </c>
      <c r="H5625" s="264" t="s">
        <v>853</v>
      </c>
      <c r="I5625" s="264" t="s">
        <v>133</v>
      </c>
      <c r="J5625" s="264">
        <v>-1</v>
      </c>
      <c r="K5625" s="82" t="str">
        <f>IFERROR(IFERROR(VLOOKUP(I5625,'DE-PARA'!B:D,3,0),VLOOKUP(I5625,'DE-PARA'!C:D,2,0)),"NÃO ENCONTRADO")</f>
        <v>Outras Saídas</v>
      </c>
      <c r="L5625" s="50" t="str">
        <f>VLOOKUP(K5625,'Base -Receita-Despesa'!$B:$AS,1,FALSE)</f>
        <v>Outras Saídas</v>
      </c>
    </row>
    <row r="5626" spans="1:12" ht="15" customHeight="1" x14ac:dyDescent="0.25">
      <c r="A5626" s="81" t="str">
        <f t="shared" si="175"/>
        <v>2019</v>
      </c>
      <c r="B5626" s="259" t="s">
        <v>1021</v>
      </c>
      <c r="C5626" s="260" t="s">
        <v>1022</v>
      </c>
      <c r="D5626" s="73" t="str">
        <f t="shared" si="174"/>
        <v>nov/2019</v>
      </c>
      <c r="E5626" s="263">
        <v>43777</v>
      </c>
      <c r="F5626" s="259" t="s">
        <v>214</v>
      </c>
      <c r="G5626" s="259" t="s">
        <v>295</v>
      </c>
      <c r="H5626" s="264" t="s">
        <v>853</v>
      </c>
      <c r="I5626" s="264" t="s">
        <v>133</v>
      </c>
      <c r="J5626" s="264">
        <v>-1</v>
      </c>
      <c r="K5626" s="82" t="str">
        <f>IFERROR(IFERROR(VLOOKUP(I5626,'DE-PARA'!B:D,3,0),VLOOKUP(I5626,'DE-PARA'!C:D,2,0)),"NÃO ENCONTRADO")</f>
        <v>Outras Saídas</v>
      </c>
      <c r="L5626" s="50" t="str">
        <f>VLOOKUP(K5626,'Base -Receita-Despesa'!$B:$AS,1,FALSE)</f>
        <v>Outras Saídas</v>
      </c>
    </row>
    <row r="5627" spans="1:12" ht="15" customHeight="1" x14ac:dyDescent="0.25">
      <c r="A5627" s="81" t="str">
        <f t="shared" si="175"/>
        <v>2019</v>
      </c>
      <c r="B5627" s="259" t="s">
        <v>1021</v>
      </c>
      <c r="C5627" s="260" t="s">
        <v>1022</v>
      </c>
      <c r="D5627" s="73" t="str">
        <f t="shared" si="174"/>
        <v>nov/2019</v>
      </c>
      <c r="E5627" s="263">
        <v>43777</v>
      </c>
      <c r="F5627" s="259" t="s">
        <v>207</v>
      </c>
      <c r="G5627" s="259" t="s">
        <v>295</v>
      </c>
      <c r="H5627" s="264" t="s">
        <v>208</v>
      </c>
      <c r="I5627" s="264" t="s">
        <v>298</v>
      </c>
      <c r="J5627" s="265">
        <v>146007.35999999999</v>
      </c>
      <c r="K5627" s="82" t="str">
        <f>IFERROR(IFERROR(VLOOKUP(I5627,'DE-PARA'!B:D,3,0),VLOOKUP(I5627,'DE-PARA'!C:D,2,0)),"NÃO ENCONTRADO")</f>
        <v>Entrada Conta Aplicação (+)</v>
      </c>
      <c r="L5627" s="50" t="str">
        <f>VLOOKUP(K5627,'Base -Receita-Despesa'!$B:$AS,1,FALSE)</f>
        <v>ENTRADA CONTA APLICAÇÃO (+)</v>
      </c>
    </row>
    <row r="5628" spans="1:12" ht="15" customHeight="1" x14ac:dyDescent="0.25">
      <c r="A5628" s="81" t="str">
        <f t="shared" si="175"/>
        <v>2019</v>
      </c>
      <c r="B5628" s="259" t="s">
        <v>1021</v>
      </c>
      <c r="C5628" s="260" t="s">
        <v>1022</v>
      </c>
      <c r="D5628" s="73" t="str">
        <f t="shared" si="174"/>
        <v>nov/2019</v>
      </c>
      <c r="E5628" s="263">
        <v>43780</v>
      </c>
      <c r="F5628" s="261">
        <v>100823</v>
      </c>
      <c r="G5628" s="261" t="s">
        <v>295</v>
      </c>
      <c r="H5628" s="270" t="s">
        <v>181</v>
      </c>
      <c r="I5628" s="270" t="s">
        <v>249</v>
      </c>
      <c r="J5628" s="264">
        <v>-388.3</v>
      </c>
      <c r="K5628" s="82" t="str">
        <f>IFERROR(IFERROR(VLOOKUP(I5628,'DE-PARA'!B:D,3,0),VLOOKUP(I5628,'DE-PARA'!C:D,2,0)),"NÃO ENCONTRADO")</f>
        <v>Materiais</v>
      </c>
      <c r="L5628" s="50" t="str">
        <f>VLOOKUP(K5628,'Base -Receita-Despesa'!$B:$AS,1,FALSE)</f>
        <v>Materiais</v>
      </c>
    </row>
    <row r="5629" spans="1:12" ht="15" customHeight="1" x14ac:dyDescent="0.25">
      <c r="A5629" s="81" t="str">
        <f t="shared" si="175"/>
        <v>2019</v>
      </c>
      <c r="B5629" s="259" t="s">
        <v>1021</v>
      </c>
      <c r="C5629" s="260" t="s">
        <v>1022</v>
      </c>
      <c r="D5629" s="73" t="str">
        <f t="shared" si="174"/>
        <v>nov/2019</v>
      </c>
      <c r="E5629" s="263">
        <v>43780</v>
      </c>
      <c r="F5629" s="259">
        <v>15573</v>
      </c>
      <c r="G5629" s="259" t="s">
        <v>295</v>
      </c>
      <c r="H5629" s="264" t="s">
        <v>987</v>
      </c>
      <c r="I5629" s="264" t="s">
        <v>188</v>
      </c>
      <c r="J5629" s="265">
        <v>-2200</v>
      </c>
      <c r="K5629" s="82" t="str">
        <f>IFERROR(IFERROR(VLOOKUP(I5629,'DE-PARA'!B:D,3,0),VLOOKUP(I5629,'DE-PARA'!C:D,2,0)),"NÃO ENCONTRADO")</f>
        <v>Tributos, Taxas e Contribuições</v>
      </c>
      <c r="L5629" s="50" t="str">
        <f>VLOOKUP(K5629,'Base -Receita-Despesa'!$B:$AS,1,FALSE)</f>
        <v>Tributos, Taxas e Contribuições</v>
      </c>
    </row>
    <row r="5630" spans="1:12" ht="15" customHeight="1" x14ac:dyDescent="0.25">
      <c r="A5630" s="81" t="str">
        <f t="shared" si="175"/>
        <v>2019</v>
      </c>
      <c r="B5630" s="259" t="s">
        <v>1021</v>
      </c>
      <c r="C5630" s="260" t="s">
        <v>1022</v>
      </c>
      <c r="D5630" s="73" t="str">
        <f t="shared" si="174"/>
        <v>nov/2019</v>
      </c>
      <c r="E5630" s="263">
        <v>43780</v>
      </c>
      <c r="F5630" s="259">
        <v>152</v>
      </c>
      <c r="G5630" s="259" t="s">
        <v>295</v>
      </c>
      <c r="H5630" s="264" t="s">
        <v>1024</v>
      </c>
      <c r="I5630" s="264" t="s">
        <v>119</v>
      </c>
      <c r="J5630" s="265">
        <v>-44121.58</v>
      </c>
      <c r="K5630" s="82" t="str">
        <f>IFERROR(IFERROR(VLOOKUP(I5630,'DE-PARA'!B:D,3,0),VLOOKUP(I5630,'DE-PARA'!C:D,2,0)),"NÃO ENCONTRADO")</f>
        <v>Serviços</v>
      </c>
      <c r="L5630" s="50" t="str">
        <f>VLOOKUP(K5630,'Base -Receita-Despesa'!$B:$AS,1,FALSE)</f>
        <v>Serviços</v>
      </c>
    </row>
    <row r="5631" spans="1:12" ht="15" customHeight="1" x14ac:dyDescent="0.25">
      <c r="A5631" s="81" t="str">
        <f t="shared" si="175"/>
        <v>2019</v>
      </c>
      <c r="B5631" s="259" t="s">
        <v>1021</v>
      </c>
      <c r="C5631" s="260" t="s">
        <v>1022</v>
      </c>
      <c r="D5631" s="73" t="str">
        <f t="shared" si="174"/>
        <v>nov/2019</v>
      </c>
      <c r="E5631" s="263">
        <v>43780</v>
      </c>
      <c r="F5631" s="259">
        <v>91</v>
      </c>
      <c r="G5631" s="259" t="s">
        <v>295</v>
      </c>
      <c r="H5631" s="264" t="s">
        <v>332</v>
      </c>
      <c r="I5631" s="264" t="s">
        <v>137</v>
      </c>
      <c r="J5631" s="265">
        <v>-20367.62</v>
      </c>
      <c r="K5631" s="82" t="str">
        <f>IFERROR(IFERROR(VLOOKUP(I5631,'DE-PARA'!B:D,3,0),VLOOKUP(I5631,'DE-PARA'!C:D,2,0)),"NÃO ENCONTRADO")</f>
        <v>Serviços</v>
      </c>
      <c r="L5631" s="50" t="str">
        <f>VLOOKUP(K5631,'Base -Receita-Despesa'!$B:$AS,1,FALSE)</f>
        <v>Serviços</v>
      </c>
    </row>
    <row r="5632" spans="1:12" ht="15" customHeight="1" x14ac:dyDescent="0.25">
      <c r="A5632" s="81" t="str">
        <f t="shared" si="175"/>
        <v>2019</v>
      </c>
      <c r="B5632" s="259" t="s">
        <v>1021</v>
      </c>
      <c r="C5632" s="260" t="s">
        <v>1022</v>
      </c>
      <c r="D5632" s="73" t="str">
        <f t="shared" si="174"/>
        <v>nov/2019</v>
      </c>
      <c r="E5632" s="263">
        <v>43780</v>
      </c>
      <c r="F5632" s="259">
        <v>1893</v>
      </c>
      <c r="G5632" s="259" t="s">
        <v>295</v>
      </c>
      <c r="H5632" s="264" t="s">
        <v>1442</v>
      </c>
      <c r="I5632" s="264" t="s">
        <v>137</v>
      </c>
      <c r="J5632" s="265">
        <v>-3500</v>
      </c>
      <c r="K5632" s="82" t="str">
        <f>IFERROR(IFERROR(VLOOKUP(I5632,'DE-PARA'!B:D,3,0),VLOOKUP(I5632,'DE-PARA'!C:D,2,0)),"NÃO ENCONTRADO")</f>
        <v>Serviços</v>
      </c>
      <c r="L5632" s="50" t="str">
        <f>VLOOKUP(K5632,'Base -Receita-Despesa'!$B:$AS,1,FALSE)</f>
        <v>Serviços</v>
      </c>
    </row>
    <row r="5633" spans="1:12" ht="15" customHeight="1" x14ac:dyDescent="0.25">
      <c r="A5633" s="81" t="str">
        <f t="shared" si="175"/>
        <v>2019</v>
      </c>
      <c r="B5633" s="259" t="s">
        <v>1021</v>
      </c>
      <c r="C5633" s="260" t="s">
        <v>1022</v>
      </c>
      <c r="D5633" s="73" t="str">
        <f t="shared" si="174"/>
        <v>nov/2019</v>
      </c>
      <c r="E5633" s="263">
        <v>43780</v>
      </c>
      <c r="F5633" s="259">
        <v>505</v>
      </c>
      <c r="G5633" s="259" t="s">
        <v>295</v>
      </c>
      <c r="H5633" s="264" t="s">
        <v>331</v>
      </c>
      <c r="I5633" s="264" t="s">
        <v>120</v>
      </c>
      <c r="J5633" s="265">
        <v>-11000</v>
      </c>
      <c r="K5633" s="82" t="str">
        <f>IFERROR(IFERROR(VLOOKUP(I5633,'DE-PARA'!B:D,3,0),VLOOKUP(I5633,'DE-PARA'!C:D,2,0)),"NÃO ENCONTRADO")</f>
        <v>Serviços</v>
      </c>
      <c r="L5633" s="50" t="str">
        <f>VLOOKUP(K5633,'Base -Receita-Despesa'!$B:$AS,1,FALSE)</f>
        <v>Serviços</v>
      </c>
    </row>
    <row r="5634" spans="1:12" ht="15" customHeight="1" x14ac:dyDescent="0.25">
      <c r="A5634" s="81" t="str">
        <f t="shared" si="175"/>
        <v>2019</v>
      </c>
      <c r="B5634" s="259" t="s">
        <v>1021</v>
      </c>
      <c r="C5634" s="260" t="s">
        <v>1022</v>
      </c>
      <c r="D5634" s="73" t="str">
        <f t="shared" si="174"/>
        <v>nov/2019</v>
      </c>
      <c r="E5634" s="263">
        <v>43780</v>
      </c>
      <c r="F5634" s="259" t="s">
        <v>1843</v>
      </c>
      <c r="G5634" s="259" t="s">
        <v>295</v>
      </c>
      <c r="H5634" s="264" t="s">
        <v>1845</v>
      </c>
      <c r="I5634" s="264" t="s">
        <v>229</v>
      </c>
      <c r="J5634" s="264">
        <v>-436.17</v>
      </c>
      <c r="K5634" s="82" t="str">
        <f>IFERROR(IFERROR(VLOOKUP(I5634,'DE-PARA'!B:D,3,0),VLOOKUP(I5634,'DE-PARA'!C:D,2,0)),"NÃO ENCONTRADO")</f>
        <v>Pessoal</v>
      </c>
      <c r="L5634" s="50" t="str">
        <f>VLOOKUP(K5634,'Base -Receita-Despesa'!$B:$AS,1,FALSE)</f>
        <v>Pessoal</v>
      </c>
    </row>
    <row r="5635" spans="1:12" ht="15" customHeight="1" x14ac:dyDescent="0.25">
      <c r="A5635" s="81" t="str">
        <f t="shared" si="175"/>
        <v>2019</v>
      </c>
      <c r="B5635" s="259" t="s">
        <v>1021</v>
      </c>
      <c r="C5635" s="260" t="s">
        <v>1022</v>
      </c>
      <c r="D5635" s="73" t="str">
        <f t="shared" ref="D5635:D5698" si="176">TEXT(E5635,"mmm/aaaa")</f>
        <v>nov/2019</v>
      </c>
      <c r="E5635" s="263">
        <v>43780</v>
      </c>
      <c r="F5635" s="259" t="s">
        <v>1843</v>
      </c>
      <c r="G5635" s="259" t="s">
        <v>295</v>
      </c>
      <c r="H5635" s="264" t="s">
        <v>1846</v>
      </c>
      <c r="I5635" s="264" t="s">
        <v>229</v>
      </c>
      <c r="J5635" s="264">
        <v>-439.38</v>
      </c>
      <c r="K5635" s="82" t="str">
        <f>IFERROR(IFERROR(VLOOKUP(I5635,'DE-PARA'!B:D,3,0),VLOOKUP(I5635,'DE-PARA'!C:D,2,0)),"NÃO ENCONTRADO")</f>
        <v>Pessoal</v>
      </c>
      <c r="L5635" s="50" t="str">
        <f>VLOOKUP(K5635,'Base -Receita-Despesa'!$B:$AS,1,FALSE)</f>
        <v>Pessoal</v>
      </c>
    </row>
    <row r="5636" spans="1:12" ht="15" customHeight="1" x14ac:dyDescent="0.25">
      <c r="A5636" s="81" t="str">
        <f t="shared" ref="A5636:A5699" si="177">IF(K5636="NÃO ENCONTRADO",0,RIGHT(D5636,4))</f>
        <v>2019</v>
      </c>
      <c r="B5636" s="259" t="s">
        <v>1021</v>
      </c>
      <c r="C5636" s="260" t="s">
        <v>1022</v>
      </c>
      <c r="D5636" s="73" t="str">
        <f t="shared" si="176"/>
        <v>nov/2019</v>
      </c>
      <c r="E5636" s="263">
        <v>43780</v>
      </c>
      <c r="F5636" s="259" t="s">
        <v>1847</v>
      </c>
      <c r="G5636" s="259" t="s">
        <v>295</v>
      </c>
      <c r="H5636" s="264" t="s">
        <v>1744</v>
      </c>
      <c r="I5636" s="264" t="s">
        <v>148</v>
      </c>
      <c r="J5636" s="264">
        <v>-941.56</v>
      </c>
      <c r="K5636" s="82" t="str">
        <f>IFERROR(IFERROR(VLOOKUP(I5636,'DE-PARA'!B:D,3,0),VLOOKUP(I5636,'DE-PARA'!C:D,2,0)),"NÃO ENCONTRADO")</f>
        <v>Pessoal</v>
      </c>
      <c r="L5636" s="50" t="str">
        <f>VLOOKUP(K5636,'Base -Receita-Despesa'!$B:$AS,1,FALSE)</f>
        <v>Pessoal</v>
      </c>
    </row>
    <row r="5637" spans="1:12" ht="15" customHeight="1" x14ac:dyDescent="0.25">
      <c r="A5637" s="81" t="str">
        <f t="shared" si="177"/>
        <v>2019</v>
      </c>
      <c r="B5637" s="259" t="s">
        <v>1021</v>
      </c>
      <c r="C5637" s="260" t="s">
        <v>1022</v>
      </c>
      <c r="D5637" s="73" t="str">
        <f t="shared" si="176"/>
        <v>nov/2019</v>
      </c>
      <c r="E5637" s="263">
        <v>43780</v>
      </c>
      <c r="F5637" s="259" t="s">
        <v>1848</v>
      </c>
      <c r="G5637" s="259" t="s">
        <v>295</v>
      </c>
      <c r="H5637" s="264" t="s">
        <v>1739</v>
      </c>
      <c r="I5637" s="264" t="s">
        <v>148</v>
      </c>
      <c r="J5637" s="264">
        <v>-788.57</v>
      </c>
      <c r="K5637" s="82" t="str">
        <f>IFERROR(IFERROR(VLOOKUP(I5637,'DE-PARA'!B:D,3,0),VLOOKUP(I5637,'DE-PARA'!C:D,2,0)),"NÃO ENCONTRADO")</f>
        <v>Pessoal</v>
      </c>
      <c r="L5637" s="50" t="str">
        <f>VLOOKUP(K5637,'Base -Receita-Despesa'!$B:$AS,1,FALSE)</f>
        <v>Pessoal</v>
      </c>
    </row>
    <row r="5638" spans="1:12" ht="15" customHeight="1" x14ac:dyDescent="0.25">
      <c r="A5638" s="81" t="str">
        <f t="shared" si="177"/>
        <v>2019</v>
      </c>
      <c r="B5638" s="259" t="s">
        <v>1021</v>
      </c>
      <c r="C5638" s="260" t="s">
        <v>1022</v>
      </c>
      <c r="D5638" s="73" t="str">
        <f t="shared" si="176"/>
        <v>nov/2019</v>
      </c>
      <c r="E5638" s="263">
        <v>43780</v>
      </c>
      <c r="F5638" s="259" t="s">
        <v>214</v>
      </c>
      <c r="G5638" s="259" t="s">
        <v>295</v>
      </c>
      <c r="H5638" s="264" t="s">
        <v>304</v>
      </c>
      <c r="I5638" s="264" t="s">
        <v>133</v>
      </c>
      <c r="J5638" s="264">
        <v>-9.5</v>
      </c>
      <c r="K5638" s="82" t="str">
        <f>IFERROR(IFERROR(VLOOKUP(I5638,'DE-PARA'!B:D,3,0),VLOOKUP(I5638,'DE-PARA'!C:D,2,0)),"NÃO ENCONTRADO")</f>
        <v>Outras Saídas</v>
      </c>
      <c r="L5638" s="50" t="str">
        <f>VLOOKUP(K5638,'Base -Receita-Despesa'!$B:$AS,1,FALSE)</f>
        <v>Outras Saídas</v>
      </c>
    </row>
    <row r="5639" spans="1:12" ht="15" customHeight="1" x14ac:dyDescent="0.25">
      <c r="A5639" s="81" t="str">
        <f t="shared" si="177"/>
        <v>2019</v>
      </c>
      <c r="B5639" s="259" t="s">
        <v>1021</v>
      </c>
      <c r="C5639" s="260" t="s">
        <v>1022</v>
      </c>
      <c r="D5639" s="73" t="str">
        <f t="shared" si="176"/>
        <v>nov/2019</v>
      </c>
      <c r="E5639" s="263">
        <v>43780</v>
      </c>
      <c r="F5639" s="259" t="s">
        <v>214</v>
      </c>
      <c r="G5639" s="259" t="s">
        <v>295</v>
      </c>
      <c r="H5639" s="264" t="s">
        <v>304</v>
      </c>
      <c r="I5639" s="264" t="s">
        <v>133</v>
      </c>
      <c r="J5639" s="264">
        <v>-9.5</v>
      </c>
      <c r="K5639" s="82" t="str">
        <f>IFERROR(IFERROR(VLOOKUP(I5639,'DE-PARA'!B:D,3,0),VLOOKUP(I5639,'DE-PARA'!C:D,2,0)),"NÃO ENCONTRADO")</f>
        <v>Outras Saídas</v>
      </c>
      <c r="L5639" s="50" t="str">
        <f>VLOOKUP(K5639,'Base -Receita-Despesa'!$B:$AS,1,FALSE)</f>
        <v>Outras Saídas</v>
      </c>
    </row>
    <row r="5640" spans="1:12" ht="15" customHeight="1" x14ac:dyDescent="0.25">
      <c r="A5640" s="81" t="str">
        <f t="shared" si="177"/>
        <v>2019</v>
      </c>
      <c r="B5640" s="259" t="s">
        <v>1021</v>
      </c>
      <c r="C5640" s="260" t="s">
        <v>1022</v>
      </c>
      <c r="D5640" s="73" t="str">
        <f t="shared" si="176"/>
        <v>nov/2019</v>
      </c>
      <c r="E5640" s="263">
        <v>43780</v>
      </c>
      <c r="F5640" s="259" t="s">
        <v>214</v>
      </c>
      <c r="G5640" s="259" t="s">
        <v>295</v>
      </c>
      <c r="H5640" s="264" t="s">
        <v>304</v>
      </c>
      <c r="I5640" s="264" t="s">
        <v>133</v>
      </c>
      <c r="J5640" s="264">
        <v>-9.5</v>
      </c>
      <c r="K5640" s="82" t="str">
        <f>IFERROR(IFERROR(VLOOKUP(I5640,'DE-PARA'!B:D,3,0),VLOOKUP(I5640,'DE-PARA'!C:D,2,0)),"NÃO ENCONTRADO")</f>
        <v>Outras Saídas</v>
      </c>
      <c r="L5640" s="50" t="str">
        <f>VLOOKUP(K5640,'Base -Receita-Despesa'!$B:$AS,1,FALSE)</f>
        <v>Outras Saídas</v>
      </c>
    </row>
    <row r="5641" spans="1:12" ht="15" customHeight="1" x14ac:dyDescent="0.25">
      <c r="A5641" s="81" t="str">
        <f t="shared" si="177"/>
        <v>2019</v>
      </c>
      <c r="B5641" s="259" t="s">
        <v>1021</v>
      </c>
      <c r="C5641" s="260" t="s">
        <v>1022</v>
      </c>
      <c r="D5641" s="73" t="str">
        <f t="shared" si="176"/>
        <v>nov/2019</v>
      </c>
      <c r="E5641" s="263">
        <v>43780</v>
      </c>
      <c r="F5641" s="259" t="s">
        <v>214</v>
      </c>
      <c r="G5641" s="259" t="s">
        <v>295</v>
      </c>
      <c r="H5641" s="264" t="s">
        <v>304</v>
      </c>
      <c r="I5641" s="264" t="s">
        <v>133</v>
      </c>
      <c r="J5641" s="264">
        <v>-9.5</v>
      </c>
      <c r="K5641" s="82" t="str">
        <f>IFERROR(IFERROR(VLOOKUP(I5641,'DE-PARA'!B:D,3,0),VLOOKUP(I5641,'DE-PARA'!C:D,2,0)),"NÃO ENCONTRADO")</f>
        <v>Outras Saídas</v>
      </c>
      <c r="L5641" s="50" t="str">
        <f>VLOOKUP(K5641,'Base -Receita-Despesa'!$B:$AS,1,FALSE)</f>
        <v>Outras Saídas</v>
      </c>
    </row>
    <row r="5642" spans="1:12" ht="15" customHeight="1" x14ac:dyDescent="0.25">
      <c r="A5642" s="81" t="str">
        <f t="shared" si="177"/>
        <v>2019</v>
      </c>
      <c r="B5642" s="259" t="s">
        <v>1021</v>
      </c>
      <c r="C5642" s="260" t="s">
        <v>1022</v>
      </c>
      <c r="D5642" s="73" t="str">
        <f t="shared" si="176"/>
        <v>nov/2019</v>
      </c>
      <c r="E5642" s="263">
        <v>43780</v>
      </c>
      <c r="F5642" s="259" t="s">
        <v>214</v>
      </c>
      <c r="G5642" s="259" t="s">
        <v>295</v>
      </c>
      <c r="H5642" s="264" t="s">
        <v>304</v>
      </c>
      <c r="I5642" s="264" t="s">
        <v>133</v>
      </c>
      <c r="J5642" s="264">
        <v>-9.5</v>
      </c>
      <c r="K5642" s="82" t="str">
        <f>IFERROR(IFERROR(VLOOKUP(I5642,'DE-PARA'!B:D,3,0),VLOOKUP(I5642,'DE-PARA'!C:D,2,0)),"NÃO ENCONTRADO")</f>
        <v>Outras Saídas</v>
      </c>
      <c r="L5642" s="50" t="str">
        <f>VLOOKUP(K5642,'Base -Receita-Despesa'!$B:$AS,1,FALSE)</f>
        <v>Outras Saídas</v>
      </c>
    </row>
    <row r="5643" spans="1:12" ht="15" customHeight="1" x14ac:dyDescent="0.25">
      <c r="A5643" s="81" t="str">
        <f t="shared" si="177"/>
        <v>2019</v>
      </c>
      <c r="B5643" s="259" t="s">
        <v>1021</v>
      </c>
      <c r="C5643" s="260" t="s">
        <v>1022</v>
      </c>
      <c r="D5643" s="73" t="str">
        <f t="shared" si="176"/>
        <v>nov/2019</v>
      </c>
      <c r="E5643" s="263">
        <v>43780</v>
      </c>
      <c r="F5643" s="259" t="s">
        <v>214</v>
      </c>
      <c r="G5643" s="259" t="s">
        <v>295</v>
      </c>
      <c r="H5643" s="264" t="s">
        <v>136</v>
      </c>
      <c r="I5643" s="264" t="s">
        <v>133</v>
      </c>
      <c r="J5643" s="264">
        <v>-102.6</v>
      </c>
      <c r="K5643" s="82" t="str">
        <f>IFERROR(IFERROR(VLOOKUP(I5643,'DE-PARA'!B:D,3,0),VLOOKUP(I5643,'DE-PARA'!C:D,2,0)),"NÃO ENCONTRADO")</f>
        <v>Outras Saídas</v>
      </c>
      <c r="L5643" s="50" t="str">
        <f>VLOOKUP(K5643,'Base -Receita-Despesa'!$B:$AS,1,FALSE)</f>
        <v>Outras Saídas</v>
      </c>
    </row>
    <row r="5644" spans="1:12" ht="15" customHeight="1" x14ac:dyDescent="0.25">
      <c r="A5644" s="81" t="str">
        <f t="shared" si="177"/>
        <v>2019</v>
      </c>
      <c r="B5644" s="259" t="s">
        <v>1021</v>
      </c>
      <c r="C5644" s="260" t="s">
        <v>1022</v>
      </c>
      <c r="D5644" s="73" t="str">
        <f t="shared" si="176"/>
        <v>nov/2019</v>
      </c>
      <c r="E5644" s="263">
        <v>43780</v>
      </c>
      <c r="F5644" s="259" t="s">
        <v>214</v>
      </c>
      <c r="G5644" s="259" t="s">
        <v>295</v>
      </c>
      <c r="H5644" s="264" t="s">
        <v>853</v>
      </c>
      <c r="I5644" s="264" t="s">
        <v>133</v>
      </c>
      <c r="J5644" s="264">
        <v>-1</v>
      </c>
      <c r="K5644" s="82" t="str">
        <f>IFERROR(IFERROR(VLOOKUP(I5644,'DE-PARA'!B:D,3,0),VLOOKUP(I5644,'DE-PARA'!C:D,2,0)),"NÃO ENCONTRADO")</f>
        <v>Outras Saídas</v>
      </c>
      <c r="L5644" s="50" t="str">
        <f>VLOOKUP(K5644,'Base -Receita-Despesa'!$B:$AS,1,FALSE)</f>
        <v>Outras Saídas</v>
      </c>
    </row>
    <row r="5645" spans="1:12" ht="15" customHeight="1" x14ac:dyDescent="0.25">
      <c r="A5645" s="81" t="str">
        <f t="shared" si="177"/>
        <v>2019</v>
      </c>
      <c r="B5645" s="259" t="s">
        <v>1021</v>
      </c>
      <c r="C5645" s="260" t="s">
        <v>1022</v>
      </c>
      <c r="D5645" s="73" t="str">
        <f t="shared" si="176"/>
        <v>nov/2019</v>
      </c>
      <c r="E5645" s="263">
        <v>43780</v>
      </c>
      <c r="F5645" s="259" t="s">
        <v>214</v>
      </c>
      <c r="G5645" s="259" t="s">
        <v>295</v>
      </c>
      <c r="H5645" s="264" t="s">
        <v>853</v>
      </c>
      <c r="I5645" s="264" t="s">
        <v>133</v>
      </c>
      <c r="J5645" s="264">
        <v>-1</v>
      </c>
      <c r="K5645" s="82" t="str">
        <f>IFERROR(IFERROR(VLOOKUP(I5645,'DE-PARA'!B:D,3,0),VLOOKUP(I5645,'DE-PARA'!C:D,2,0)),"NÃO ENCONTRADO")</f>
        <v>Outras Saídas</v>
      </c>
      <c r="L5645" s="50" t="str">
        <f>VLOOKUP(K5645,'Base -Receita-Despesa'!$B:$AS,1,FALSE)</f>
        <v>Outras Saídas</v>
      </c>
    </row>
    <row r="5646" spans="1:12" ht="15" customHeight="1" x14ac:dyDescent="0.25">
      <c r="A5646" s="81" t="str">
        <f t="shared" si="177"/>
        <v>2019</v>
      </c>
      <c r="B5646" s="259" t="s">
        <v>1021</v>
      </c>
      <c r="C5646" s="260" t="s">
        <v>1022</v>
      </c>
      <c r="D5646" s="73" t="str">
        <f t="shared" si="176"/>
        <v>nov/2019</v>
      </c>
      <c r="E5646" s="263">
        <v>43780</v>
      </c>
      <c r="F5646" s="259" t="s">
        <v>214</v>
      </c>
      <c r="G5646" s="259" t="s">
        <v>295</v>
      </c>
      <c r="H5646" s="264" t="s">
        <v>853</v>
      </c>
      <c r="I5646" s="264" t="s">
        <v>133</v>
      </c>
      <c r="J5646" s="264">
        <v>-1</v>
      </c>
      <c r="K5646" s="82" t="str">
        <f>IFERROR(IFERROR(VLOOKUP(I5646,'DE-PARA'!B:D,3,0),VLOOKUP(I5646,'DE-PARA'!C:D,2,0)),"NÃO ENCONTRADO")</f>
        <v>Outras Saídas</v>
      </c>
      <c r="L5646" s="50" t="str">
        <f>VLOOKUP(K5646,'Base -Receita-Despesa'!$B:$AS,1,FALSE)</f>
        <v>Outras Saídas</v>
      </c>
    </row>
    <row r="5647" spans="1:12" ht="15" customHeight="1" x14ac:dyDescent="0.25">
      <c r="A5647" s="81" t="str">
        <f t="shared" si="177"/>
        <v>2019</v>
      </c>
      <c r="B5647" s="259" t="s">
        <v>1021</v>
      </c>
      <c r="C5647" s="260" t="s">
        <v>1022</v>
      </c>
      <c r="D5647" s="73" t="str">
        <f t="shared" si="176"/>
        <v>nov/2019</v>
      </c>
      <c r="E5647" s="263">
        <v>43780</v>
      </c>
      <c r="F5647" s="259" t="s">
        <v>207</v>
      </c>
      <c r="G5647" s="259" t="s">
        <v>295</v>
      </c>
      <c r="H5647" s="264" t="s">
        <v>208</v>
      </c>
      <c r="I5647" s="264" t="s">
        <v>298</v>
      </c>
      <c r="J5647" s="265">
        <v>84336.28</v>
      </c>
      <c r="K5647" s="82" t="str">
        <f>IFERROR(IFERROR(VLOOKUP(I5647,'DE-PARA'!B:D,3,0),VLOOKUP(I5647,'DE-PARA'!C:D,2,0)),"NÃO ENCONTRADO")</f>
        <v>Entrada Conta Aplicação (+)</v>
      </c>
      <c r="L5647" s="50" t="str">
        <f>VLOOKUP(K5647,'Base -Receita-Despesa'!$B:$AS,1,FALSE)</f>
        <v>ENTRADA CONTA APLICAÇÃO (+)</v>
      </c>
    </row>
    <row r="5648" spans="1:12" ht="15" customHeight="1" x14ac:dyDescent="0.25">
      <c r="A5648" s="81" t="str">
        <f t="shared" si="177"/>
        <v>2019</v>
      </c>
      <c r="B5648" s="259" t="s">
        <v>1023</v>
      </c>
      <c r="C5648" s="260" t="s">
        <v>1022</v>
      </c>
      <c r="D5648" s="73" t="str">
        <f t="shared" si="176"/>
        <v>nov/2019</v>
      </c>
      <c r="E5648" s="263">
        <v>43781</v>
      </c>
      <c r="F5648" s="259" t="s">
        <v>214</v>
      </c>
      <c r="G5648" s="259" t="s">
        <v>295</v>
      </c>
      <c r="H5648" s="264" t="s">
        <v>329</v>
      </c>
      <c r="I5648" s="264" t="s">
        <v>133</v>
      </c>
      <c r="J5648" s="264">
        <v>-0.92</v>
      </c>
      <c r="K5648" s="82" t="str">
        <f>IFERROR(IFERROR(VLOOKUP(I5648,'DE-PARA'!B:D,3,0),VLOOKUP(I5648,'DE-PARA'!C:D,2,0)),"NÃO ENCONTRADO")</f>
        <v>Outras Saídas</v>
      </c>
      <c r="L5648" s="50" t="str">
        <f>VLOOKUP(K5648,'Base -Receita-Despesa'!$B:$AS,1,FALSE)</f>
        <v>Outras Saídas</v>
      </c>
    </row>
    <row r="5649" spans="1:12" ht="15" customHeight="1" x14ac:dyDescent="0.25">
      <c r="A5649" s="81" t="str">
        <f t="shared" si="177"/>
        <v>2019</v>
      </c>
      <c r="B5649" s="259" t="s">
        <v>1023</v>
      </c>
      <c r="C5649" s="260" t="s">
        <v>1022</v>
      </c>
      <c r="D5649" s="73" t="str">
        <f t="shared" si="176"/>
        <v>nov/2019</v>
      </c>
      <c r="E5649" s="263">
        <v>43781</v>
      </c>
      <c r="F5649" s="259" t="s">
        <v>207</v>
      </c>
      <c r="G5649" s="259" t="s">
        <v>295</v>
      </c>
      <c r="H5649" s="264" t="s">
        <v>208</v>
      </c>
      <c r="I5649" s="264" t="s">
        <v>298</v>
      </c>
      <c r="J5649" s="264">
        <v>0.92</v>
      </c>
      <c r="K5649" s="82" t="str">
        <f>IFERROR(IFERROR(VLOOKUP(I5649,'DE-PARA'!B:D,3,0),VLOOKUP(I5649,'DE-PARA'!C:D,2,0)),"NÃO ENCONTRADO")</f>
        <v>Entrada Conta Aplicação (+)</v>
      </c>
      <c r="L5649" s="50" t="str">
        <f>VLOOKUP(K5649,'Base -Receita-Despesa'!$B:$AS,1,FALSE)</f>
        <v>ENTRADA CONTA APLICAÇÃO (+)</v>
      </c>
    </row>
    <row r="5650" spans="1:12" ht="15" customHeight="1" x14ac:dyDescent="0.25">
      <c r="A5650" s="81" t="str">
        <f t="shared" si="177"/>
        <v>2019</v>
      </c>
      <c r="B5650" s="259" t="s">
        <v>1021</v>
      </c>
      <c r="C5650" s="260" t="s">
        <v>1022</v>
      </c>
      <c r="D5650" s="73" t="str">
        <f t="shared" si="176"/>
        <v>nov/2019</v>
      </c>
      <c r="E5650" s="263">
        <v>43781</v>
      </c>
      <c r="F5650" s="259">
        <v>191006787447</v>
      </c>
      <c r="G5650" s="259" t="s">
        <v>295</v>
      </c>
      <c r="H5650" s="264" t="s">
        <v>185</v>
      </c>
      <c r="I5650" s="264" t="s">
        <v>138</v>
      </c>
      <c r="J5650" s="264">
        <v>-548.52</v>
      </c>
      <c r="K5650" s="82" t="str">
        <f>IFERROR(IFERROR(VLOOKUP(I5650,'DE-PARA'!B:D,3,0),VLOOKUP(I5650,'DE-PARA'!C:D,2,0)),"NÃO ENCONTRADO")</f>
        <v>Concessionárias (água, luz e telefone)</v>
      </c>
      <c r="L5650" s="50" t="str">
        <f>VLOOKUP(K5650,'Base -Receita-Despesa'!$B:$AS,1,FALSE)</f>
        <v>Concessionárias (água, luz e telefone)</v>
      </c>
    </row>
    <row r="5651" spans="1:12" ht="15" customHeight="1" x14ac:dyDescent="0.25">
      <c r="A5651" s="81" t="str">
        <f t="shared" si="177"/>
        <v>2019</v>
      </c>
      <c r="B5651" s="259" t="s">
        <v>1021</v>
      </c>
      <c r="C5651" s="260" t="s">
        <v>1022</v>
      </c>
      <c r="D5651" s="73" t="str">
        <f t="shared" si="176"/>
        <v>nov/2019</v>
      </c>
      <c r="E5651" s="263">
        <v>43781</v>
      </c>
      <c r="F5651" s="259">
        <v>190906400368</v>
      </c>
      <c r="G5651" s="259" t="s">
        <v>295</v>
      </c>
      <c r="H5651" s="264" t="s">
        <v>185</v>
      </c>
      <c r="I5651" s="264" t="s">
        <v>138</v>
      </c>
      <c r="J5651" s="264">
        <v>-502.46</v>
      </c>
      <c r="K5651" s="82" t="str">
        <f>IFERROR(IFERROR(VLOOKUP(I5651,'DE-PARA'!B:D,3,0),VLOOKUP(I5651,'DE-PARA'!C:D,2,0)),"NÃO ENCONTRADO")</f>
        <v>Concessionárias (água, luz e telefone)</v>
      </c>
      <c r="L5651" s="50" t="str">
        <f>VLOOKUP(K5651,'Base -Receita-Despesa'!$B:$AS,1,FALSE)</f>
        <v>Concessionárias (água, luz e telefone)</v>
      </c>
    </row>
    <row r="5652" spans="1:12" ht="15" customHeight="1" x14ac:dyDescent="0.25">
      <c r="A5652" s="81" t="str">
        <f t="shared" si="177"/>
        <v>2019</v>
      </c>
      <c r="B5652" s="259" t="s">
        <v>1021</v>
      </c>
      <c r="C5652" s="260" t="s">
        <v>1022</v>
      </c>
      <c r="D5652" s="73" t="str">
        <f t="shared" si="176"/>
        <v>nov/2019</v>
      </c>
      <c r="E5652" s="263">
        <v>43781</v>
      </c>
      <c r="F5652" s="259">
        <v>1471</v>
      </c>
      <c r="G5652" s="259" t="s">
        <v>295</v>
      </c>
      <c r="H5652" s="264" t="s">
        <v>1070</v>
      </c>
      <c r="I5652" s="264" t="s">
        <v>119</v>
      </c>
      <c r="J5652" s="265">
        <v>-3131.74</v>
      </c>
      <c r="K5652" s="82" t="str">
        <f>IFERROR(IFERROR(VLOOKUP(I5652,'DE-PARA'!B:D,3,0),VLOOKUP(I5652,'DE-PARA'!C:D,2,0)),"NÃO ENCONTRADO")</f>
        <v>Serviços</v>
      </c>
      <c r="L5652" s="50" t="str">
        <f>VLOOKUP(K5652,'Base -Receita-Despesa'!$B:$AS,1,FALSE)</f>
        <v>Serviços</v>
      </c>
    </row>
    <row r="5653" spans="1:12" ht="15" customHeight="1" x14ac:dyDescent="0.25">
      <c r="A5653" s="81" t="str">
        <f t="shared" si="177"/>
        <v>2019</v>
      </c>
      <c r="B5653" s="259" t="s">
        <v>1021</v>
      </c>
      <c r="C5653" s="260" t="s">
        <v>1022</v>
      </c>
      <c r="D5653" s="73" t="str">
        <f t="shared" si="176"/>
        <v>nov/2019</v>
      </c>
      <c r="E5653" s="263">
        <v>43781</v>
      </c>
      <c r="F5653" s="259">
        <v>175</v>
      </c>
      <c r="G5653" s="259" t="s">
        <v>295</v>
      </c>
      <c r="H5653" s="264" t="s">
        <v>840</v>
      </c>
      <c r="I5653" s="264" t="s">
        <v>150</v>
      </c>
      <c r="J5653" s="265">
        <v>-4615.87</v>
      </c>
      <c r="K5653" s="82" t="str">
        <f>IFERROR(IFERROR(VLOOKUP(I5653,'DE-PARA'!B:D,3,0),VLOOKUP(I5653,'DE-PARA'!C:D,2,0)),"NÃO ENCONTRADO")</f>
        <v>Serviços</v>
      </c>
      <c r="L5653" s="50" t="str">
        <f>VLOOKUP(K5653,'Base -Receita-Despesa'!$B:$AS,1,FALSE)</f>
        <v>Serviços</v>
      </c>
    </row>
    <row r="5654" spans="1:12" ht="15" customHeight="1" x14ac:dyDescent="0.25">
      <c r="A5654" s="81" t="str">
        <f t="shared" si="177"/>
        <v>2019</v>
      </c>
      <c r="B5654" s="259" t="s">
        <v>1021</v>
      </c>
      <c r="C5654" s="260" t="s">
        <v>1022</v>
      </c>
      <c r="D5654" s="73" t="str">
        <f t="shared" si="176"/>
        <v>nov/2019</v>
      </c>
      <c r="E5654" s="263">
        <v>43781</v>
      </c>
      <c r="F5654" s="259">
        <v>174</v>
      </c>
      <c r="G5654" s="259" t="s">
        <v>295</v>
      </c>
      <c r="H5654" s="264" t="s">
        <v>840</v>
      </c>
      <c r="I5654" s="264" t="s">
        <v>150</v>
      </c>
      <c r="J5654" s="265">
        <v>-57511.5</v>
      </c>
      <c r="K5654" s="82" t="str">
        <f>IFERROR(IFERROR(VLOOKUP(I5654,'DE-PARA'!B:D,3,0),VLOOKUP(I5654,'DE-PARA'!C:D,2,0)),"NÃO ENCONTRADO")</f>
        <v>Serviços</v>
      </c>
      <c r="L5654" s="50" t="str">
        <f>VLOOKUP(K5654,'Base -Receita-Despesa'!$B:$AS,1,FALSE)</f>
        <v>Serviços</v>
      </c>
    </row>
    <row r="5655" spans="1:12" ht="15" customHeight="1" x14ac:dyDescent="0.25">
      <c r="A5655" s="81" t="str">
        <f t="shared" si="177"/>
        <v>2019</v>
      </c>
      <c r="B5655" s="259" t="s">
        <v>1021</v>
      </c>
      <c r="C5655" s="260" t="s">
        <v>1022</v>
      </c>
      <c r="D5655" s="73" t="str">
        <f t="shared" si="176"/>
        <v>nov/2019</v>
      </c>
      <c r="E5655" s="263">
        <v>43781</v>
      </c>
      <c r="F5655" s="259">
        <v>176</v>
      </c>
      <c r="G5655" s="259" t="s">
        <v>295</v>
      </c>
      <c r="H5655" s="264" t="s">
        <v>840</v>
      </c>
      <c r="I5655" s="264" t="s">
        <v>150</v>
      </c>
      <c r="J5655" s="265">
        <v>-2037.3</v>
      </c>
      <c r="K5655" s="82" t="str">
        <f>IFERROR(IFERROR(VLOOKUP(I5655,'DE-PARA'!B:D,3,0),VLOOKUP(I5655,'DE-PARA'!C:D,2,0)),"NÃO ENCONTRADO")</f>
        <v>Serviços</v>
      </c>
      <c r="L5655" s="50" t="str">
        <f>VLOOKUP(K5655,'Base -Receita-Despesa'!$B:$AS,1,FALSE)</f>
        <v>Serviços</v>
      </c>
    </row>
    <row r="5656" spans="1:12" ht="15" customHeight="1" x14ac:dyDescent="0.25">
      <c r="A5656" s="81" t="str">
        <f t="shared" si="177"/>
        <v>2019</v>
      </c>
      <c r="B5656" s="259" t="s">
        <v>1021</v>
      </c>
      <c r="C5656" s="260" t="s">
        <v>1022</v>
      </c>
      <c r="D5656" s="73" t="str">
        <f t="shared" si="176"/>
        <v>nov/2019</v>
      </c>
      <c r="E5656" s="263">
        <v>43781</v>
      </c>
      <c r="F5656" s="259" t="s">
        <v>214</v>
      </c>
      <c r="G5656" s="259" t="s">
        <v>295</v>
      </c>
      <c r="H5656" s="264" t="s">
        <v>304</v>
      </c>
      <c r="I5656" s="264" t="s">
        <v>133</v>
      </c>
      <c r="J5656" s="264">
        <v>-9.5</v>
      </c>
      <c r="K5656" s="82" t="str">
        <f>IFERROR(IFERROR(VLOOKUP(I5656,'DE-PARA'!B:D,3,0),VLOOKUP(I5656,'DE-PARA'!C:D,2,0)),"NÃO ENCONTRADO")</f>
        <v>Outras Saídas</v>
      </c>
      <c r="L5656" s="50" t="str">
        <f>VLOOKUP(K5656,'Base -Receita-Despesa'!$B:$AS,1,FALSE)</f>
        <v>Outras Saídas</v>
      </c>
    </row>
    <row r="5657" spans="1:12" ht="15" customHeight="1" x14ac:dyDescent="0.25">
      <c r="A5657" s="81" t="str">
        <f t="shared" si="177"/>
        <v>2019</v>
      </c>
      <c r="B5657" s="259" t="s">
        <v>1021</v>
      </c>
      <c r="C5657" s="260" t="s">
        <v>1022</v>
      </c>
      <c r="D5657" s="73" t="str">
        <f t="shared" si="176"/>
        <v>nov/2019</v>
      </c>
      <c r="E5657" s="263">
        <v>43781</v>
      </c>
      <c r="F5657" s="259" t="s">
        <v>214</v>
      </c>
      <c r="G5657" s="259" t="s">
        <v>295</v>
      </c>
      <c r="H5657" s="264" t="s">
        <v>304</v>
      </c>
      <c r="I5657" s="264" t="s">
        <v>133</v>
      </c>
      <c r="J5657" s="264">
        <v>-9.5</v>
      </c>
      <c r="K5657" s="82" t="str">
        <f>IFERROR(IFERROR(VLOOKUP(I5657,'DE-PARA'!B:D,3,0),VLOOKUP(I5657,'DE-PARA'!C:D,2,0)),"NÃO ENCONTRADO")</f>
        <v>Outras Saídas</v>
      </c>
      <c r="L5657" s="50" t="str">
        <f>VLOOKUP(K5657,'Base -Receita-Despesa'!$B:$AS,1,FALSE)</f>
        <v>Outras Saídas</v>
      </c>
    </row>
    <row r="5658" spans="1:12" ht="15" customHeight="1" x14ac:dyDescent="0.25">
      <c r="A5658" s="81" t="str">
        <f t="shared" si="177"/>
        <v>2019</v>
      </c>
      <c r="B5658" s="259" t="s">
        <v>1021</v>
      </c>
      <c r="C5658" s="260" t="s">
        <v>1022</v>
      </c>
      <c r="D5658" s="73" t="str">
        <f t="shared" si="176"/>
        <v>nov/2019</v>
      </c>
      <c r="E5658" s="263">
        <v>43781</v>
      </c>
      <c r="F5658" s="259" t="s">
        <v>207</v>
      </c>
      <c r="G5658" s="259" t="s">
        <v>295</v>
      </c>
      <c r="H5658" s="264" t="s">
        <v>208</v>
      </c>
      <c r="I5658" s="264" t="s">
        <v>298</v>
      </c>
      <c r="J5658" s="265">
        <v>68366.39</v>
      </c>
      <c r="K5658" s="82" t="str">
        <f>IFERROR(IFERROR(VLOOKUP(I5658,'DE-PARA'!B:D,3,0),VLOOKUP(I5658,'DE-PARA'!C:D,2,0)),"NÃO ENCONTRADO")</f>
        <v>Entrada Conta Aplicação (+)</v>
      </c>
      <c r="L5658" s="50" t="str">
        <f>VLOOKUP(K5658,'Base -Receita-Despesa'!$B:$AS,1,FALSE)</f>
        <v>ENTRADA CONTA APLICAÇÃO (+)</v>
      </c>
    </row>
    <row r="5659" spans="1:12" ht="15" customHeight="1" x14ac:dyDescent="0.25">
      <c r="A5659" s="81" t="str">
        <f t="shared" si="177"/>
        <v>2019</v>
      </c>
      <c r="B5659" s="259" t="s">
        <v>1023</v>
      </c>
      <c r="C5659" s="260" t="s">
        <v>1022</v>
      </c>
      <c r="D5659" s="73" t="str">
        <f t="shared" si="176"/>
        <v>nov/2019</v>
      </c>
      <c r="E5659" s="263">
        <v>43782</v>
      </c>
      <c r="F5659" s="259" t="s">
        <v>214</v>
      </c>
      <c r="G5659" s="259" t="s">
        <v>295</v>
      </c>
      <c r="H5659" s="264" t="s">
        <v>329</v>
      </c>
      <c r="I5659" s="264" t="s">
        <v>133</v>
      </c>
      <c r="J5659" s="264">
        <v>-0.01</v>
      </c>
      <c r="K5659" s="82" t="str">
        <f>IFERROR(IFERROR(VLOOKUP(I5659,'DE-PARA'!B:D,3,0),VLOOKUP(I5659,'DE-PARA'!C:D,2,0)),"NÃO ENCONTRADO")</f>
        <v>Outras Saídas</v>
      </c>
      <c r="L5659" s="50" t="str">
        <f>VLOOKUP(K5659,'Base -Receita-Despesa'!$B:$AS,1,FALSE)</f>
        <v>Outras Saídas</v>
      </c>
    </row>
    <row r="5660" spans="1:12" ht="15" customHeight="1" x14ac:dyDescent="0.25">
      <c r="A5660" s="81" t="str">
        <f t="shared" si="177"/>
        <v>2019</v>
      </c>
      <c r="B5660" s="259" t="s">
        <v>1023</v>
      </c>
      <c r="C5660" s="260" t="s">
        <v>1022</v>
      </c>
      <c r="D5660" s="73" t="str">
        <f t="shared" si="176"/>
        <v>nov/2019</v>
      </c>
      <c r="E5660" s="263">
        <v>43782</v>
      </c>
      <c r="F5660" s="259" t="s">
        <v>207</v>
      </c>
      <c r="G5660" s="259" t="s">
        <v>295</v>
      </c>
      <c r="H5660" s="264" t="s">
        <v>208</v>
      </c>
      <c r="I5660" s="264" t="s">
        <v>298</v>
      </c>
      <c r="J5660" s="264">
        <v>0.01</v>
      </c>
      <c r="K5660" s="82" t="str">
        <f>IFERROR(IFERROR(VLOOKUP(I5660,'DE-PARA'!B:D,3,0),VLOOKUP(I5660,'DE-PARA'!C:D,2,0)),"NÃO ENCONTRADO")</f>
        <v>Entrada Conta Aplicação (+)</v>
      </c>
      <c r="L5660" s="50" t="str">
        <f>VLOOKUP(K5660,'Base -Receita-Despesa'!$B:$AS,1,FALSE)</f>
        <v>ENTRADA CONTA APLICAÇÃO (+)</v>
      </c>
    </row>
    <row r="5661" spans="1:12" ht="15" customHeight="1" x14ac:dyDescent="0.25">
      <c r="A5661" s="81" t="str">
        <f t="shared" si="177"/>
        <v>2019</v>
      </c>
      <c r="B5661" s="259" t="s">
        <v>1021</v>
      </c>
      <c r="C5661" s="260" t="s">
        <v>1022</v>
      </c>
      <c r="D5661" s="73" t="str">
        <f t="shared" si="176"/>
        <v>nov/2019</v>
      </c>
      <c r="E5661" s="263">
        <v>43782</v>
      </c>
      <c r="F5661" s="259">
        <v>21943</v>
      </c>
      <c r="G5661" s="259" t="s">
        <v>295</v>
      </c>
      <c r="H5661" s="264" t="s">
        <v>357</v>
      </c>
      <c r="I5661" s="264" t="s">
        <v>249</v>
      </c>
      <c r="J5661" s="264">
        <v>-792</v>
      </c>
      <c r="K5661" s="82" t="str">
        <f>IFERROR(IFERROR(VLOOKUP(I5661,'DE-PARA'!B:D,3,0),VLOOKUP(I5661,'DE-PARA'!C:D,2,0)),"NÃO ENCONTRADO")</f>
        <v>Materiais</v>
      </c>
      <c r="L5661" s="50" t="str">
        <f>VLOOKUP(K5661,'Base -Receita-Despesa'!$B:$AS,1,FALSE)</f>
        <v>Materiais</v>
      </c>
    </row>
    <row r="5662" spans="1:12" ht="15" customHeight="1" x14ac:dyDescent="0.25">
      <c r="A5662" s="81" t="str">
        <f t="shared" si="177"/>
        <v>2019</v>
      </c>
      <c r="B5662" s="259" t="s">
        <v>1021</v>
      </c>
      <c r="C5662" s="260" t="s">
        <v>1022</v>
      </c>
      <c r="D5662" s="73" t="str">
        <f t="shared" si="176"/>
        <v>nov/2019</v>
      </c>
      <c r="E5662" s="263">
        <v>43782</v>
      </c>
      <c r="F5662" s="259" t="s">
        <v>781</v>
      </c>
      <c r="G5662" s="259" t="s">
        <v>295</v>
      </c>
      <c r="H5662" s="264" t="s">
        <v>1434</v>
      </c>
      <c r="I5662" s="264" t="s">
        <v>276</v>
      </c>
      <c r="J5662" s="264">
        <v>-225.23</v>
      </c>
      <c r="K5662" s="82" t="str">
        <f>IFERROR(IFERROR(VLOOKUP(I5662,'DE-PARA'!B:D,3,0),VLOOKUP(I5662,'DE-PARA'!C:D,2,0)),"NÃO ENCONTRADO")</f>
        <v>Despesas com Viagens</v>
      </c>
      <c r="L5662" s="50" t="str">
        <f>VLOOKUP(K5662,'Base -Receita-Despesa'!$B:$AS,1,FALSE)</f>
        <v>Despesas com Viagens</v>
      </c>
    </row>
    <row r="5663" spans="1:12" ht="15" customHeight="1" x14ac:dyDescent="0.25">
      <c r="A5663" s="81" t="str">
        <f t="shared" si="177"/>
        <v>2019</v>
      </c>
      <c r="B5663" s="259" t="s">
        <v>1021</v>
      </c>
      <c r="C5663" s="260" t="s">
        <v>1022</v>
      </c>
      <c r="D5663" s="73" t="str">
        <f t="shared" si="176"/>
        <v>nov/2019</v>
      </c>
      <c r="E5663" s="263">
        <v>43782</v>
      </c>
      <c r="F5663" s="259" t="s">
        <v>781</v>
      </c>
      <c r="G5663" s="259" t="s">
        <v>295</v>
      </c>
      <c r="H5663" s="264" t="s">
        <v>1687</v>
      </c>
      <c r="I5663" s="264" t="s">
        <v>276</v>
      </c>
      <c r="J5663" s="264">
        <v>-24.86</v>
      </c>
      <c r="K5663" s="82" t="str">
        <f>IFERROR(IFERROR(VLOOKUP(I5663,'DE-PARA'!B:D,3,0),VLOOKUP(I5663,'DE-PARA'!C:D,2,0)),"NÃO ENCONTRADO")</f>
        <v>Despesas com Viagens</v>
      </c>
      <c r="L5663" s="50" t="str">
        <f>VLOOKUP(K5663,'Base -Receita-Despesa'!$B:$AS,1,FALSE)</f>
        <v>Despesas com Viagens</v>
      </c>
    </row>
    <row r="5664" spans="1:12" ht="15" customHeight="1" x14ac:dyDescent="0.25">
      <c r="A5664" s="81" t="str">
        <f t="shared" si="177"/>
        <v>2019</v>
      </c>
      <c r="B5664" s="259" t="s">
        <v>1021</v>
      </c>
      <c r="C5664" s="260" t="s">
        <v>1022</v>
      </c>
      <c r="D5664" s="73" t="str">
        <f t="shared" si="176"/>
        <v>nov/2019</v>
      </c>
      <c r="E5664" s="263">
        <v>43782</v>
      </c>
      <c r="F5664" s="259" t="s">
        <v>571</v>
      </c>
      <c r="G5664" s="259" t="s">
        <v>295</v>
      </c>
      <c r="H5664" s="264" t="s">
        <v>1301</v>
      </c>
      <c r="I5664" s="264" t="s">
        <v>128</v>
      </c>
      <c r="J5664" s="265">
        <v>-3985.24</v>
      </c>
      <c r="K5664" s="82" t="str">
        <f>IFERROR(IFERROR(VLOOKUP(I5664,'DE-PARA'!B:D,3,0),VLOOKUP(I5664,'DE-PARA'!C:D,2,0)),"NÃO ENCONTRADO")</f>
        <v>Rescisões Trabalhistas</v>
      </c>
      <c r="L5664" s="50" t="str">
        <f>VLOOKUP(K5664,'Base -Receita-Despesa'!$B:$AS,1,FALSE)</f>
        <v>Rescisões Trabalhistas</v>
      </c>
    </row>
    <row r="5665" spans="1:12" ht="15" customHeight="1" x14ac:dyDescent="0.25">
      <c r="A5665" s="81" t="str">
        <f t="shared" si="177"/>
        <v>2019</v>
      </c>
      <c r="B5665" s="259" t="s">
        <v>1021</v>
      </c>
      <c r="C5665" s="260" t="s">
        <v>1022</v>
      </c>
      <c r="D5665" s="73" t="str">
        <f t="shared" si="176"/>
        <v>nov/2019</v>
      </c>
      <c r="E5665" s="263">
        <v>43782</v>
      </c>
      <c r="F5665" s="259" t="s">
        <v>214</v>
      </c>
      <c r="G5665" s="259" t="s">
        <v>295</v>
      </c>
      <c r="H5665" s="264" t="s">
        <v>304</v>
      </c>
      <c r="I5665" s="264" t="s">
        <v>133</v>
      </c>
      <c r="J5665" s="264">
        <v>-9.5</v>
      </c>
      <c r="K5665" s="82" t="str">
        <f>IFERROR(IFERROR(VLOOKUP(I5665,'DE-PARA'!B:D,3,0),VLOOKUP(I5665,'DE-PARA'!C:D,2,0)),"NÃO ENCONTRADO")</f>
        <v>Outras Saídas</v>
      </c>
      <c r="L5665" s="50" t="str">
        <f>VLOOKUP(K5665,'Base -Receita-Despesa'!$B:$AS,1,FALSE)</f>
        <v>Outras Saídas</v>
      </c>
    </row>
    <row r="5666" spans="1:12" ht="15" customHeight="1" x14ac:dyDescent="0.25">
      <c r="A5666" s="81" t="str">
        <f t="shared" si="177"/>
        <v>2019</v>
      </c>
      <c r="B5666" s="259" t="s">
        <v>1021</v>
      </c>
      <c r="C5666" s="260" t="s">
        <v>1022</v>
      </c>
      <c r="D5666" s="73" t="str">
        <f t="shared" si="176"/>
        <v>nov/2019</v>
      </c>
      <c r="E5666" s="263">
        <v>43782</v>
      </c>
      <c r="F5666" s="259" t="s">
        <v>214</v>
      </c>
      <c r="G5666" s="259" t="s">
        <v>295</v>
      </c>
      <c r="H5666" s="264" t="s">
        <v>304</v>
      </c>
      <c r="I5666" s="264" t="s">
        <v>133</v>
      </c>
      <c r="J5666" s="264">
        <v>-9.5</v>
      </c>
      <c r="K5666" s="82" t="str">
        <f>IFERROR(IFERROR(VLOOKUP(I5666,'DE-PARA'!B:D,3,0),VLOOKUP(I5666,'DE-PARA'!C:D,2,0)),"NÃO ENCONTRADO")</f>
        <v>Outras Saídas</v>
      </c>
      <c r="L5666" s="50" t="str">
        <f>VLOOKUP(K5666,'Base -Receita-Despesa'!$B:$AS,1,FALSE)</f>
        <v>Outras Saídas</v>
      </c>
    </row>
    <row r="5667" spans="1:12" ht="15" customHeight="1" x14ac:dyDescent="0.25">
      <c r="A5667" s="81" t="str">
        <f t="shared" si="177"/>
        <v>2019</v>
      </c>
      <c r="B5667" s="259" t="s">
        <v>1021</v>
      </c>
      <c r="C5667" s="260" t="s">
        <v>1022</v>
      </c>
      <c r="D5667" s="73" t="str">
        <f t="shared" si="176"/>
        <v>nov/2019</v>
      </c>
      <c r="E5667" s="263">
        <v>43782</v>
      </c>
      <c r="F5667" s="259" t="s">
        <v>214</v>
      </c>
      <c r="G5667" s="259" t="s">
        <v>295</v>
      </c>
      <c r="H5667" s="264" t="s">
        <v>853</v>
      </c>
      <c r="I5667" s="264" t="s">
        <v>133</v>
      </c>
      <c r="J5667" s="264">
        <v>-1</v>
      </c>
      <c r="K5667" s="82" t="str">
        <f>IFERROR(IFERROR(VLOOKUP(I5667,'DE-PARA'!B:D,3,0),VLOOKUP(I5667,'DE-PARA'!C:D,2,0)),"NÃO ENCONTRADO")</f>
        <v>Outras Saídas</v>
      </c>
      <c r="L5667" s="50" t="str">
        <f>VLOOKUP(K5667,'Base -Receita-Despesa'!$B:$AS,1,FALSE)</f>
        <v>Outras Saídas</v>
      </c>
    </row>
    <row r="5668" spans="1:12" ht="15" customHeight="1" x14ac:dyDescent="0.25">
      <c r="A5668" s="81" t="str">
        <f t="shared" si="177"/>
        <v>2019</v>
      </c>
      <c r="B5668" s="259" t="s">
        <v>1021</v>
      </c>
      <c r="C5668" s="260" t="s">
        <v>1022</v>
      </c>
      <c r="D5668" s="73" t="str">
        <f t="shared" si="176"/>
        <v>nov/2019</v>
      </c>
      <c r="E5668" s="263">
        <v>43782</v>
      </c>
      <c r="F5668" s="259" t="s">
        <v>207</v>
      </c>
      <c r="G5668" s="259" t="s">
        <v>295</v>
      </c>
      <c r="H5668" s="264" t="s">
        <v>208</v>
      </c>
      <c r="I5668" s="264" t="s">
        <v>298</v>
      </c>
      <c r="J5668" s="265">
        <v>5047.33</v>
      </c>
      <c r="K5668" s="82" t="str">
        <f>IFERROR(IFERROR(VLOOKUP(I5668,'DE-PARA'!B:D,3,0),VLOOKUP(I5668,'DE-PARA'!C:D,2,0)),"NÃO ENCONTRADO")</f>
        <v>Entrada Conta Aplicação (+)</v>
      </c>
      <c r="L5668" s="50" t="str">
        <f>VLOOKUP(K5668,'Base -Receita-Despesa'!$B:$AS,1,FALSE)</f>
        <v>ENTRADA CONTA APLICAÇÃO (+)</v>
      </c>
    </row>
    <row r="5669" spans="1:12" ht="15" customHeight="1" x14ac:dyDescent="0.25">
      <c r="A5669" s="81" t="str">
        <f t="shared" si="177"/>
        <v>2019</v>
      </c>
      <c r="B5669" s="259" t="s">
        <v>1021</v>
      </c>
      <c r="C5669" s="260" t="s">
        <v>1022</v>
      </c>
      <c r="D5669" s="73" t="str">
        <f t="shared" si="176"/>
        <v>nov/2019</v>
      </c>
      <c r="E5669" s="263">
        <v>43783</v>
      </c>
      <c r="F5669" s="259">
        <v>208061</v>
      </c>
      <c r="G5669" s="259" t="s">
        <v>295</v>
      </c>
      <c r="H5669" s="264" t="s">
        <v>1849</v>
      </c>
      <c r="I5669" s="264" t="s">
        <v>248</v>
      </c>
      <c r="J5669" s="265">
        <v>-4204.5</v>
      </c>
      <c r="K5669" s="82" t="str">
        <f>IFERROR(IFERROR(VLOOKUP(I5669,'DE-PARA'!B:D,3,0),VLOOKUP(I5669,'DE-PARA'!C:D,2,0)),"NÃO ENCONTRADO")</f>
        <v>Materiais</v>
      </c>
      <c r="L5669" s="50" t="str">
        <f>VLOOKUP(K5669,'Base -Receita-Despesa'!$B:$AS,1,FALSE)</f>
        <v>Materiais</v>
      </c>
    </row>
    <row r="5670" spans="1:12" ht="15" customHeight="1" x14ac:dyDescent="0.25">
      <c r="A5670" s="81" t="str">
        <f t="shared" si="177"/>
        <v>2019</v>
      </c>
      <c r="B5670" s="259" t="s">
        <v>1021</v>
      </c>
      <c r="C5670" s="260" t="s">
        <v>1022</v>
      </c>
      <c r="D5670" s="73" t="str">
        <f t="shared" si="176"/>
        <v>nov/2019</v>
      </c>
      <c r="E5670" s="263">
        <v>43783</v>
      </c>
      <c r="F5670" s="259">
        <v>3418</v>
      </c>
      <c r="G5670" s="259" t="s">
        <v>295</v>
      </c>
      <c r="H5670" s="264" t="s">
        <v>761</v>
      </c>
      <c r="I5670" s="264" t="s">
        <v>249</v>
      </c>
      <c r="J5670" s="264">
        <v>-320</v>
      </c>
      <c r="K5670" s="82" t="str">
        <f>IFERROR(IFERROR(VLOOKUP(I5670,'DE-PARA'!B:D,3,0),VLOOKUP(I5670,'DE-PARA'!C:D,2,0)),"NÃO ENCONTRADO")</f>
        <v>Materiais</v>
      </c>
      <c r="L5670" s="50" t="str">
        <f>VLOOKUP(K5670,'Base -Receita-Despesa'!$B:$AS,1,FALSE)</f>
        <v>Materiais</v>
      </c>
    </row>
    <row r="5671" spans="1:12" ht="15" customHeight="1" x14ac:dyDescent="0.25">
      <c r="A5671" s="81" t="str">
        <f t="shared" si="177"/>
        <v>2019</v>
      </c>
      <c r="B5671" s="259" t="s">
        <v>1021</v>
      </c>
      <c r="C5671" s="260" t="s">
        <v>1022</v>
      </c>
      <c r="D5671" s="73" t="str">
        <f t="shared" si="176"/>
        <v>nov/2019</v>
      </c>
      <c r="E5671" s="263">
        <v>43783</v>
      </c>
      <c r="F5671" s="259">
        <v>19768</v>
      </c>
      <c r="G5671" s="259" t="s">
        <v>295</v>
      </c>
      <c r="H5671" s="264" t="s">
        <v>391</v>
      </c>
      <c r="I5671" s="264" t="s">
        <v>248</v>
      </c>
      <c r="J5671" s="265">
        <v>-2585.9</v>
      </c>
      <c r="K5671" s="82" t="str">
        <f>IFERROR(IFERROR(VLOOKUP(I5671,'DE-PARA'!B:D,3,0),VLOOKUP(I5671,'DE-PARA'!C:D,2,0)),"NÃO ENCONTRADO")</f>
        <v>Materiais</v>
      </c>
      <c r="L5671" s="50" t="str">
        <f>VLOOKUP(K5671,'Base -Receita-Despesa'!$B:$AS,1,FALSE)</f>
        <v>Materiais</v>
      </c>
    </row>
    <row r="5672" spans="1:12" ht="15" customHeight="1" x14ac:dyDescent="0.25">
      <c r="A5672" s="81" t="str">
        <f t="shared" si="177"/>
        <v>2019</v>
      </c>
      <c r="B5672" s="259" t="s">
        <v>1021</v>
      </c>
      <c r="C5672" s="260" t="s">
        <v>1022</v>
      </c>
      <c r="D5672" s="73" t="str">
        <f t="shared" si="176"/>
        <v>nov/2019</v>
      </c>
      <c r="E5672" s="263">
        <v>43783</v>
      </c>
      <c r="F5672" s="259">
        <v>1141664</v>
      </c>
      <c r="G5672" s="259" t="s">
        <v>295</v>
      </c>
      <c r="H5672" s="264" t="s">
        <v>390</v>
      </c>
      <c r="I5672" s="264" t="s">
        <v>249</v>
      </c>
      <c r="J5672" s="265">
        <v>-2006.77</v>
      </c>
      <c r="K5672" s="82" t="str">
        <f>IFERROR(IFERROR(VLOOKUP(I5672,'DE-PARA'!B:D,3,0),VLOOKUP(I5672,'DE-PARA'!C:D,2,0)),"NÃO ENCONTRADO")</f>
        <v>Materiais</v>
      </c>
      <c r="L5672" s="50" t="str">
        <f>VLOOKUP(K5672,'Base -Receita-Despesa'!$B:$AS,1,FALSE)</f>
        <v>Materiais</v>
      </c>
    </row>
    <row r="5673" spans="1:12" ht="15" customHeight="1" x14ac:dyDescent="0.25">
      <c r="A5673" s="81" t="str">
        <f t="shared" si="177"/>
        <v>2019</v>
      </c>
      <c r="B5673" s="259" t="s">
        <v>1021</v>
      </c>
      <c r="C5673" s="260" t="s">
        <v>1022</v>
      </c>
      <c r="D5673" s="73" t="str">
        <f t="shared" si="176"/>
        <v>nov/2019</v>
      </c>
      <c r="E5673" s="263">
        <v>43783</v>
      </c>
      <c r="F5673" s="259" t="s">
        <v>575</v>
      </c>
      <c r="G5673" s="259" t="s">
        <v>295</v>
      </c>
      <c r="H5673" s="264" t="s">
        <v>1744</v>
      </c>
      <c r="I5673" s="264" t="s">
        <v>148</v>
      </c>
      <c r="J5673" s="264">
        <v>-32.840000000000003</v>
      </c>
      <c r="K5673" s="82" t="str">
        <f>IFERROR(IFERROR(VLOOKUP(I5673,'DE-PARA'!B:D,3,0),VLOOKUP(I5673,'DE-PARA'!C:D,2,0)),"NÃO ENCONTRADO")</f>
        <v>Pessoal</v>
      </c>
      <c r="L5673" s="50" t="str">
        <f>VLOOKUP(K5673,'Base -Receita-Despesa'!$B:$AS,1,FALSE)</f>
        <v>Pessoal</v>
      </c>
    </row>
    <row r="5674" spans="1:12" ht="15" customHeight="1" x14ac:dyDescent="0.25">
      <c r="A5674" s="81" t="str">
        <f t="shared" si="177"/>
        <v>2019</v>
      </c>
      <c r="B5674" s="259" t="s">
        <v>1021</v>
      </c>
      <c r="C5674" s="260" t="s">
        <v>1022</v>
      </c>
      <c r="D5674" s="73" t="str">
        <f t="shared" si="176"/>
        <v>nov/2019</v>
      </c>
      <c r="E5674" s="263">
        <v>43783</v>
      </c>
      <c r="F5674" s="259" t="s">
        <v>575</v>
      </c>
      <c r="G5674" s="259" t="s">
        <v>295</v>
      </c>
      <c r="H5674" s="264" t="s">
        <v>1695</v>
      </c>
      <c r="I5674" s="264" t="s">
        <v>148</v>
      </c>
      <c r="J5674" s="264">
        <v>-56.94</v>
      </c>
      <c r="K5674" s="82" t="str">
        <f>IFERROR(IFERROR(VLOOKUP(I5674,'DE-PARA'!B:D,3,0),VLOOKUP(I5674,'DE-PARA'!C:D,2,0)),"NÃO ENCONTRADO")</f>
        <v>Pessoal</v>
      </c>
      <c r="L5674" s="50" t="str">
        <f>VLOOKUP(K5674,'Base -Receita-Despesa'!$B:$AS,1,FALSE)</f>
        <v>Pessoal</v>
      </c>
    </row>
    <row r="5675" spans="1:12" ht="15" customHeight="1" x14ac:dyDescent="0.25">
      <c r="A5675" s="81" t="str">
        <f t="shared" si="177"/>
        <v>2019</v>
      </c>
      <c r="B5675" s="259" t="s">
        <v>1021</v>
      </c>
      <c r="C5675" s="260" t="s">
        <v>1022</v>
      </c>
      <c r="D5675" s="73" t="str">
        <f t="shared" si="176"/>
        <v>nov/2019</v>
      </c>
      <c r="E5675" s="263">
        <v>43783</v>
      </c>
      <c r="F5675" s="259" t="s">
        <v>575</v>
      </c>
      <c r="G5675" s="259" t="s">
        <v>295</v>
      </c>
      <c r="H5675" s="264" t="s">
        <v>1787</v>
      </c>
      <c r="I5675" s="264" t="s">
        <v>148</v>
      </c>
      <c r="J5675" s="264">
        <v>-60</v>
      </c>
      <c r="K5675" s="82" t="str">
        <f>IFERROR(IFERROR(VLOOKUP(I5675,'DE-PARA'!B:D,3,0),VLOOKUP(I5675,'DE-PARA'!C:D,2,0)),"NÃO ENCONTRADO")</f>
        <v>Pessoal</v>
      </c>
      <c r="L5675" s="50" t="str">
        <f>VLOOKUP(K5675,'Base -Receita-Despesa'!$B:$AS,1,FALSE)</f>
        <v>Pessoal</v>
      </c>
    </row>
    <row r="5676" spans="1:12" ht="15" customHeight="1" x14ac:dyDescent="0.25">
      <c r="A5676" s="81" t="str">
        <f t="shared" si="177"/>
        <v>2019</v>
      </c>
      <c r="B5676" s="259" t="s">
        <v>1021</v>
      </c>
      <c r="C5676" s="260" t="s">
        <v>1022</v>
      </c>
      <c r="D5676" s="73" t="str">
        <f t="shared" si="176"/>
        <v>nov/2019</v>
      </c>
      <c r="E5676" s="263">
        <v>43783</v>
      </c>
      <c r="F5676" s="259" t="s">
        <v>575</v>
      </c>
      <c r="G5676" s="259" t="s">
        <v>295</v>
      </c>
      <c r="H5676" s="264" t="s">
        <v>1739</v>
      </c>
      <c r="I5676" s="264" t="s">
        <v>148</v>
      </c>
      <c r="J5676" s="264">
        <v>-27.5</v>
      </c>
      <c r="K5676" s="82" t="str">
        <f>IFERROR(IFERROR(VLOOKUP(I5676,'DE-PARA'!B:D,3,0),VLOOKUP(I5676,'DE-PARA'!C:D,2,0)),"NÃO ENCONTRADO")</f>
        <v>Pessoal</v>
      </c>
      <c r="L5676" s="50" t="str">
        <f>VLOOKUP(K5676,'Base -Receita-Despesa'!$B:$AS,1,FALSE)</f>
        <v>Pessoal</v>
      </c>
    </row>
    <row r="5677" spans="1:12" ht="15" customHeight="1" x14ac:dyDescent="0.25">
      <c r="A5677" s="81" t="str">
        <f t="shared" si="177"/>
        <v>2019</v>
      </c>
      <c r="B5677" s="259" t="s">
        <v>1021</v>
      </c>
      <c r="C5677" s="260" t="s">
        <v>1022</v>
      </c>
      <c r="D5677" s="73" t="str">
        <f t="shared" si="176"/>
        <v>nov/2019</v>
      </c>
      <c r="E5677" s="263">
        <v>43783</v>
      </c>
      <c r="F5677" s="259">
        <v>21039</v>
      </c>
      <c r="G5677" s="259" t="s">
        <v>295</v>
      </c>
      <c r="H5677" s="264" t="s">
        <v>338</v>
      </c>
      <c r="I5677" s="264" t="s">
        <v>137</v>
      </c>
      <c r="J5677" s="265">
        <v>-7780.16</v>
      </c>
      <c r="K5677" s="82" t="str">
        <f>IFERROR(IFERROR(VLOOKUP(I5677,'DE-PARA'!B:D,3,0),VLOOKUP(I5677,'DE-PARA'!C:D,2,0)),"NÃO ENCONTRADO")</f>
        <v>Serviços</v>
      </c>
      <c r="L5677" s="50" t="str">
        <f>VLOOKUP(K5677,'Base -Receita-Despesa'!$B:$AS,1,FALSE)</f>
        <v>Serviços</v>
      </c>
    </row>
    <row r="5678" spans="1:12" ht="15" customHeight="1" x14ac:dyDescent="0.25">
      <c r="A5678" s="81" t="str">
        <f t="shared" si="177"/>
        <v>2019</v>
      </c>
      <c r="B5678" s="259" t="s">
        <v>1021</v>
      </c>
      <c r="C5678" s="260" t="s">
        <v>1022</v>
      </c>
      <c r="D5678" s="73" t="str">
        <f t="shared" si="176"/>
        <v>nov/2019</v>
      </c>
      <c r="E5678" s="263">
        <v>43783</v>
      </c>
      <c r="F5678" s="259">
        <v>41278</v>
      </c>
      <c r="G5678" s="259" t="s">
        <v>295</v>
      </c>
      <c r="H5678" s="264" t="s">
        <v>788</v>
      </c>
      <c r="I5678" s="264" t="s">
        <v>249</v>
      </c>
      <c r="J5678" s="264">
        <v>-996.5</v>
      </c>
      <c r="K5678" s="82" t="str">
        <f>IFERROR(IFERROR(VLOOKUP(I5678,'DE-PARA'!B:D,3,0),VLOOKUP(I5678,'DE-PARA'!C:D,2,0)),"NÃO ENCONTRADO")</f>
        <v>Materiais</v>
      </c>
      <c r="L5678" s="50" t="str">
        <f>VLOOKUP(K5678,'Base -Receita-Despesa'!$B:$AS,1,FALSE)</f>
        <v>Materiais</v>
      </c>
    </row>
    <row r="5679" spans="1:12" ht="15" customHeight="1" x14ac:dyDescent="0.25">
      <c r="A5679" s="81" t="str">
        <f t="shared" si="177"/>
        <v>2019</v>
      </c>
      <c r="B5679" s="259" t="s">
        <v>1021</v>
      </c>
      <c r="C5679" s="260" t="s">
        <v>1022</v>
      </c>
      <c r="D5679" s="73" t="str">
        <f t="shared" si="176"/>
        <v>nov/2019</v>
      </c>
      <c r="E5679" s="263">
        <v>43783</v>
      </c>
      <c r="F5679" s="259">
        <v>4305</v>
      </c>
      <c r="G5679" s="259" t="s">
        <v>295</v>
      </c>
      <c r="H5679" s="264" t="s">
        <v>758</v>
      </c>
      <c r="I5679" s="264" t="s">
        <v>249</v>
      </c>
      <c r="J5679" s="264">
        <v>-206.3</v>
      </c>
      <c r="K5679" s="82" t="str">
        <f>IFERROR(IFERROR(VLOOKUP(I5679,'DE-PARA'!B:D,3,0),VLOOKUP(I5679,'DE-PARA'!C:D,2,0)),"NÃO ENCONTRADO")</f>
        <v>Materiais</v>
      </c>
      <c r="L5679" s="50" t="str">
        <f>VLOOKUP(K5679,'Base -Receita-Despesa'!$B:$AS,1,FALSE)</f>
        <v>Materiais</v>
      </c>
    </row>
    <row r="5680" spans="1:12" ht="15" customHeight="1" x14ac:dyDescent="0.25">
      <c r="A5680" s="81" t="str">
        <f t="shared" si="177"/>
        <v>2019</v>
      </c>
      <c r="B5680" s="259" t="s">
        <v>1021</v>
      </c>
      <c r="C5680" s="260" t="s">
        <v>1022</v>
      </c>
      <c r="D5680" s="73" t="str">
        <f t="shared" si="176"/>
        <v>nov/2019</v>
      </c>
      <c r="E5680" s="263">
        <v>43783</v>
      </c>
      <c r="F5680" s="259" t="s">
        <v>781</v>
      </c>
      <c r="G5680" s="259" t="s">
        <v>295</v>
      </c>
      <c r="H5680" s="264" t="s">
        <v>182</v>
      </c>
      <c r="I5680" s="264" t="s">
        <v>276</v>
      </c>
      <c r="J5680" s="264">
        <v>-21.18</v>
      </c>
      <c r="K5680" s="82" t="str">
        <f>IFERROR(IFERROR(VLOOKUP(I5680,'DE-PARA'!B:D,3,0),VLOOKUP(I5680,'DE-PARA'!C:D,2,0)),"NÃO ENCONTRADO")</f>
        <v>Despesas com Viagens</v>
      </c>
      <c r="L5680" s="50" t="str">
        <f>VLOOKUP(K5680,'Base -Receita-Despesa'!$B:$AS,1,FALSE)</f>
        <v>Despesas com Viagens</v>
      </c>
    </row>
    <row r="5681" spans="1:12" ht="15" customHeight="1" x14ac:dyDescent="0.25">
      <c r="A5681" s="81" t="str">
        <f t="shared" si="177"/>
        <v>2019</v>
      </c>
      <c r="B5681" s="259" t="s">
        <v>1021</v>
      </c>
      <c r="C5681" s="260" t="s">
        <v>1022</v>
      </c>
      <c r="D5681" s="73" t="str">
        <f t="shared" si="176"/>
        <v>nov/2019</v>
      </c>
      <c r="E5681" s="263">
        <v>43783</v>
      </c>
      <c r="F5681" s="259" t="s">
        <v>214</v>
      </c>
      <c r="G5681" s="259" t="s">
        <v>295</v>
      </c>
      <c r="H5681" s="264" t="s">
        <v>304</v>
      </c>
      <c r="I5681" s="264" t="s">
        <v>133</v>
      </c>
      <c r="J5681" s="264">
        <v>-9.5</v>
      </c>
      <c r="K5681" s="82" t="str">
        <f>IFERROR(IFERROR(VLOOKUP(I5681,'DE-PARA'!B:D,3,0),VLOOKUP(I5681,'DE-PARA'!C:D,2,0)),"NÃO ENCONTRADO")</f>
        <v>Outras Saídas</v>
      </c>
      <c r="L5681" s="50" t="str">
        <f>VLOOKUP(K5681,'Base -Receita-Despesa'!$B:$AS,1,FALSE)</f>
        <v>Outras Saídas</v>
      </c>
    </row>
    <row r="5682" spans="1:12" ht="15" customHeight="1" x14ac:dyDescent="0.25">
      <c r="A5682" s="81" t="str">
        <f t="shared" si="177"/>
        <v>2019</v>
      </c>
      <c r="B5682" s="259" t="s">
        <v>1021</v>
      </c>
      <c r="C5682" s="260" t="s">
        <v>1022</v>
      </c>
      <c r="D5682" s="73" t="str">
        <f t="shared" si="176"/>
        <v>nov/2019</v>
      </c>
      <c r="E5682" s="263">
        <v>43783</v>
      </c>
      <c r="F5682" s="259" t="s">
        <v>214</v>
      </c>
      <c r="G5682" s="259" t="s">
        <v>295</v>
      </c>
      <c r="H5682" s="264" t="s">
        <v>304</v>
      </c>
      <c r="I5682" s="264" t="s">
        <v>133</v>
      </c>
      <c r="J5682" s="264">
        <v>-9.5</v>
      </c>
      <c r="K5682" s="82" t="str">
        <f>IFERROR(IFERROR(VLOOKUP(I5682,'DE-PARA'!B:D,3,0),VLOOKUP(I5682,'DE-PARA'!C:D,2,0)),"NÃO ENCONTRADO")</f>
        <v>Outras Saídas</v>
      </c>
      <c r="L5682" s="50" t="str">
        <f>VLOOKUP(K5682,'Base -Receita-Despesa'!$B:$AS,1,FALSE)</f>
        <v>Outras Saídas</v>
      </c>
    </row>
    <row r="5683" spans="1:12" ht="15" customHeight="1" x14ac:dyDescent="0.25">
      <c r="A5683" s="81" t="str">
        <f t="shared" si="177"/>
        <v>2019</v>
      </c>
      <c r="B5683" s="259" t="s">
        <v>1021</v>
      </c>
      <c r="C5683" s="260" t="s">
        <v>1022</v>
      </c>
      <c r="D5683" s="73" t="str">
        <f t="shared" si="176"/>
        <v>nov/2019</v>
      </c>
      <c r="E5683" s="263">
        <v>43783</v>
      </c>
      <c r="F5683" s="259" t="s">
        <v>214</v>
      </c>
      <c r="G5683" s="259" t="s">
        <v>295</v>
      </c>
      <c r="H5683" s="264" t="s">
        <v>304</v>
      </c>
      <c r="I5683" s="264" t="s">
        <v>133</v>
      </c>
      <c r="J5683" s="264">
        <v>-9.5</v>
      </c>
      <c r="K5683" s="82" t="str">
        <f>IFERROR(IFERROR(VLOOKUP(I5683,'DE-PARA'!B:D,3,0),VLOOKUP(I5683,'DE-PARA'!C:D,2,0)),"NÃO ENCONTRADO")</f>
        <v>Outras Saídas</v>
      </c>
      <c r="L5683" s="50" t="str">
        <f>VLOOKUP(K5683,'Base -Receita-Despesa'!$B:$AS,1,FALSE)</f>
        <v>Outras Saídas</v>
      </c>
    </row>
    <row r="5684" spans="1:12" ht="15" customHeight="1" x14ac:dyDescent="0.25">
      <c r="A5684" s="81" t="str">
        <f t="shared" si="177"/>
        <v>2019</v>
      </c>
      <c r="B5684" s="259" t="s">
        <v>1021</v>
      </c>
      <c r="C5684" s="260" t="s">
        <v>1022</v>
      </c>
      <c r="D5684" s="73" t="str">
        <f t="shared" si="176"/>
        <v>nov/2019</v>
      </c>
      <c r="E5684" s="263">
        <v>43783</v>
      </c>
      <c r="F5684" s="259" t="s">
        <v>214</v>
      </c>
      <c r="G5684" s="259" t="s">
        <v>295</v>
      </c>
      <c r="H5684" s="264" t="s">
        <v>853</v>
      </c>
      <c r="I5684" s="264" t="s">
        <v>133</v>
      </c>
      <c r="J5684" s="264">
        <v>-1</v>
      </c>
      <c r="K5684" s="82" t="str">
        <f>IFERROR(IFERROR(VLOOKUP(I5684,'DE-PARA'!B:D,3,0),VLOOKUP(I5684,'DE-PARA'!C:D,2,0)),"NÃO ENCONTRADO")</f>
        <v>Outras Saídas</v>
      </c>
      <c r="L5684" s="50" t="str">
        <f>VLOOKUP(K5684,'Base -Receita-Despesa'!$B:$AS,1,FALSE)</f>
        <v>Outras Saídas</v>
      </c>
    </row>
    <row r="5685" spans="1:12" ht="15" customHeight="1" x14ac:dyDescent="0.25">
      <c r="A5685" s="81" t="str">
        <f t="shared" si="177"/>
        <v>2019</v>
      </c>
      <c r="B5685" s="259" t="s">
        <v>1021</v>
      </c>
      <c r="C5685" s="260" t="s">
        <v>1022</v>
      </c>
      <c r="D5685" s="73" t="str">
        <f t="shared" si="176"/>
        <v>nov/2019</v>
      </c>
      <c r="E5685" s="263">
        <v>43783</v>
      </c>
      <c r="F5685" s="259" t="s">
        <v>207</v>
      </c>
      <c r="G5685" s="259" t="s">
        <v>295</v>
      </c>
      <c r="H5685" s="264" t="s">
        <v>208</v>
      </c>
      <c r="I5685" s="264" t="s">
        <v>298</v>
      </c>
      <c r="J5685" s="265">
        <v>18328.09</v>
      </c>
      <c r="K5685" s="82" t="str">
        <f>IFERROR(IFERROR(VLOOKUP(I5685,'DE-PARA'!B:D,3,0),VLOOKUP(I5685,'DE-PARA'!C:D,2,0)),"NÃO ENCONTRADO")</f>
        <v>Entrada Conta Aplicação (+)</v>
      </c>
      <c r="L5685" s="50" t="str">
        <f>VLOOKUP(K5685,'Base -Receita-Despesa'!$B:$AS,1,FALSE)</f>
        <v>ENTRADA CONTA APLICAÇÃO (+)</v>
      </c>
    </row>
    <row r="5686" spans="1:12" ht="15" customHeight="1" x14ac:dyDescent="0.25">
      <c r="A5686" s="81" t="str">
        <f t="shared" si="177"/>
        <v>2019</v>
      </c>
      <c r="B5686" s="259" t="s">
        <v>1021</v>
      </c>
      <c r="C5686" s="260" t="s">
        <v>1022</v>
      </c>
      <c r="D5686" s="73" t="str">
        <f t="shared" si="176"/>
        <v>nov/2019</v>
      </c>
      <c r="E5686" s="263">
        <v>43787</v>
      </c>
      <c r="F5686" s="259">
        <v>1131006</v>
      </c>
      <c r="G5686" s="259" t="s">
        <v>296</v>
      </c>
      <c r="H5686" s="264" t="s">
        <v>390</v>
      </c>
      <c r="I5686" s="264" t="s">
        <v>249</v>
      </c>
      <c r="J5686" s="265">
        <v>-2557.7800000000002</v>
      </c>
      <c r="K5686" s="82" t="str">
        <f>IFERROR(IFERROR(VLOOKUP(I5686,'DE-PARA'!B:D,3,0),VLOOKUP(I5686,'DE-PARA'!C:D,2,0)),"NÃO ENCONTRADO")</f>
        <v>Materiais</v>
      </c>
      <c r="L5686" s="50" t="str">
        <f>VLOOKUP(K5686,'Base -Receita-Despesa'!$B:$AS,1,FALSE)</f>
        <v>Materiais</v>
      </c>
    </row>
    <row r="5687" spans="1:12" ht="15" customHeight="1" x14ac:dyDescent="0.25">
      <c r="A5687" s="81" t="str">
        <f t="shared" si="177"/>
        <v>2019</v>
      </c>
      <c r="B5687" s="259" t="s">
        <v>1021</v>
      </c>
      <c r="C5687" s="260" t="s">
        <v>1022</v>
      </c>
      <c r="D5687" s="73" t="str">
        <f t="shared" si="176"/>
        <v>nov/2019</v>
      </c>
      <c r="E5687" s="263">
        <v>43787</v>
      </c>
      <c r="F5687" s="259">
        <v>19790</v>
      </c>
      <c r="G5687" s="259" t="s">
        <v>295</v>
      </c>
      <c r="H5687" s="264" t="s">
        <v>391</v>
      </c>
      <c r="I5687" s="264" t="s">
        <v>248</v>
      </c>
      <c r="J5687" s="265">
        <v>-4049</v>
      </c>
      <c r="K5687" s="82" t="str">
        <f>IFERROR(IFERROR(VLOOKUP(I5687,'DE-PARA'!B:D,3,0),VLOOKUP(I5687,'DE-PARA'!C:D,2,0)),"NÃO ENCONTRADO")</f>
        <v>Materiais</v>
      </c>
      <c r="L5687" s="50" t="str">
        <f>VLOOKUP(K5687,'Base -Receita-Despesa'!$B:$AS,1,FALSE)</f>
        <v>Materiais</v>
      </c>
    </row>
    <row r="5688" spans="1:12" ht="15" customHeight="1" x14ac:dyDescent="0.25">
      <c r="A5688" s="81" t="str">
        <f t="shared" si="177"/>
        <v>2019</v>
      </c>
      <c r="B5688" s="259" t="s">
        <v>1021</v>
      </c>
      <c r="C5688" s="260" t="s">
        <v>1022</v>
      </c>
      <c r="D5688" s="73" t="str">
        <f t="shared" si="176"/>
        <v>nov/2019</v>
      </c>
      <c r="E5688" s="263">
        <v>43787</v>
      </c>
      <c r="F5688" s="259">
        <v>30726</v>
      </c>
      <c r="G5688" s="259" t="s">
        <v>295</v>
      </c>
      <c r="H5688" s="264" t="s">
        <v>746</v>
      </c>
      <c r="I5688" s="264" t="s">
        <v>249</v>
      </c>
      <c r="J5688" s="264">
        <v>-735.36</v>
      </c>
      <c r="K5688" s="82" t="str">
        <f>IFERROR(IFERROR(VLOOKUP(I5688,'DE-PARA'!B:D,3,0),VLOOKUP(I5688,'DE-PARA'!C:D,2,0)),"NÃO ENCONTRADO")</f>
        <v>Materiais</v>
      </c>
      <c r="L5688" s="50" t="str">
        <f>VLOOKUP(K5688,'Base -Receita-Despesa'!$B:$AS,1,FALSE)</f>
        <v>Materiais</v>
      </c>
    </row>
    <row r="5689" spans="1:12" ht="15" customHeight="1" x14ac:dyDescent="0.25">
      <c r="A5689" s="81" t="str">
        <f t="shared" si="177"/>
        <v>2019</v>
      </c>
      <c r="B5689" s="259" t="s">
        <v>1021</v>
      </c>
      <c r="C5689" s="260" t="s">
        <v>1022</v>
      </c>
      <c r="D5689" s="73" t="str">
        <f t="shared" si="176"/>
        <v>nov/2019</v>
      </c>
      <c r="E5689" s="263">
        <v>43787</v>
      </c>
      <c r="F5689" s="259">
        <v>101344</v>
      </c>
      <c r="G5689" s="259" t="s">
        <v>295</v>
      </c>
      <c r="H5689" s="264" t="s">
        <v>181</v>
      </c>
      <c r="I5689" s="264" t="s">
        <v>249</v>
      </c>
      <c r="J5689" s="265">
        <v>-8434.36</v>
      </c>
      <c r="K5689" s="82" t="str">
        <f>IFERROR(IFERROR(VLOOKUP(I5689,'DE-PARA'!B:D,3,0),VLOOKUP(I5689,'DE-PARA'!C:D,2,0)),"NÃO ENCONTRADO")</f>
        <v>Materiais</v>
      </c>
      <c r="L5689" s="50" t="str">
        <f>VLOOKUP(K5689,'Base -Receita-Despesa'!$B:$AS,1,FALSE)</f>
        <v>Materiais</v>
      </c>
    </row>
    <row r="5690" spans="1:12" ht="15" customHeight="1" x14ac:dyDescent="0.25">
      <c r="A5690" s="81" t="str">
        <f t="shared" si="177"/>
        <v>2019</v>
      </c>
      <c r="B5690" s="259" t="s">
        <v>1021</v>
      </c>
      <c r="C5690" s="260" t="s">
        <v>1022</v>
      </c>
      <c r="D5690" s="73" t="str">
        <f t="shared" si="176"/>
        <v>nov/2019</v>
      </c>
      <c r="E5690" s="263">
        <v>43787</v>
      </c>
      <c r="F5690" s="259">
        <v>9484</v>
      </c>
      <c r="G5690" s="259" t="s">
        <v>323</v>
      </c>
      <c r="H5690" s="264" t="s">
        <v>1304</v>
      </c>
      <c r="I5690" s="264" t="s">
        <v>248</v>
      </c>
      <c r="J5690" s="265">
        <v>-3225.92</v>
      </c>
      <c r="K5690" s="82" t="str">
        <f>IFERROR(IFERROR(VLOOKUP(I5690,'DE-PARA'!B:D,3,0),VLOOKUP(I5690,'DE-PARA'!C:D,2,0)),"NÃO ENCONTRADO")</f>
        <v>Materiais</v>
      </c>
      <c r="L5690" s="50" t="str">
        <f>VLOOKUP(K5690,'Base -Receita-Despesa'!$B:$AS,1,FALSE)</f>
        <v>Materiais</v>
      </c>
    </row>
    <row r="5691" spans="1:12" ht="15" customHeight="1" x14ac:dyDescent="0.25">
      <c r="A5691" s="81" t="str">
        <f t="shared" si="177"/>
        <v>2019</v>
      </c>
      <c r="B5691" s="259" t="s">
        <v>1021</v>
      </c>
      <c r="C5691" s="260" t="s">
        <v>1022</v>
      </c>
      <c r="D5691" s="73" t="str">
        <f t="shared" si="176"/>
        <v>nov/2019</v>
      </c>
      <c r="E5691" s="263">
        <v>43787</v>
      </c>
      <c r="F5691" s="259">
        <v>101232</v>
      </c>
      <c r="G5691" s="259" t="s">
        <v>295</v>
      </c>
      <c r="H5691" s="264" t="s">
        <v>181</v>
      </c>
      <c r="I5691" s="264" t="s">
        <v>248</v>
      </c>
      <c r="J5691" s="264">
        <v>-222.5</v>
      </c>
      <c r="K5691" s="82" t="str">
        <f>IFERROR(IFERROR(VLOOKUP(I5691,'DE-PARA'!B:D,3,0),VLOOKUP(I5691,'DE-PARA'!C:D,2,0)),"NÃO ENCONTRADO")</f>
        <v>Materiais</v>
      </c>
      <c r="L5691" s="50" t="str">
        <f>VLOOKUP(K5691,'Base -Receita-Despesa'!$B:$AS,1,FALSE)</f>
        <v>Materiais</v>
      </c>
    </row>
    <row r="5692" spans="1:12" ht="15" customHeight="1" x14ac:dyDescent="0.25">
      <c r="A5692" s="81" t="str">
        <f t="shared" si="177"/>
        <v>2019</v>
      </c>
      <c r="B5692" s="259" t="s">
        <v>1021</v>
      </c>
      <c r="C5692" s="260" t="s">
        <v>1022</v>
      </c>
      <c r="D5692" s="73" t="str">
        <f t="shared" si="176"/>
        <v>nov/2019</v>
      </c>
      <c r="E5692" s="263">
        <v>43787</v>
      </c>
      <c r="F5692" s="259">
        <v>101281</v>
      </c>
      <c r="G5692" s="259" t="s">
        <v>295</v>
      </c>
      <c r="H5692" s="264" t="s">
        <v>181</v>
      </c>
      <c r="I5692" s="264" t="s">
        <v>249</v>
      </c>
      <c r="J5692" s="264">
        <v>-426.72</v>
      </c>
      <c r="K5692" s="82" t="str">
        <f>IFERROR(IFERROR(VLOOKUP(I5692,'DE-PARA'!B:D,3,0),VLOOKUP(I5692,'DE-PARA'!C:D,2,0)),"NÃO ENCONTRADO")</f>
        <v>Materiais</v>
      </c>
      <c r="L5692" s="50" t="str">
        <f>VLOOKUP(K5692,'Base -Receita-Despesa'!$B:$AS,1,FALSE)</f>
        <v>Materiais</v>
      </c>
    </row>
    <row r="5693" spans="1:12" ht="15" customHeight="1" x14ac:dyDescent="0.25">
      <c r="A5693" s="81" t="str">
        <f t="shared" si="177"/>
        <v>2019</v>
      </c>
      <c r="B5693" s="259" t="s">
        <v>1021</v>
      </c>
      <c r="C5693" s="260" t="s">
        <v>1022</v>
      </c>
      <c r="D5693" s="73" t="str">
        <f t="shared" si="176"/>
        <v>nov/2019</v>
      </c>
      <c r="E5693" s="263">
        <v>43787</v>
      </c>
      <c r="F5693" s="259">
        <v>101224</v>
      </c>
      <c r="G5693" s="259" t="s">
        <v>295</v>
      </c>
      <c r="H5693" s="264" t="s">
        <v>181</v>
      </c>
      <c r="I5693" s="264" t="s">
        <v>251</v>
      </c>
      <c r="J5693" s="265">
        <v>-1296</v>
      </c>
      <c r="K5693" s="82" t="str">
        <f>IFERROR(IFERROR(VLOOKUP(I5693,'DE-PARA'!B:D,3,0),VLOOKUP(I5693,'DE-PARA'!C:D,2,0)),"NÃO ENCONTRADO")</f>
        <v>Materiais</v>
      </c>
      <c r="L5693" s="50" t="str">
        <f>VLOOKUP(K5693,'Base -Receita-Despesa'!$B:$AS,1,FALSE)</f>
        <v>Materiais</v>
      </c>
    </row>
    <row r="5694" spans="1:12" ht="15" customHeight="1" x14ac:dyDescent="0.25">
      <c r="A5694" s="81" t="str">
        <f t="shared" si="177"/>
        <v>2019</v>
      </c>
      <c r="B5694" s="259" t="s">
        <v>1021</v>
      </c>
      <c r="C5694" s="260" t="s">
        <v>1022</v>
      </c>
      <c r="D5694" s="73" t="str">
        <f t="shared" si="176"/>
        <v>nov/2019</v>
      </c>
      <c r="E5694" s="263">
        <v>43787</v>
      </c>
      <c r="F5694" s="259">
        <v>107309</v>
      </c>
      <c r="G5694" s="259" t="s">
        <v>295</v>
      </c>
      <c r="H5694" s="264" t="s">
        <v>328</v>
      </c>
      <c r="I5694" s="264" t="s">
        <v>259</v>
      </c>
      <c r="J5694" s="265">
        <v>-4444.25</v>
      </c>
      <c r="K5694" s="82" t="str">
        <f>IFERROR(IFERROR(VLOOKUP(I5694,'DE-PARA'!B:D,3,0),VLOOKUP(I5694,'DE-PARA'!C:D,2,0)),"NÃO ENCONTRADO")</f>
        <v>Materiais</v>
      </c>
      <c r="L5694" s="50" t="str">
        <f>VLOOKUP(K5694,'Base -Receita-Despesa'!$B:$AS,1,FALSE)</f>
        <v>Materiais</v>
      </c>
    </row>
    <row r="5695" spans="1:12" ht="15" customHeight="1" x14ac:dyDescent="0.25">
      <c r="A5695" s="81" t="str">
        <f t="shared" si="177"/>
        <v>2019</v>
      </c>
      <c r="B5695" s="259" t="s">
        <v>1021</v>
      </c>
      <c r="C5695" s="260" t="s">
        <v>1022</v>
      </c>
      <c r="D5695" s="73" t="str">
        <f t="shared" si="176"/>
        <v>nov/2019</v>
      </c>
      <c r="E5695" s="263">
        <v>43787</v>
      </c>
      <c r="F5695" s="259">
        <v>41312</v>
      </c>
      <c r="G5695" s="259" t="s">
        <v>295</v>
      </c>
      <c r="H5695" s="264" t="s">
        <v>788</v>
      </c>
      <c r="I5695" s="264" t="s">
        <v>250</v>
      </c>
      <c r="J5695" s="264">
        <v>-316</v>
      </c>
      <c r="K5695" s="82" t="str">
        <f>IFERROR(IFERROR(VLOOKUP(I5695,'DE-PARA'!B:D,3,0),VLOOKUP(I5695,'DE-PARA'!C:D,2,0)),"NÃO ENCONTRADO")</f>
        <v>Materiais</v>
      </c>
      <c r="L5695" s="50" t="str">
        <f>VLOOKUP(K5695,'Base -Receita-Despesa'!$B:$AS,1,FALSE)</f>
        <v>Materiais</v>
      </c>
    </row>
    <row r="5696" spans="1:12" ht="15" customHeight="1" x14ac:dyDescent="0.25">
      <c r="A5696" s="81" t="str">
        <f t="shared" si="177"/>
        <v>2019</v>
      </c>
      <c r="B5696" s="259" t="s">
        <v>1021</v>
      </c>
      <c r="C5696" s="260" t="s">
        <v>1022</v>
      </c>
      <c r="D5696" s="73" t="str">
        <f t="shared" si="176"/>
        <v>nov/2019</v>
      </c>
      <c r="E5696" s="263">
        <v>43787</v>
      </c>
      <c r="F5696" s="259">
        <v>29753</v>
      </c>
      <c r="G5696" s="259" t="s">
        <v>295</v>
      </c>
      <c r="H5696" s="264" t="s">
        <v>361</v>
      </c>
      <c r="I5696" s="264" t="s">
        <v>249</v>
      </c>
      <c r="J5696" s="264">
        <v>-449.36</v>
      </c>
      <c r="K5696" s="82" t="str">
        <f>IFERROR(IFERROR(VLOOKUP(I5696,'DE-PARA'!B:D,3,0),VLOOKUP(I5696,'DE-PARA'!C:D,2,0)),"NÃO ENCONTRADO")</f>
        <v>Materiais</v>
      </c>
      <c r="L5696" s="50" t="str">
        <f>VLOOKUP(K5696,'Base -Receita-Despesa'!$B:$AS,1,FALSE)</f>
        <v>Materiais</v>
      </c>
    </row>
    <row r="5697" spans="1:12" ht="15" customHeight="1" x14ac:dyDescent="0.25">
      <c r="A5697" s="81" t="str">
        <f t="shared" si="177"/>
        <v>2019</v>
      </c>
      <c r="B5697" s="259" t="s">
        <v>1021</v>
      </c>
      <c r="C5697" s="260" t="s">
        <v>1022</v>
      </c>
      <c r="D5697" s="73" t="str">
        <f t="shared" si="176"/>
        <v>nov/2019</v>
      </c>
      <c r="E5697" s="263">
        <v>43787</v>
      </c>
      <c r="F5697" s="259" t="s">
        <v>214</v>
      </c>
      <c r="G5697" s="259" t="s">
        <v>295</v>
      </c>
      <c r="H5697" s="264" t="s">
        <v>304</v>
      </c>
      <c r="I5697" s="264" t="s">
        <v>133</v>
      </c>
      <c r="J5697" s="264">
        <v>-9.5</v>
      </c>
      <c r="K5697" s="82" t="str">
        <f>IFERROR(IFERROR(VLOOKUP(I5697,'DE-PARA'!B:D,3,0),VLOOKUP(I5697,'DE-PARA'!C:D,2,0)),"NÃO ENCONTRADO")</f>
        <v>Outras Saídas</v>
      </c>
      <c r="L5697" s="50" t="str">
        <f>VLOOKUP(K5697,'Base -Receita-Despesa'!$B:$AS,1,FALSE)</f>
        <v>Outras Saídas</v>
      </c>
    </row>
    <row r="5698" spans="1:12" ht="15" customHeight="1" x14ac:dyDescent="0.25">
      <c r="A5698" s="81" t="str">
        <f t="shared" si="177"/>
        <v>2019</v>
      </c>
      <c r="B5698" s="259" t="s">
        <v>1021</v>
      </c>
      <c r="C5698" s="260" t="s">
        <v>1022</v>
      </c>
      <c r="D5698" s="73" t="str">
        <f t="shared" si="176"/>
        <v>nov/2019</v>
      </c>
      <c r="E5698" s="263">
        <v>43787</v>
      </c>
      <c r="F5698" s="259" t="s">
        <v>214</v>
      </c>
      <c r="G5698" s="259" t="s">
        <v>295</v>
      </c>
      <c r="H5698" s="264" t="s">
        <v>853</v>
      </c>
      <c r="I5698" s="264" t="s">
        <v>133</v>
      </c>
      <c r="J5698" s="264">
        <v>-1</v>
      </c>
      <c r="K5698" s="82" t="str">
        <f>IFERROR(IFERROR(VLOOKUP(I5698,'DE-PARA'!B:D,3,0),VLOOKUP(I5698,'DE-PARA'!C:D,2,0)),"NÃO ENCONTRADO")</f>
        <v>Outras Saídas</v>
      </c>
      <c r="L5698" s="50" t="str">
        <f>VLOOKUP(K5698,'Base -Receita-Despesa'!$B:$AS,1,FALSE)</f>
        <v>Outras Saídas</v>
      </c>
    </row>
    <row r="5699" spans="1:12" ht="15" customHeight="1" x14ac:dyDescent="0.25">
      <c r="A5699" s="81" t="str">
        <f t="shared" si="177"/>
        <v>2019</v>
      </c>
      <c r="B5699" s="259" t="s">
        <v>1021</v>
      </c>
      <c r="C5699" s="260" t="s">
        <v>1022</v>
      </c>
      <c r="D5699" s="73" t="str">
        <f t="shared" ref="D5699:D5762" si="178">TEXT(E5699,"mmm/aaaa")</f>
        <v>nov/2019</v>
      </c>
      <c r="E5699" s="263">
        <v>43787</v>
      </c>
      <c r="F5699" s="259" t="s">
        <v>207</v>
      </c>
      <c r="G5699" s="259" t="s">
        <v>295</v>
      </c>
      <c r="H5699" s="264" t="s">
        <v>208</v>
      </c>
      <c r="I5699" s="264" t="s">
        <v>298</v>
      </c>
      <c r="J5699" s="265">
        <v>26167.75</v>
      </c>
      <c r="K5699" s="82" t="str">
        <f>IFERROR(IFERROR(VLOOKUP(I5699,'DE-PARA'!B:D,3,0),VLOOKUP(I5699,'DE-PARA'!C:D,2,0)),"NÃO ENCONTRADO")</f>
        <v>Entrada Conta Aplicação (+)</v>
      </c>
      <c r="L5699" s="50" t="str">
        <f>VLOOKUP(K5699,'Base -Receita-Despesa'!$B:$AS,1,FALSE)</f>
        <v>ENTRADA CONTA APLICAÇÃO (+)</v>
      </c>
    </row>
    <row r="5700" spans="1:12" ht="15" customHeight="1" x14ac:dyDescent="0.25">
      <c r="A5700" s="81" t="str">
        <f t="shared" ref="A5700:A5763" si="179">IF(K5700="NÃO ENCONTRADO",0,RIGHT(D5700,4))</f>
        <v>2019</v>
      </c>
      <c r="B5700" s="259" t="s">
        <v>1021</v>
      </c>
      <c r="C5700" s="260" t="s">
        <v>1022</v>
      </c>
      <c r="D5700" s="73" t="str">
        <f t="shared" si="178"/>
        <v>nov/2019</v>
      </c>
      <c r="E5700" s="263">
        <v>43788</v>
      </c>
      <c r="F5700" s="259">
        <v>4594</v>
      </c>
      <c r="G5700" s="259" t="s">
        <v>295</v>
      </c>
      <c r="H5700" s="264" t="s">
        <v>1782</v>
      </c>
      <c r="I5700" s="264" t="s">
        <v>190</v>
      </c>
      <c r="J5700" s="265">
        <v>-8293.9</v>
      </c>
      <c r="K5700" s="82" t="str">
        <f>IFERROR(IFERROR(VLOOKUP(I5700,'DE-PARA'!B:D,3,0),VLOOKUP(I5700,'DE-PARA'!C:D,2,0)),"NÃO ENCONTRADO")</f>
        <v>Serviços</v>
      </c>
      <c r="L5700" s="50" t="str">
        <f>VLOOKUP(K5700,'Base -Receita-Despesa'!$B:$AS,1,FALSE)</f>
        <v>Serviços</v>
      </c>
    </row>
    <row r="5701" spans="1:12" ht="15" customHeight="1" x14ac:dyDescent="0.25">
      <c r="A5701" s="81" t="str">
        <f t="shared" si="179"/>
        <v>2019</v>
      </c>
      <c r="B5701" s="259" t="s">
        <v>1021</v>
      </c>
      <c r="C5701" s="260" t="s">
        <v>1022</v>
      </c>
      <c r="D5701" s="73" t="str">
        <f t="shared" si="178"/>
        <v>nov/2019</v>
      </c>
      <c r="E5701" s="263">
        <v>43788</v>
      </c>
      <c r="F5701" s="259">
        <v>422</v>
      </c>
      <c r="G5701" s="259" t="s">
        <v>295</v>
      </c>
      <c r="H5701" s="264" t="s">
        <v>343</v>
      </c>
      <c r="I5701" s="264" t="s">
        <v>166</v>
      </c>
      <c r="J5701" s="265">
        <v>-12500</v>
      </c>
      <c r="K5701" s="82" t="str">
        <f>IFERROR(IFERROR(VLOOKUP(I5701,'DE-PARA'!B:D,3,0),VLOOKUP(I5701,'DE-PARA'!C:D,2,0)),"NÃO ENCONTRADO")</f>
        <v>Serviços</v>
      </c>
      <c r="L5701" s="50" t="str">
        <f>VLOOKUP(K5701,'Base -Receita-Despesa'!$B:$AS,1,FALSE)</f>
        <v>Serviços</v>
      </c>
    </row>
    <row r="5702" spans="1:12" ht="15" customHeight="1" x14ac:dyDescent="0.25">
      <c r="A5702" s="81" t="str">
        <f t="shared" si="179"/>
        <v>2019</v>
      </c>
      <c r="B5702" s="259" t="s">
        <v>1021</v>
      </c>
      <c r="C5702" s="260" t="s">
        <v>1022</v>
      </c>
      <c r="D5702" s="73" t="str">
        <f t="shared" si="178"/>
        <v>nov/2019</v>
      </c>
      <c r="E5702" s="263">
        <v>43788</v>
      </c>
      <c r="F5702" s="259">
        <v>14701</v>
      </c>
      <c r="G5702" s="259" t="s">
        <v>295</v>
      </c>
      <c r="H5702" s="264" t="s">
        <v>1629</v>
      </c>
      <c r="I5702" s="264" t="s">
        <v>120</v>
      </c>
      <c r="J5702" s="264">
        <v>-313.41000000000003</v>
      </c>
      <c r="K5702" s="82" t="str">
        <f>IFERROR(IFERROR(VLOOKUP(I5702,'DE-PARA'!B:D,3,0),VLOOKUP(I5702,'DE-PARA'!C:D,2,0)),"NÃO ENCONTRADO")</f>
        <v>Serviços</v>
      </c>
      <c r="L5702" s="50" t="str">
        <f>VLOOKUP(K5702,'Base -Receita-Despesa'!$B:$AS,1,FALSE)</f>
        <v>Serviços</v>
      </c>
    </row>
    <row r="5703" spans="1:12" ht="15" customHeight="1" x14ac:dyDescent="0.25">
      <c r="A5703" s="81" t="str">
        <f t="shared" si="179"/>
        <v>2019</v>
      </c>
      <c r="B5703" s="259" t="s">
        <v>1021</v>
      </c>
      <c r="C5703" s="260" t="s">
        <v>1022</v>
      </c>
      <c r="D5703" s="73" t="str">
        <f t="shared" si="178"/>
        <v>nov/2019</v>
      </c>
      <c r="E5703" s="263">
        <v>43788</v>
      </c>
      <c r="F5703" s="259" t="s">
        <v>214</v>
      </c>
      <c r="G5703" s="259" t="s">
        <v>295</v>
      </c>
      <c r="H5703" s="264" t="s">
        <v>304</v>
      </c>
      <c r="I5703" s="264" t="s">
        <v>133</v>
      </c>
      <c r="J5703" s="264">
        <v>-9.5</v>
      </c>
      <c r="K5703" s="82" t="str">
        <f>IFERROR(IFERROR(VLOOKUP(I5703,'DE-PARA'!B:D,3,0),VLOOKUP(I5703,'DE-PARA'!C:D,2,0)),"NÃO ENCONTRADO")</f>
        <v>Outras Saídas</v>
      </c>
      <c r="L5703" s="50" t="str">
        <f>VLOOKUP(K5703,'Base -Receita-Despesa'!$B:$AS,1,FALSE)</f>
        <v>Outras Saídas</v>
      </c>
    </row>
    <row r="5704" spans="1:12" ht="15" customHeight="1" x14ac:dyDescent="0.25">
      <c r="A5704" s="81" t="str">
        <f t="shared" si="179"/>
        <v>2019</v>
      </c>
      <c r="B5704" s="259" t="s">
        <v>1021</v>
      </c>
      <c r="C5704" s="260" t="s">
        <v>1022</v>
      </c>
      <c r="D5704" s="73" t="str">
        <f t="shared" si="178"/>
        <v>nov/2019</v>
      </c>
      <c r="E5704" s="263">
        <v>43788</v>
      </c>
      <c r="F5704" s="259" t="s">
        <v>214</v>
      </c>
      <c r="G5704" s="259" t="s">
        <v>295</v>
      </c>
      <c r="H5704" s="264" t="s">
        <v>304</v>
      </c>
      <c r="I5704" s="264" t="s">
        <v>133</v>
      </c>
      <c r="J5704" s="264">
        <v>-9.5</v>
      </c>
      <c r="K5704" s="82" t="str">
        <f>IFERROR(IFERROR(VLOOKUP(I5704,'DE-PARA'!B:D,3,0),VLOOKUP(I5704,'DE-PARA'!C:D,2,0)),"NÃO ENCONTRADO")</f>
        <v>Outras Saídas</v>
      </c>
      <c r="L5704" s="50" t="str">
        <f>VLOOKUP(K5704,'Base -Receita-Despesa'!$B:$AS,1,FALSE)</f>
        <v>Outras Saídas</v>
      </c>
    </row>
    <row r="5705" spans="1:12" ht="15" customHeight="1" x14ac:dyDescent="0.25">
      <c r="A5705" s="81" t="str">
        <f t="shared" si="179"/>
        <v>2019</v>
      </c>
      <c r="B5705" s="259" t="s">
        <v>1021</v>
      </c>
      <c r="C5705" s="260" t="s">
        <v>1022</v>
      </c>
      <c r="D5705" s="73" t="str">
        <f t="shared" si="178"/>
        <v>nov/2019</v>
      </c>
      <c r="E5705" s="263">
        <v>43788</v>
      </c>
      <c r="F5705" s="259" t="s">
        <v>214</v>
      </c>
      <c r="G5705" s="259" t="s">
        <v>295</v>
      </c>
      <c r="H5705" s="264" t="s">
        <v>304</v>
      </c>
      <c r="I5705" s="264" t="s">
        <v>133</v>
      </c>
      <c r="J5705" s="264">
        <v>-9.5</v>
      </c>
      <c r="K5705" s="82" t="str">
        <f>IFERROR(IFERROR(VLOOKUP(I5705,'DE-PARA'!B:D,3,0),VLOOKUP(I5705,'DE-PARA'!C:D,2,0)),"NÃO ENCONTRADO")</f>
        <v>Outras Saídas</v>
      </c>
      <c r="L5705" s="50" t="str">
        <f>VLOOKUP(K5705,'Base -Receita-Despesa'!$B:$AS,1,FALSE)</f>
        <v>Outras Saídas</v>
      </c>
    </row>
    <row r="5706" spans="1:12" ht="15" customHeight="1" x14ac:dyDescent="0.25">
      <c r="A5706" s="81" t="str">
        <f t="shared" si="179"/>
        <v>2019</v>
      </c>
      <c r="B5706" s="259" t="s">
        <v>1021</v>
      </c>
      <c r="C5706" s="260" t="s">
        <v>1022</v>
      </c>
      <c r="D5706" s="73" t="str">
        <f t="shared" si="178"/>
        <v>nov/2019</v>
      </c>
      <c r="E5706" s="263">
        <v>43788</v>
      </c>
      <c r="F5706" s="259" t="s">
        <v>207</v>
      </c>
      <c r="G5706" s="259" t="s">
        <v>295</v>
      </c>
      <c r="H5706" s="264" t="s">
        <v>208</v>
      </c>
      <c r="I5706" s="264" t="s">
        <v>298</v>
      </c>
      <c r="J5706" s="265">
        <v>21135.81</v>
      </c>
      <c r="K5706" s="82" t="str">
        <f>IFERROR(IFERROR(VLOOKUP(I5706,'DE-PARA'!B:D,3,0),VLOOKUP(I5706,'DE-PARA'!C:D,2,0)),"NÃO ENCONTRADO")</f>
        <v>Entrada Conta Aplicação (+)</v>
      </c>
      <c r="L5706" s="50" t="str">
        <f>VLOOKUP(K5706,'Base -Receita-Despesa'!$B:$AS,1,FALSE)</f>
        <v>ENTRADA CONTA APLICAÇÃO (+)</v>
      </c>
    </row>
    <row r="5707" spans="1:12" ht="15" customHeight="1" x14ac:dyDescent="0.25">
      <c r="A5707" s="81" t="str">
        <f t="shared" si="179"/>
        <v>2019</v>
      </c>
      <c r="B5707" s="259" t="s">
        <v>1021</v>
      </c>
      <c r="C5707" s="260" t="s">
        <v>1022</v>
      </c>
      <c r="D5707" s="73" t="str">
        <f t="shared" si="178"/>
        <v>nov/2019</v>
      </c>
      <c r="E5707" s="263">
        <v>43789</v>
      </c>
      <c r="F5707" s="259" t="s">
        <v>1850</v>
      </c>
      <c r="G5707" s="259" t="s">
        <v>295</v>
      </c>
      <c r="H5707" s="264" t="s">
        <v>1794</v>
      </c>
      <c r="I5707" s="264" t="s">
        <v>151</v>
      </c>
      <c r="J5707" s="264">
        <v>-395.11</v>
      </c>
      <c r="K5707" s="82" t="str">
        <f>IFERROR(IFERROR(VLOOKUP(I5707,'DE-PARA'!B:D,3,0),VLOOKUP(I5707,'DE-PARA'!C:D,2,0)),"NÃO ENCONTRADO")</f>
        <v>Serviços</v>
      </c>
      <c r="L5707" s="50" t="str">
        <f>VLOOKUP(K5707,'Base -Receita-Despesa'!$B:$AS,1,FALSE)</f>
        <v>Serviços</v>
      </c>
    </row>
    <row r="5708" spans="1:12" ht="15" customHeight="1" x14ac:dyDescent="0.25">
      <c r="A5708" s="81" t="str">
        <f t="shared" si="179"/>
        <v>2019</v>
      </c>
      <c r="B5708" s="259" t="s">
        <v>1021</v>
      </c>
      <c r="C5708" s="260" t="s">
        <v>1022</v>
      </c>
      <c r="D5708" s="73" t="str">
        <f t="shared" si="178"/>
        <v>nov/2019</v>
      </c>
      <c r="E5708" s="263">
        <v>43789</v>
      </c>
      <c r="F5708" s="259" t="s">
        <v>1851</v>
      </c>
      <c r="G5708" s="259" t="s">
        <v>295</v>
      </c>
      <c r="H5708" s="264" t="s">
        <v>1794</v>
      </c>
      <c r="I5708" s="264" t="s">
        <v>151</v>
      </c>
      <c r="J5708" s="265">
        <v>-2830.01</v>
      </c>
      <c r="K5708" s="82" t="str">
        <f>IFERROR(IFERROR(VLOOKUP(I5708,'DE-PARA'!B:D,3,0),VLOOKUP(I5708,'DE-PARA'!C:D,2,0)),"NÃO ENCONTRADO")</f>
        <v>Serviços</v>
      </c>
      <c r="L5708" s="50" t="str">
        <f>VLOOKUP(K5708,'Base -Receita-Despesa'!$B:$AS,1,FALSE)</f>
        <v>Serviços</v>
      </c>
    </row>
    <row r="5709" spans="1:12" ht="15" customHeight="1" x14ac:dyDescent="0.25">
      <c r="A5709" s="81" t="str">
        <f t="shared" si="179"/>
        <v>2019</v>
      </c>
      <c r="B5709" s="259" t="s">
        <v>1021</v>
      </c>
      <c r="C5709" s="260" t="s">
        <v>1022</v>
      </c>
      <c r="D5709" s="73" t="str">
        <f t="shared" si="178"/>
        <v>nov/2019</v>
      </c>
      <c r="E5709" s="263">
        <v>43789</v>
      </c>
      <c r="F5709" s="259" t="s">
        <v>644</v>
      </c>
      <c r="G5709" s="259" t="s">
        <v>295</v>
      </c>
      <c r="H5709" s="264" t="s">
        <v>1578</v>
      </c>
      <c r="I5709" s="264" t="s">
        <v>244</v>
      </c>
      <c r="J5709" s="264">
        <v>-540</v>
      </c>
      <c r="K5709" s="82" t="str">
        <f>IFERROR(IFERROR(VLOOKUP(I5709,'DE-PARA'!B:D,3,0),VLOOKUP(I5709,'DE-PARA'!C:D,2,0)),"NÃO ENCONTRADO")</f>
        <v>Pessoal</v>
      </c>
      <c r="L5709" s="50" t="str">
        <f>VLOOKUP(K5709,'Base -Receita-Despesa'!$B:$AS,1,FALSE)</f>
        <v>Pessoal</v>
      </c>
    </row>
    <row r="5710" spans="1:12" ht="15" customHeight="1" x14ac:dyDescent="0.25">
      <c r="A5710" s="81" t="str">
        <f t="shared" si="179"/>
        <v>2019</v>
      </c>
      <c r="B5710" s="259" t="s">
        <v>1021</v>
      </c>
      <c r="C5710" s="260" t="s">
        <v>1022</v>
      </c>
      <c r="D5710" s="73" t="str">
        <f t="shared" si="178"/>
        <v>nov/2019</v>
      </c>
      <c r="E5710" s="263">
        <v>43789</v>
      </c>
      <c r="F5710" s="259" t="s">
        <v>1852</v>
      </c>
      <c r="G5710" s="259" t="s">
        <v>295</v>
      </c>
      <c r="H5710" s="264" t="s">
        <v>1783</v>
      </c>
      <c r="I5710" s="264" t="s">
        <v>118</v>
      </c>
      <c r="J5710" s="265">
        <v>-4333.18</v>
      </c>
      <c r="K5710" s="82" t="str">
        <f>IFERROR(IFERROR(VLOOKUP(I5710,'DE-PARA'!B:D,3,0),VLOOKUP(I5710,'DE-PARA'!C:D,2,0)),"NÃO ENCONTRADO")</f>
        <v>Serviços</v>
      </c>
      <c r="L5710" s="50" t="str">
        <f>VLOOKUP(K5710,'Base -Receita-Despesa'!$B:$AS,1,FALSE)</f>
        <v>Serviços</v>
      </c>
    </row>
    <row r="5711" spans="1:12" ht="15" customHeight="1" x14ac:dyDescent="0.25">
      <c r="A5711" s="81" t="str">
        <f t="shared" si="179"/>
        <v>2019</v>
      </c>
      <c r="B5711" s="259" t="s">
        <v>1021</v>
      </c>
      <c r="C5711" s="260" t="s">
        <v>1022</v>
      </c>
      <c r="D5711" s="73" t="str">
        <f t="shared" si="178"/>
        <v>nov/2019</v>
      </c>
      <c r="E5711" s="263">
        <v>43789</v>
      </c>
      <c r="F5711" s="259" t="s">
        <v>614</v>
      </c>
      <c r="G5711" s="259" t="s">
        <v>295</v>
      </c>
      <c r="H5711" s="264" t="s">
        <v>840</v>
      </c>
      <c r="I5711" s="264" t="s">
        <v>150</v>
      </c>
      <c r="J5711" s="265">
        <v>-3450</v>
      </c>
      <c r="K5711" s="82" t="str">
        <f>IFERROR(IFERROR(VLOOKUP(I5711,'DE-PARA'!B:D,3,0),VLOOKUP(I5711,'DE-PARA'!C:D,2,0)),"NÃO ENCONTRADO")</f>
        <v>Serviços</v>
      </c>
      <c r="L5711" s="50" t="str">
        <f>VLOOKUP(K5711,'Base -Receita-Despesa'!$B:$AS,1,FALSE)</f>
        <v>Serviços</v>
      </c>
    </row>
    <row r="5712" spans="1:12" ht="15" customHeight="1" x14ac:dyDescent="0.25">
      <c r="A5712" s="81" t="str">
        <f t="shared" si="179"/>
        <v>2019</v>
      </c>
      <c r="B5712" s="259" t="s">
        <v>1021</v>
      </c>
      <c r="C5712" s="260" t="s">
        <v>1022</v>
      </c>
      <c r="D5712" s="73" t="str">
        <f t="shared" si="178"/>
        <v>nov/2019</v>
      </c>
      <c r="E5712" s="263">
        <v>43789</v>
      </c>
      <c r="F5712" s="259" t="s">
        <v>807</v>
      </c>
      <c r="G5712" s="259" t="s">
        <v>295</v>
      </c>
      <c r="H5712" s="264" t="s">
        <v>1853</v>
      </c>
      <c r="I5712" s="264" t="s">
        <v>156</v>
      </c>
      <c r="J5712" s="265">
        <v>-1049.72</v>
      </c>
      <c r="K5712" s="82" t="str">
        <f>IFERROR(IFERROR(VLOOKUP(I5712,'DE-PARA'!B:D,3,0),VLOOKUP(I5712,'DE-PARA'!C:D,2,0)),"NÃO ENCONTRADO")</f>
        <v>Encargos sobre Folha de Pagamento</v>
      </c>
      <c r="L5712" s="50" t="str">
        <f>VLOOKUP(K5712,'Base -Receita-Despesa'!$B:$AS,1,FALSE)</f>
        <v>Encargos sobre Folha de Pagamento</v>
      </c>
    </row>
    <row r="5713" spans="1:12" ht="15" customHeight="1" x14ac:dyDescent="0.25">
      <c r="A5713" s="81" t="str">
        <f t="shared" si="179"/>
        <v>2019</v>
      </c>
      <c r="B5713" s="259" t="s">
        <v>1021</v>
      </c>
      <c r="C5713" s="260" t="s">
        <v>1022</v>
      </c>
      <c r="D5713" s="73" t="str">
        <f t="shared" si="178"/>
        <v>nov/2019</v>
      </c>
      <c r="E5713" s="263">
        <v>43789</v>
      </c>
      <c r="F5713" s="259" t="s">
        <v>794</v>
      </c>
      <c r="G5713" s="259" t="s">
        <v>295</v>
      </c>
      <c r="H5713" s="264" t="s">
        <v>861</v>
      </c>
      <c r="I5713" s="264" t="s">
        <v>156</v>
      </c>
      <c r="J5713" s="265">
        <v>-11927.89</v>
      </c>
      <c r="K5713" s="82" t="str">
        <f>IFERROR(IFERROR(VLOOKUP(I5713,'DE-PARA'!B:D,3,0),VLOOKUP(I5713,'DE-PARA'!C:D,2,0)),"NÃO ENCONTRADO")</f>
        <v>Encargos sobre Folha de Pagamento</v>
      </c>
      <c r="L5713" s="50" t="str">
        <f>VLOOKUP(K5713,'Base -Receita-Despesa'!$B:$AS,1,FALSE)</f>
        <v>Encargos sobre Folha de Pagamento</v>
      </c>
    </row>
    <row r="5714" spans="1:12" ht="15" customHeight="1" x14ac:dyDescent="0.25">
      <c r="A5714" s="81" t="str">
        <f t="shared" si="179"/>
        <v>2019</v>
      </c>
      <c r="B5714" s="259" t="s">
        <v>1021</v>
      </c>
      <c r="C5714" s="260" t="s">
        <v>1022</v>
      </c>
      <c r="D5714" s="73" t="str">
        <f t="shared" si="178"/>
        <v>nov/2019</v>
      </c>
      <c r="E5714" s="263">
        <v>43789</v>
      </c>
      <c r="F5714" s="259" t="s">
        <v>1854</v>
      </c>
      <c r="G5714" s="259" t="s">
        <v>295</v>
      </c>
      <c r="H5714" s="264" t="s">
        <v>1794</v>
      </c>
      <c r="I5714" s="264" t="s">
        <v>151</v>
      </c>
      <c r="J5714" s="265">
        <v>-2722.66</v>
      </c>
      <c r="K5714" s="82" t="str">
        <f>IFERROR(IFERROR(VLOOKUP(I5714,'DE-PARA'!B:D,3,0),VLOOKUP(I5714,'DE-PARA'!C:D,2,0)),"NÃO ENCONTRADO")</f>
        <v>Serviços</v>
      </c>
      <c r="L5714" s="50" t="str">
        <f>VLOOKUP(K5714,'Base -Receita-Despesa'!$B:$AS,1,FALSE)</f>
        <v>Serviços</v>
      </c>
    </row>
    <row r="5715" spans="1:12" ht="15" customHeight="1" x14ac:dyDescent="0.25">
      <c r="A5715" s="81" t="str">
        <f t="shared" si="179"/>
        <v>2019</v>
      </c>
      <c r="B5715" s="259" t="s">
        <v>1021</v>
      </c>
      <c r="C5715" s="260" t="s">
        <v>1022</v>
      </c>
      <c r="D5715" s="73" t="str">
        <f t="shared" si="178"/>
        <v>nov/2019</v>
      </c>
      <c r="E5715" s="263">
        <v>43789</v>
      </c>
      <c r="F5715" s="259" t="s">
        <v>1855</v>
      </c>
      <c r="G5715" s="259" t="s">
        <v>295</v>
      </c>
      <c r="H5715" s="264" t="s">
        <v>840</v>
      </c>
      <c r="I5715" s="264" t="s">
        <v>150</v>
      </c>
      <c r="J5715" s="265">
        <v>-3208.5</v>
      </c>
      <c r="K5715" s="82" t="str">
        <f>IFERROR(IFERROR(VLOOKUP(I5715,'DE-PARA'!B:D,3,0),VLOOKUP(I5715,'DE-PARA'!C:D,2,0)),"NÃO ENCONTRADO")</f>
        <v>Serviços</v>
      </c>
      <c r="L5715" s="50" t="str">
        <f>VLOOKUP(K5715,'Base -Receita-Despesa'!$B:$AS,1,FALSE)</f>
        <v>Serviços</v>
      </c>
    </row>
    <row r="5716" spans="1:12" ht="15" customHeight="1" x14ac:dyDescent="0.25">
      <c r="A5716" s="81" t="str">
        <f t="shared" si="179"/>
        <v>2019</v>
      </c>
      <c r="B5716" s="259" t="s">
        <v>1021</v>
      </c>
      <c r="C5716" s="260" t="s">
        <v>1022</v>
      </c>
      <c r="D5716" s="73" t="str">
        <f t="shared" si="178"/>
        <v>nov/2019</v>
      </c>
      <c r="E5716" s="263">
        <v>43789</v>
      </c>
      <c r="F5716" s="259" t="s">
        <v>1856</v>
      </c>
      <c r="G5716" s="259" t="s">
        <v>295</v>
      </c>
      <c r="H5716" s="264" t="s">
        <v>840</v>
      </c>
      <c r="I5716" s="264" t="s">
        <v>150</v>
      </c>
      <c r="J5716" s="264">
        <v>-232.05</v>
      </c>
      <c r="K5716" s="82" t="str">
        <f>IFERROR(IFERROR(VLOOKUP(I5716,'DE-PARA'!B:D,3,0),VLOOKUP(I5716,'DE-PARA'!C:D,2,0)),"NÃO ENCONTRADO")</f>
        <v>Serviços</v>
      </c>
      <c r="L5716" s="50" t="str">
        <f>VLOOKUP(K5716,'Base -Receita-Despesa'!$B:$AS,1,FALSE)</f>
        <v>Serviços</v>
      </c>
    </row>
    <row r="5717" spans="1:12" ht="15" customHeight="1" x14ac:dyDescent="0.25">
      <c r="A5717" s="81" t="str">
        <f t="shared" si="179"/>
        <v>2019</v>
      </c>
      <c r="B5717" s="259" t="s">
        <v>1021</v>
      </c>
      <c r="C5717" s="260" t="s">
        <v>1022</v>
      </c>
      <c r="D5717" s="73" t="str">
        <f t="shared" si="178"/>
        <v>nov/2019</v>
      </c>
      <c r="E5717" s="263">
        <v>43789</v>
      </c>
      <c r="F5717" s="259" t="s">
        <v>1857</v>
      </c>
      <c r="G5717" s="259" t="s">
        <v>295</v>
      </c>
      <c r="H5717" s="264" t="s">
        <v>1783</v>
      </c>
      <c r="I5717" s="264" t="s">
        <v>118</v>
      </c>
      <c r="J5717" s="265">
        <v>-3904.66</v>
      </c>
      <c r="K5717" s="82" t="str">
        <f>IFERROR(IFERROR(VLOOKUP(I5717,'DE-PARA'!B:D,3,0),VLOOKUP(I5717,'DE-PARA'!C:D,2,0)),"NÃO ENCONTRADO")</f>
        <v>Serviços</v>
      </c>
      <c r="L5717" s="50" t="str">
        <f>VLOOKUP(K5717,'Base -Receita-Despesa'!$B:$AS,1,FALSE)</f>
        <v>Serviços</v>
      </c>
    </row>
    <row r="5718" spans="1:12" ht="15" customHeight="1" x14ac:dyDescent="0.25">
      <c r="A5718" s="81" t="str">
        <f t="shared" si="179"/>
        <v>2019</v>
      </c>
      <c r="B5718" s="259" t="s">
        <v>1021</v>
      </c>
      <c r="C5718" s="260" t="s">
        <v>1022</v>
      </c>
      <c r="D5718" s="73" t="str">
        <f t="shared" si="178"/>
        <v>nov/2019</v>
      </c>
      <c r="E5718" s="263">
        <v>43789</v>
      </c>
      <c r="F5718" s="259" t="s">
        <v>642</v>
      </c>
      <c r="G5718" s="259" t="s">
        <v>295</v>
      </c>
      <c r="H5718" s="264" t="s">
        <v>844</v>
      </c>
      <c r="I5718" s="264" t="s">
        <v>243</v>
      </c>
      <c r="J5718" s="265">
        <v>-3738.36</v>
      </c>
      <c r="K5718" s="82" t="str">
        <f>IFERROR(IFERROR(VLOOKUP(I5718,'DE-PARA'!B:D,3,0),VLOOKUP(I5718,'DE-PARA'!C:D,2,0)),"NÃO ENCONTRADO")</f>
        <v>Pessoal</v>
      </c>
      <c r="L5718" s="50" t="str">
        <f>VLOOKUP(K5718,'Base -Receita-Despesa'!$B:$AS,1,FALSE)</f>
        <v>Pessoal</v>
      </c>
    </row>
    <row r="5719" spans="1:12" ht="15" customHeight="1" x14ac:dyDescent="0.25">
      <c r="A5719" s="81" t="str">
        <f t="shared" si="179"/>
        <v>2019</v>
      </c>
      <c r="B5719" s="259" t="s">
        <v>1021</v>
      </c>
      <c r="C5719" s="260" t="s">
        <v>1022</v>
      </c>
      <c r="D5719" s="73" t="str">
        <f t="shared" si="178"/>
        <v>nov/2019</v>
      </c>
      <c r="E5719" s="263">
        <v>43789</v>
      </c>
      <c r="F5719" s="259" t="s">
        <v>475</v>
      </c>
      <c r="G5719" s="259" t="s">
        <v>295</v>
      </c>
      <c r="H5719" s="264" t="s">
        <v>844</v>
      </c>
      <c r="I5719" s="264" t="s">
        <v>243</v>
      </c>
      <c r="J5719" s="265">
        <v>-9494.76</v>
      </c>
      <c r="K5719" s="82" t="str">
        <f>IFERROR(IFERROR(VLOOKUP(I5719,'DE-PARA'!B:D,3,0),VLOOKUP(I5719,'DE-PARA'!C:D,2,0)),"NÃO ENCONTRADO")</f>
        <v>Pessoal</v>
      </c>
      <c r="L5719" s="50" t="str">
        <f>VLOOKUP(K5719,'Base -Receita-Despesa'!$B:$AS,1,FALSE)</f>
        <v>Pessoal</v>
      </c>
    </row>
    <row r="5720" spans="1:12" ht="15" customHeight="1" x14ac:dyDescent="0.25">
      <c r="A5720" s="81" t="str">
        <f t="shared" si="179"/>
        <v>2019</v>
      </c>
      <c r="B5720" s="259" t="s">
        <v>1021</v>
      </c>
      <c r="C5720" s="260" t="s">
        <v>1022</v>
      </c>
      <c r="D5720" s="73" t="str">
        <f t="shared" si="178"/>
        <v>nov/2019</v>
      </c>
      <c r="E5720" s="263">
        <v>43789</v>
      </c>
      <c r="F5720" s="259" t="s">
        <v>476</v>
      </c>
      <c r="G5720" s="259" t="s">
        <v>295</v>
      </c>
      <c r="H5720" s="264" t="s">
        <v>844</v>
      </c>
      <c r="I5720" s="264" t="s">
        <v>243</v>
      </c>
      <c r="J5720" s="265">
        <v>-1813.51</v>
      </c>
      <c r="K5720" s="82" t="str">
        <f>IFERROR(IFERROR(VLOOKUP(I5720,'DE-PARA'!B:D,3,0),VLOOKUP(I5720,'DE-PARA'!C:D,2,0)),"NÃO ENCONTRADO")</f>
        <v>Pessoal</v>
      </c>
      <c r="L5720" s="50" t="str">
        <f>VLOOKUP(K5720,'Base -Receita-Despesa'!$B:$AS,1,FALSE)</f>
        <v>Pessoal</v>
      </c>
    </row>
    <row r="5721" spans="1:12" ht="15" customHeight="1" x14ac:dyDescent="0.25">
      <c r="A5721" s="81" t="str">
        <f t="shared" si="179"/>
        <v>2019</v>
      </c>
      <c r="B5721" s="259" t="s">
        <v>1021</v>
      </c>
      <c r="C5721" s="260" t="s">
        <v>1022</v>
      </c>
      <c r="D5721" s="73" t="str">
        <f t="shared" si="178"/>
        <v>nov/2019</v>
      </c>
      <c r="E5721" s="263">
        <v>43789</v>
      </c>
      <c r="F5721" s="259" t="s">
        <v>648</v>
      </c>
      <c r="G5721" s="259" t="s">
        <v>295</v>
      </c>
      <c r="H5721" s="264" t="s">
        <v>844</v>
      </c>
      <c r="I5721" s="264" t="s">
        <v>243</v>
      </c>
      <c r="J5721" s="265">
        <v>-2698.62</v>
      </c>
      <c r="K5721" s="82" t="str">
        <f>IFERROR(IFERROR(VLOOKUP(I5721,'DE-PARA'!B:D,3,0),VLOOKUP(I5721,'DE-PARA'!C:D,2,0)),"NÃO ENCONTRADO")</f>
        <v>Pessoal</v>
      </c>
      <c r="L5721" s="50" t="str">
        <f>VLOOKUP(K5721,'Base -Receita-Despesa'!$B:$AS,1,FALSE)</f>
        <v>Pessoal</v>
      </c>
    </row>
    <row r="5722" spans="1:12" ht="15" customHeight="1" x14ac:dyDescent="0.25">
      <c r="A5722" s="81" t="str">
        <f t="shared" si="179"/>
        <v>2019</v>
      </c>
      <c r="B5722" s="259" t="s">
        <v>1021</v>
      </c>
      <c r="C5722" s="260" t="s">
        <v>1022</v>
      </c>
      <c r="D5722" s="73" t="str">
        <f t="shared" si="178"/>
        <v>nov/2019</v>
      </c>
      <c r="E5722" s="263">
        <v>43789</v>
      </c>
      <c r="F5722" s="259" t="s">
        <v>1858</v>
      </c>
      <c r="G5722" s="259" t="s">
        <v>295</v>
      </c>
      <c r="H5722" s="264" t="s">
        <v>844</v>
      </c>
      <c r="I5722" s="264" t="s">
        <v>243</v>
      </c>
      <c r="J5722" s="265">
        <v>-2173.42</v>
      </c>
      <c r="K5722" s="82" t="str">
        <f>IFERROR(IFERROR(VLOOKUP(I5722,'DE-PARA'!B:D,3,0),VLOOKUP(I5722,'DE-PARA'!C:D,2,0)),"NÃO ENCONTRADO")</f>
        <v>Pessoal</v>
      </c>
      <c r="L5722" s="50" t="str">
        <f>VLOOKUP(K5722,'Base -Receita-Despesa'!$B:$AS,1,FALSE)</f>
        <v>Pessoal</v>
      </c>
    </row>
    <row r="5723" spans="1:12" ht="15" customHeight="1" x14ac:dyDescent="0.25">
      <c r="A5723" s="81" t="str">
        <f t="shared" si="179"/>
        <v>2019</v>
      </c>
      <c r="B5723" s="259" t="s">
        <v>1021</v>
      </c>
      <c r="C5723" s="260" t="s">
        <v>1022</v>
      </c>
      <c r="D5723" s="73" t="str">
        <f t="shared" si="178"/>
        <v>nov/2019</v>
      </c>
      <c r="E5723" s="263">
        <v>43789</v>
      </c>
      <c r="F5723" s="259" t="s">
        <v>1859</v>
      </c>
      <c r="G5723" s="259" t="s">
        <v>295</v>
      </c>
      <c r="H5723" s="264" t="s">
        <v>338</v>
      </c>
      <c r="I5723" s="264" t="s">
        <v>137</v>
      </c>
      <c r="J5723" s="264">
        <v>-385.49</v>
      </c>
      <c r="K5723" s="82" t="str">
        <f>IFERROR(IFERROR(VLOOKUP(I5723,'DE-PARA'!B:D,3,0),VLOOKUP(I5723,'DE-PARA'!C:D,2,0)),"NÃO ENCONTRADO")</f>
        <v>Serviços</v>
      </c>
      <c r="L5723" s="50" t="str">
        <f>VLOOKUP(K5723,'Base -Receita-Despesa'!$B:$AS,1,FALSE)</f>
        <v>Serviços</v>
      </c>
    </row>
    <row r="5724" spans="1:12" ht="15" customHeight="1" x14ac:dyDescent="0.25">
      <c r="A5724" s="81" t="str">
        <f t="shared" si="179"/>
        <v>2019</v>
      </c>
      <c r="B5724" s="259" t="s">
        <v>1021</v>
      </c>
      <c r="C5724" s="260" t="s">
        <v>1022</v>
      </c>
      <c r="D5724" s="73" t="str">
        <f t="shared" si="178"/>
        <v>nov/2019</v>
      </c>
      <c r="E5724" s="263">
        <v>43789</v>
      </c>
      <c r="F5724" s="259" t="s">
        <v>476</v>
      </c>
      <c r="G5724" s="259" t="s">
        <v>295</v>
      </c>
      <c r="H5724" s="264" t="s">
        <v>1578</v>
      </c>
      <c r="I5724" s="264" t="s">
        <v>244</v>
      </c>
      <c r="J5724" s="264">
        <v>-837</v>
      </c>
      <c r="K5724" s="82" t="str">
        <f>IFERROR(IFERROR(VLOOKUP(I5724,'DE-PARA'!B:D,3,0),VLOOKUP(I5724,'DE-PARA'!C:D,2,0)),"NÃO ENCONTRADO")</f>
        <v>Pessoal</v>
      </c>
      <c r="L5724" s="50" t="str">
        <f>VLOOKUP(K5724,'Base -Receita-Despesa'!$B:$AS,1,FALSE)</f>
        <v>Pessoal</v>
      </c>
    </row>
    <row r="5725" spans="1:12" ht="15" customHeight="1" x14ac:dyDescent="0.25">
      <c r="A5725" s="81" t="str">
        <f t="shared" si="179"/>
        <v>2019</v>
      </c>
      <c r="B5725" s="259" t="s">
        <v>1021</v>
      </c>
      <c r="C5725" s="260" t="s">
        <v>1022</v>
      </c>
      <c r="D5725" s="73" t="str">
        <f t="shared" si="178"/>
        <v>nov/2019</v>
      </c>
      <c r="E5725" s="263">
        <v>43789</v>
      </c>
      <c r="F5725" s="259" t="s">
        <v>1858</v>
      </c>
      <c r="G5725" s="259" t="s">
        <v>295</v>
      </c>
      <c r="H5725" s="264" t="s">
        <v>1578</v>
      </c>
      <c r="I5725" s="264" t="s">
        <v>244</v>
      </c>
      <c r="J5725" s="264">
        <v>-837</v>
      </c>
      <c r="K5725" s="82" t="str">
        <f>IFERROR(IFERROR(VLOOKUP(I5725,'DE-PARA'!B:D,3,0),VLOOKUP(I5725,'DE-PARA'!C:D,2,0)),"NÃO ENCONTRADO")</f>
        <v>Pessoal</v>
      </c>
      <c r="L5725" s="50" t="str">
        <f>VLOOKUP(K5725,'Base -Receita-Despesa'!$B:$AS,1,FALSE)</f>
        <v>Pessoal</v>
      </c>
    </row>
    <row r="5726" spans="1:12" ht="15" customHeight="1" x14ac:dyDescent="0.25">
      <c r="A5726" s="81" t="str">
        <f t="shared" si="179"/>
        <v>2019</v>
      </c>
      <c r="B5726" s="259" t="s">
        <v>1021</v>
      </c>
      <c r="C5726" s="260" t="s">
        <v>1022</v>
      </c>
      <c r="D5726" s="73" t="str">
        <f t="shared" si="178"/>
        <v>nov/2019</v>
      </c>
      <c r="E5726" s="263">
        <v>43789</v>
      </c>
      <c r="F5726" s="259" t="s">
        <v>1860</v>
      </c>
      <c r="G5726" s="259" t="s">
        <v>295</v>
      </c>
      <c r="H5726" s="264" t="s">
        <v>1665</v>
      </c>
      <c r="I5726" s="264" t="s">
        <v>137</v>
      </c>
      <c r="J5726" s="264">
        <v>-146.33000000000001</v>
      </c>
      <c r="K5726" s="82" t="str">
        <f>IFERROR(IFERROR(VLOOKUP(I5726,'DE-PARA'!B:D,3,0),VLOOKUP(I5726,'DE-PARA'!C:D,2,0)),"NÃO ENCONTRADO")</f>
        <v>Serviços</v>
      </c>
      <c r="L5726" s="50" t="str">
        <f>VLOOKUP(K5726,'Base -Receita-Despesa'!$B:$AS,1,FALSE)</f>
        <v>Serviços</v>
      </c>
    </row>
    <row r="5727" spans="1:12" ht="15" customHeight="1" x14ac:dyDescent="0.25">
      <c r="A5727" s="81" t="str">
        <f t="shared" si="179"/>
        <v>2019</v>
      </c>
      <c r="B5727" s="259" t="s">
        <v>1021</v>
      </c>
      <c r="C5727" s="260" t="s">
        <v>1022</v>
      </c>
      <c r="D5727" s="73" t="str">
        <f t="shared" si="178"/>
        <v>nov/2019</v>
      </c>
      <c r="E5727" s="263">
        <v>43789</v>
      </c>
      <c r="F5727" s="259" t="s">
        <v>1861</v>
      </c>
      <c r="G5727" s="259" t="s">
        <v>295</v>
      </c>
      <c r="H5727" s="264" t="s">
        <v>340</v>
      </c>
      <c r="I5727" s="264" t="s">
        <v>160</v>
      </c>
      <c r="J5727" s="264">
        <v>-92.07</v>
      </c>
      <c r="K5727" s="82" t="str">
        <f>IFERROR(IFERROR(VLOOKUP(I5727,'DE-PARA'!B:D,3,0),VLOOKUP(I5727,'DE-PARA'!C:D,2,0)),"NÃO ENCONTRADO")</f>
        <v>Serviços</v>
      </c>
      <c r="L5727" s="50" t="str">
        <f>VLOOKUP(K5727,'Base -Receita-Despesa'!$B:$AS,1,FALSE)</f>
        <v>Serviços</v>
      </c>
    </row>
    <row r="5728" spans="1:12" ht="15" customHeight="1" x14ac:dyDescent="0.25">
      <c r="A5728" s="81" t="str">
        <f t="shared" si="179"/>
        <v>2019</v>
      </c>
      <c r="B5728" s="259" t="s">
        <v>1021</v>
      </c>
      <c r="C5728" s="260" t="s">
        <v>1022</v>
      </c>
      <c r="D5728" s="73" t="str">
        <f t="shared" si="178"/>
        <v>nov/2019</v>
      </c>
      <c r="E5728" s="263">
        <v>43789</v>
      </c>
      <c r="F5728" s="259" t="s">
        <v>616</v>
      </c>
      <c r="G5728" s="259" t="s">
        <v>295</v>
      </c>
      <c r="H5728" s="264" t="s">
        <v>840</v>
      </c>
      <c r="I5728" s="264" t="s">
        <v>150</v>
      </c>
      <c r="J5728" s="265">
        <v>-1035</v>
      </c>
      <c r="K5728" s="82" t="str">
        <f>IFERROR(IFERROR(VLOOKUP(I5728,'DE-PARA'!B:D,3,0),VLOOKUP(I5728,'DE-PARA'!C:D,2,0)),"NÃO ENCONTRADO")</f>
        <v>Serviços</v>
      </c>
      <c r="L5728" s="50" t="str">
        <f>VLOOKUP(K5728,'Base -Receita-Despesa'!$B:$AS,1,FALSE)</f>
        <v>Serviços</v>
      </c>
    </row>
    <row r="5729" spans="1:12" ht="15" customHeight="1" x14ac:dyDescent="0.25">
      <c r="A5729" s="81" t="str">
        <f t="shared" si="179"/>
        <v>2019</v>
      </c>
      <c r="B5729" s="259" t="s">
        <v>1021</v>
      </c>
      <c r="C5729" s="260" t="s">
        <v>1022</v>
      </c>
      <c r="D5729" s="73" t="str">
        <f t="shared" si="178"/>
        <v>nov/2019</v>
      </c>
      <c r="E5729" s="263">
        <v>43789</v>
      </c>
      <c r="F5729" s="259" t="s">
        <v>1862</v>
      </c>
      <c r="G5729" s="259" t="s">
        <v>295</v>
      </c>
      <c r="H5729" s="264" t="s">
        <v>840</v>
      </c>
      <c r="I5729" s="264" t="s">
        <v>150</v>
      </c>
      <c r="J5729" s="264">
        <v>-73.78</v>
      </c>
      <c r="K5729" s="82" t="str">
        <f>IFERROR(IFERROR(VLOOKUP(I5729,'DE-PARA'!B:D,3,0),VLOOKUP(I5729,'DE-PARA'!C:D,2,0)),"NÃO ENCONTRADO")</f>
        <v>Serviços</v>
      </c>
      <c r="L5729" s="50" t="str">
        <f>VLOOKUP(K5729,'Base -Receita-Despesa'!$B:$AS,1,FALSE)</f>
        <v>Serviços</v>
      </c>
    </row>
    <row r="5730" spans="1:12" ht="15" customHeight="1" x14ac:dyDescent="0.25">
      <c r="A5730" s="81" t="str">
        <f t="shared" si="179"/>
        <v>2019</v>
      </c>
      <c r="B5730" s="259" t="s">
        <v>1021</v>
      </c>
      <c r="C5730" s="260" t="s">
        <v>1022</v>
      </c>
      <c r="D5730" s="73" t="str">
        <f t="shared" si="178"/>
        <v>nov/2019</v>
      </c>
      <c r="E5730" s="263">
        <v>43789</v>
      </c>
      <c r="F5730" s="259" t="s">
        <v>1863</v>
      </c>
      <c r="G5730" s="259" t="s">
        <v>295</v>
      </c>
      <c r="H5730" s="264" t="s">
        <v>840</v>
      </c>
      <c r="I5730" s="264" t="s">
        <v>150</v>
      </c>
      <c r="J5730" s="264">
        <v>-32.56</v>
      </c>
      <c r="K5730" s="82" t="str">
        <f>IFERROR(IFERROR(VLOOKUP(I5730,'DE-PARA'!B:D,3,0),VLOOKUP(I5730,'DE-PARA'!C:D,2,0)),"NÃO ENCONTRADO")</f>
        <v>Serviços</v>
      </c>
      <c r="L5730" s="50" t="str">
        <f>VLOOKUP(K5730,'Base -Receita-Despesa'!$B:$AS,1,FALSE)</f>
        <v>Serviços</v>
      </c>
    </row>
    <row r="5731" spans="1:12" ht="15" customHeight="1" x14ac:dyDescent="0.25">
      <c r="A5731" s="81" t="str">
        <f t="shared" si="179"/>
        <v>2019</v>
      </c>
      <c r="B5731" s="259" t="s">
        <v>1021</v>
      </c>
      <c r="C5731" s="260" t="s">
        <v>1022</v>
      </c>
      <c r="D5731" s="73" t="str">
        <f t="shared" si="178"/>
        <v>nov/2019</v>
      </c>
      <c r="E5731" s="263">
        <v>43789</v>
      </c>
      <c r="F5731" s="259" t="s">
        <v>1864</v>
      </c>
      <c r="G5731" s="259" t="s">
        <v>295</v>
      </c>
      <c r="H5731" s="264" t="s">
        <v>842</v>
      </c>
      <c r="I5731" s="264" t="s">
        <v>120</v>
      </c>
      <c r="J5731" s="264">
        <v>-48.38</v>
      </c>
      <c r="K5731" s="82" t="str">
        <f>IFERROR(IFERROR(VLOOKUP(I5731,'DE-PARA'!B:D,3,0),VLOOKUP(I5731,'DE-PARA'!C:D,2,0)),"NÃO ENCONTRADO")</f>
        <v>Serviços</v>
      </c>
      <c r="L5731" s="50" t="str">
        <f>VLOOKUP(K5731,'Base -Receita-Despesa'!$B:$AS,1,FALSE)</f>
        <v>Serviços</v>
      </c>
    </row>
    <row r="5732" spans="1:12" ht="15" customHeight="1" x14ac:dyDescent="0.25">
      <c r="A5732" s="81" t="str">
        <f t="shared" si="179"/>
        <v>2019</v>
      </c>
      <c r="B5732" s="259" t="s">
        <v>1021</v>
      </c>
      <c r="C5732" s="260" t="s">
        <v>1022</v>
      </c>
      <c r="D5732" s="73" t="str">
        <f t="shared" si="178"/>
        <v>nov/2019</v>
      </c>
      <c r="E5732" s="263">
        <v>43789</v>
      </c>
      <c r="F5732" s="259" t="s">
        <v>1865</v>
      </c>
      <c r="G5732" s="259" t="s">
        <v>295</v>
      </c>
      <c r="H5732" s="264" t="s">
        <v>1783</v>
      </c>
      <c r="I5732" s="264" t="s">
        <v>118</v>
      </c>
      <c r="J5732" s="264">
        <v>-866.64</v>
      </c>
      <c r="K5732" s="82" t="str">
        <f>IFERROR(IFERROR(VLOOKUP(I5732,'DE-PARA'!B:D,3,0),VLOOKUP(I5732,'DE-PARA'!C:D,2,0)),"NÃO ENCONTRADO")</f>
        <v>Serviços</v>
      </c>
      <c r="L5732" s="50" t="str">
        <f>VLOOKUP(K5732,'Base -Receita-Despesa'!$B:$AS,1,FALSE)</f>
        <v>Serviços</v>
      </c>
    </row>
    <row r="5733" spans="1:12" ht="15" customHeight="1" x14ac:dyDescent="0.25">
      <c r="A5733" s="81" t="str">
        <f t="shared" si="179"/>
        <v>2019</v>
      </c>
      <c r="B5733" s="259" t="s">
        <v>1021</v>
      </c>
      <c r="C5733" s="260" t="s">
        <v>1022</v>
      </c>
      <c r="D5733" s="73" t="str">
        <f t="shared" si="178"/>
        <v>nov/2019</v>
      </c>
      <c r="E5733" s="263">
        <v>43789</v>
      </c>
      <c r="F5733" s="259" t="s">
        <v>1180</v>
      </c>
      <c r="G5733" s="259" t="s">
        <v>295</v>
      </c>
      <c r="H5733" s="264" t="s">
        <v>844</v>
      </c>
      <c r="I5733" s="264" t="s">
        <v>243</v>
      </c>
      <c r="J5733" s="265">
        <v>-1205.92</v>
      </c>
      <c r="K5733" s="82" t="str">
        <f>IFERROR(IFERROR(VLOOKUP(I5733,'DE-PARA'!B:D,3,0),VLOOKUP(I5733,'DE-PARA'!C:D,2,0)),"NÃO ENCONTRADO")</f>
        <v>Pessoal</v>
      </c>
      <c r="L5733" s="50" t="str">
        <f>VLOOKUP(K5733,'Base -Receita-Despesa'!$B:$AS,1,FALSE)</f>
        <v>Pessoal</v>
      </c>
    </row>
    <row r="5734" spans="1:12" ht="15" customHeight="1" x14ac:dyDescent="0.25">
      <c r="A5734" s="81" t="str">
        <f t="shared" si="179"/>
        <v>2019</v>
      </c>
      <c r="B5734" s="259" t="s">
        <v>1021</v>
      </c>
      <c r="C5734" s="260" t="s">
        <v>1022</v>
      </c>
      <c r="D5734" s="73" t="str">
        <f t="shared" si="178"/>
        <v>nov/2019</v>
      </c>
      <c r="E5734" s="263">
        <v>43789</v>
      </c>
      <c r="F5734" s="259" t="s">
        <v>452</v>
      </c>
      <c r="G5734" s="259" t="s">
        <v>295</v>
      </c>
      <c r="H5734" s="264" t="s">
        <v>844</v>
      </c>
      <c r="I5734" s="264" t="s">
        <v>243</v>
      </c>
      <c r="J5734" s="265">
        <v>-3062.82</v>
      </c>
      <c r="K5734" s="82" t="str">
        <f>IFERROR(IFERROR(VLOOKUP(I5734,'DE-PARA'!B:D,3,0),VLOOKUP(I5734,'DE-PARA'!C:D,2,0)),"NÃO ENCONTRADO")</f>
        <v>Pessoal</v>
      </c>
      <c r="L5734" s="50" t="str">
        <f>VLOOKUP(K5734,'Base -Receita-Despesa'!$B:$AS,1,FALSE)</f>
        <v>Pessoal</v>
      </c>
    </row>
    <row r="5735" spans="1:12" ht="15" customHeight="1" x14ac:dyDescent="0.25">
      <c r="A5735" s="81" t="str">
        <f t="shared" si="179"/>
        <v>2019</v>
      </c>
      <c r="B5735" s="259" t="s">
        <v>1021</v>
      </c>
      <c r="C5735" s="260" t="s">
        <v>1022</v>
      </c>
      <c r="D5735" s="73" t="str">
        <f t="shared" si="178"/>
        <v>nov/2019</v>
      </c>
      <c r="E5735" s="263">
        <v>43789</v>
      </c>
      <c r="F5735" s="259" t="s">
        <v>453</v>
      </c>
      <c r="G5735" s="259" t="s">
        <v>295</v>
      </c>
      <c r="H5735" s="264" t="s">
        <v>844</v>
      </c>
      <c r="I5735" s="264" t="s">
        <v>243</v>
      </c>
      <c r="J5735" s="264">
        <v>-585</v>
      </c>
      <c r="K5735" s="82" t="str">
        <f>IFERROR(IFERROR(VLOOKUP(I5735,'DE-PARA'!B:D,3,0),VLOOKUP(I5735,'DE-PARA'!C:D,2,0)),"NÃO ENCONTRADO")</f>
        <v>Pessoal</v>
      </c>
      <c r="L5735" s="50" t="str">
        <f>VLOOKUP(K5735,'Base -Receita-Despesa'!$B:$AS,1,FALSE)</f>
        <v>Pessoal</v>
      </c>
    </row>
    <row r="5736" spans="1:12" ht="15" customHeight="1" x14ac:dyDescent="0.25">
      <c r="A5736" s="81" t="str">
        <f t="shared" si="179"/>
        <v>2019</v>
      </c>
      <c r="B5736" s="259" t="s">
        <v>1021</v>
      </c>
      <c r="C5736" s="260" t="s">
        <v>1022</v>
      </c>
      <c r="D5736" s="73" t="str">
        <f t="shared" si="178"/>
        <v>nov/2019</v>
      </c>
      <c r="E5736" s="263">
        <v>43789</v>
      </c>
      <c r="F5736" s="259" t="s">
        <v>393</v>
      </c>
      <c r="G5736" s="259" t="s">
        <v>295</v>
      </c>
      <c r="H5736" s="264" t="s">
        <v>844</v>
      </c>
      <c r="I5736" s="264" t="s">
        <v>243</v>
      </c>
      <c r="J5736" s="264">
        <v>-870.52</v>
      </c>
      <c r="K5736" s="82" t="str">
        <f>IFERROR(IFERROR(VLOOKUP(I5736,'DE-PARA'!B:D,3,0),VLOOKUP(I5736,'DE-PARA'!C:D,2,0)),"NÃO ENCONTRADO")</f>
        <v>Pessoal</v>
      </c>
      <c r="L5736" s="50" t="str">
        <f>VLOOKUP(K5736,'Base -Receita-Despesa'!$B:$AS,1,FALSE)</f>
        <v>Pessoal</v>
      </c>
    </row>
    <row r="5737" spans="1:12" ht="15" customHeight="1" x14ac:dyDescent="0.25">
      <c r="A5737" s="81" t="str">
        <f t="shared" si="179"/>
        <v>2019</v>
      </c>
      <c r="B5737" s="259" t="s">
        <v>1021</v>
      </c>
      <c r="C5737" s="260" t="s">
        <v>1022</v>
      </c>
      <c r="D5737" s="73" t="str">
        <f t="shared" si="178"/>
        <v>nov/2019</v>
      </c>
      <c r="E5737" s="263">
        <v>43789</v>
      </c>
      <c r="F5737" s="259" t="s">
        <v>1789</v>
      </c>
      <c r="G5737" s="259" t="s">
        <v>295</v>
      </c>
      <c r="H5737" s="264" t="s">
        <v>844</v>
      </c>
      <c r="I5737" s="264" t="s">
        <v>243</v>
      </c>
      <c r="J5737" s="264">
        <v>-701.1</v>
      </c>
      <c r="K5737" s="82" t="str">
        <f>IFERROR(IFERROR(VLOOKUP(I5737,'DE-PARA'!B:D,3,0),VLOOKUP(I5737,'DE-PARA'!C:D,2,0)),"NÃO ENCONTRADO")</f>
        <v>Pessoal</v>
      </c>
      <c r="L5737" s="50" t="str">
        <f>VLOOKUP(K5737,'Base -Receita-Despesa'!$B:$AS,1,FALSE)</f>
        <v>Pessoal</v>
      </c>
    </row>
    <row r="5738" spans="1:12" ht="15" customHeight="1" x14ac:dyDescent="0.25">
      <c r="A5738" s="81" t="str">
        <f t="shared" si="179"/>
        <v>2019</v>
      </c>
      <c r="B5738" s="259" t="s">
        <v>1021</v>
      </c>
      <c r="C5738" s="260" t="s">
        <v>1022</v>
      </c>
      <c r="D5738" s="73" t="str">
        <f t="shared" si="178"/>
        <v>nov/2019</v>
      </c>
      <c r="E5738" s="263">
        <v>43789</v>
      </c>
      <c r="F5738" s="259" t="s">
        <v>1866</v>
      </c>
      <c r="G5738" s="259" t="s">
        <v>295</v>
      </c>
      <c r="H5738" s="264" t="s">
        <v>338</v>
      </c>
      <c r="I5738" s="264" t="s">
        <v>137</v>
      </c>
      <c r="J5738" s="264">
        <v>-124.35</v>
      </c>
      <c r="K5738" s="82" t="str">
        <f>IFERROR(IFERROR(VLOOKUP(I5738,'DE-PARA'!B:D,3,0),VLOOKUP(I5738,'DE-PARA'!C:D,2,0)),"NÃO ENCONTRADO")</f>
        <v>Serviços</v>
      </c>
      <c r="L5738" s="50" t="str">
        <f>VLOOKUP(K5738,'Base -Receita-Despesa'!$B:$AS,1,FALSE)</f>
        <v>Serviços</v>
      </c>
    </row>
    <row r="5739" spans="1:12" ht="15" customHeight="1" x14ac:dyDescent="0.25">
      <c r="A5739" s="81" t="str">
        <f t="shared" si="179"/>
        <v>2019</v>
      </c>
      <c r="B5739" s="259" t="s">
        <v>1021</v>
      </c>
      <c r="C5739" s="260" t="s">
        <v>1022</v>
      </c>
      <c r="D5739" s="73" t="str">
        <f t="shared" si="178"/>
        <v>nov/2019</v>
      </c>
      <c r="E5739" s="263">
        <v>43789</v>
      </c>
      <c r="F5739" s="259" t="s">
        <v>645</v>
      </c>
      <c r="G5739" s="259" t="s">
        <v>295</v>
      </c>
      <c r="H5739" s="264" t="s">
        <v>1578</v>
      </c>
      <c r="I5739" s="264" t="s">
        <v>244</v>
      </c>
      <c r="J5739" s="264">
        <v>-270</v>
      </c>
      <c r="K5739" s="82" t="str">
        <f>IFERROR(IFERROR(VLOOKUP(I5739,'DE-PARA'!B:D,3,0),VLOOKUP(I5739,'DE-PARA'!C:D,2,0)),"NÃO ENCONTRADO")</f>
        <v>Pessoal</v>
      </c>
      <c r="L5739" s="50" t="str">
        <f>VLOOKUP(K5739,'Base -Receita-Despesa'!$B:$AS,1,FALSE)</f>
        <v>Pessoal</v>
      </c>
    </row>
    <row r="5740" spans="1:12" ht="15" customHeight="1" x14ac:dyDescent="0.25">
      <c r="A5740" s="81" t="str">
        <f t="shared" si="179"/>
        <v>2019</v>
      </c>
      <c r="B5740" s="259" t="s">
        <v>1021</v>
      </c>
      <c r="C5740" s="260" t="s">
        <v>1022</v>
      </c>
      <c r="D5740" s="73" t="str">
        <f t="shared" si="178"/>
        <v>nov/2019</v>
      </c>
      <c r="E5740" s="263">
        <v>43789</v>
      </c>
      <c r="F5740" s="259" t="s">
        <v>1867</v>
      </c>
      <c r="G5740" s="259" t="s">
        <v>295</v>
      </c>
      <c r="H5740" s="264" t="s">
        <v>340</v>
      </c>
      <c r="I5740" s="264" t="s">
        <v>160</v>
      </c>
      <c r="J5740" s="264">
        <v>-29.7</v>
      </c>
      <c r="K5740" s="82" t="str">
        <f>IFERROR(IFERROR(VLOOKUP(I5740,'DE-PARA'!B:D,3,0),VLOOKUP(I5740,'DE-PARA'!C:D,2,0)),"NÃO ENCONTRADO")</f>
        <v>Serviços</v>
      </c>
      <c r="L5740" s="50" t="str">
        <f>VLOOKUP(K5740,'Base -Receita-Despesa'!$B:$AS,1,FALSE)</f>
        <v>Serviços</v>
      </c>
    </row>
    <row r="5741" spans="1:12" ht="15" customHeight="1" x14ac:dyDescent="0.25">
      <c r="A5741" s="81" t="str">
        <f t="shared" si="179"/>
        <v>2019</v>
      </c>
      <c r="B5741" s="259" t="s">
        <v>1021</v>
      </c>
      <c r="C5741" s="260" t="s">
        <v>1022</v>
      </c>
      <c r="D5741" s="73" t="str">
        <f t="shared" si="178"/>
        <v>nov/2019</v>
      </c>
      <c r="E5741" s="263">
        <v>43789</v>
      </c>
      <c r="F5741" s="259" t="s">
        <v>1868</v>
      </c>
      <c r="G5741" s="259" t="s">
        <v>295</v>
      </c>
      <c r="H5741" s="264" t="s">
        <v>340</v>
      </c>
      <c r="I5741" s="264" t="s">
        <v>160</v>
      </c>
      <c r="J5741" s="264">
        <v>-28.22</v>
      </c>
      <c r="K5741" s="82" t="str">
        <f>IFERROR(IFERROR(VLOOKUP(I5741,'DE-PARA'!B:D,3,0),VLOOKUP(I5741,'DE-PARA'!C:D,2,0)),"NÃO ENCONTRADO")</f>
        <v>Serviços</v>
      </c>
      <c r="L5741" s="50" t="str">
        <f>VLOOKUP(K5741,'Base -Receita-Despesa'!$B:$AS,1,FALSE)</f>
        <v>Serviços</v>
      </c>
    </row>
    <row r="5742" spans="1:12" ht="15" customHeight="1" x14ac:dyDescent="0.25">
      <c r="A5742" s="81" t="str">
        <f t="shared" si="179"/>
        <v>2019</v>
      </c>
      <c r="B5742" s="259" t="s">
        <v>1021</v>
      </c>
      <c r="C5742" s="260" t="s">
        <v>1022</v>
      </c>
      <c r="D5742" s="73" t="str">
        <f t="shared" si="178"/>
        <v>nov/2019</v>
      </c>
      <c r="E5742" s="263">
        <v>43789</v>
      </c>
      <c r="F5742" s="259">
        <v>41880</v>
      </c>
      <c r="G5742" s="259" t="s">
        <v>295</v>
      </c>
      <c r="H5742" s="264" t="s">
        <v>591</v>
      </c>
      <c r="I5742" s="264" t="s">
        <v>188</v>
      </c>
      <c r="J5742" s="264">
        <v>-100</v>
      </c>
      <c r="K5742" s="82" t="str">
        <f>IFERROR(IFERROR(VLOOKUP(I5742,'DE-PARA'!B:D,3,0),VLOOKUP(I5742,'DE-PARA'!C:D,2,0)),"NÃO ENCONTRADO")</f>
        <v>Tributos, Taxas e Contribuições</v>
      </c>
      <c r="L5742" s="50" t="str">
        <f>VLOOKUP(K5742,'Base -Receita-Despesa'!$B:$AS,1,FALSE)</f>
        <v>Tributos, Taxas e Contribuições</v>
      </c>
    </row>
    <row r="5743" spans="1:12" ht="15" customHeight="1" x14ac:dyDescent="0.25">
      <c r="A5743" s="81" t="str">
        <f t="shared" si="179"/>
        <v>2019</v>
      </c>
      <c r="B5743" s="259" t="s">
        <v>1021</v>
      </c>
      <c r="C5743" s="260" t="s">
        <v>1022</v>
      </c>
      <c r="D5743" s="73" t="str">
        <f t="shared" si="178"/>
        <v>nov/2019</v>
      </c>
      <c r="E5743" s="263">
        <v>43789</v>
      </c>
      <c r="F5743" s="259">
        <v>184152</v>
      </c>
      <c r="G5743" s="259" t="s">
        <v>295</v>
      </c>
      <c r="H5743" s="264" t="s">
        <v>1869</v>
      </c>
      <c r="I5743" s="264" t="s">
        <v>251</v>
      </c>
      <c r="J5743" s="265">
        <v>-3516.48</v>
      </c>
      <c r="K5743" s="82" t="str">
        <f>IFERROR(IFERROR(VLOOKUP(I5743,'DE-PARA'!B:D,3,0),VLOOKUP(I5743,'DE-PARA'!C:D,2,0)),"NÃO ENCONTRADO")</f>
        <v>Materiais</v>
      </c>
      <c r="L5743" s="50" t="str">
        <f>VLOOKUP(K5743,'Base -Receita-Despesa'!$B:$AS,1,FALSE)</f>
        <v>Materiais</v>
      </c>
    </row>
    <row r="5744" spans="1:12" ht="15" customHeight="1" x14ac:dyDescent="0.25">
      <c r="A5744" s="81" t="str">
        <f t="shared" si="179"/>
        <v>2019</v>
      </c>
      <c r="B5744" s="259" t="s">
        <v>1021</v>
      </c>
      <c r="C5744" s="260" t="s">
        <v>1022</v>
      </c>
      <c r="D5744" s="73" t="str">
        <f t="shared" si="178"/>
        <v>nov/2019</v>
      </c>
      <c r="E5744" s="263">
        <v>43789</v>
      </c>
      <c r="F5744" s="259" t="s">
        <v>786</v>
      </c>
      <c r="G5744" s="259" t="s">
        <v>295</v>
      </c>
      <c r="H5744" s="264" t="s">
        <v>863</v>
      </c>
      <c r="I5744" s="264" t="s">
        <v>157</v>
      </c>
      <c r="J5744" s="265">
        <v>-111090.18</v>
      </c>
      <c r="K5744" s="82" t="str">
        <f>IFERROR(IFERROR(VLOOKUP(I5744,'DE-PARA'!B:D,3,0),VLOOKUP(I5744,'DE-PARA'!C:D,2,0)),"NÃO ENCONTRADO")</f>
        <v>Encargos sobre Folha de Pagamento</v>
      </c>
      <c r="L5744" s="50" t="str">
        <f>VLOOKUP(K5744,'Base -Receita-Despesa'!$B:$AS,1,FALSE)</f>
        <v>Encargos sobre Folha de Pagamento</v>
      </c>
    </row>
    <row r="5745" spans="1:12" ht="15" customHeight="1" x14ac:dyDescent="0.25">
      <c r="A5745" s="81" t="str">
        <f t="shared" si="179"/>
        <v>2019</v>
      </c>
      <c r="B5745" s="259" t="s">
        <v>1021</v>
      </c>
      <c r="C5745" s="260" t="s">
        <v>1022</v>
      </c>
      <c r="D5745" s="73" t="str">
        <f t="shared" si="178"/>
        <v>nov/2019</v>
      </c>
      <c r="E5745" s="263">
        <v>43789</v>
      </c>
      <c r="F5745" s="259" t="s">
        <v>615</v>
      </c>
      <c r="G5745" s="259" t="s">
        <v>295</v>
      </c>
      <c r="H5745" s="264" t="s">
        <v>840</v>
      </c>
      <c r="I5745" s="264" t="s">
        <v>150</v>
      </c>
      <c r="J5745" s="265">
        <v>-3795</v>
      </c>
      <c r="K5745" s="82" t="str">
        <f>IFERROR(IFERROR(VLOOKUP(I5745,'DE-PARA'!B:D,3,0),VLOOKUP(I5745,'DE-PARA'!C:D,2,0)),"NÃO ENCONTRADO")</f>
        <v>Serviços</v>
      </c>
      <c r="L5745" s="50" t="str">
        <f>VLOOKUP(K5745,'Base -Receita-Despesa'!$B:$AS,1,FALSE)</f>
        <v>Serviços</v>
      </c>
    </row>
    <row r="5746" spans="1:12" ht="15" customHeight="1" x14ac:dyDescent="0.25">
      <c r="A5746" s="81" t="str">
        <f t="shared" si="179"/>
        <v>2019</v>
      </c>
      <c r="B5746" s="259" t="s">
        <v>1021</v>
      </c>
      <c r="C5746" s="260" t="s">
        <v>1022</v>
      </c>
      <c r="D5746" s="73" t="str">
        <f t="shared" si="178"/>
        <v>nov/2019</v>
      </c>
      <c r="E5746" s="263">
        <v>43789</v>
      </c>
      <c r="F5746" s="259" t="s">
        <v>1870</v>
      </c>
      <c r="G5746" s="259" t="s">
        <v>295</v>
      </c>
      <c r="H5746" s="264" t="s">
        <v>1783</v>
      </c>
      <c r="I5746" s="264" t="s">
        <v>118</v>
      </c>
      <c r="J5746" s="265">
        <v>-9533</v>
      </c>
      <c r="K5746" s="82" t="str">
        <f>IFERROR(IFERROR(VLOOKUP(I5746,'DE-PARA'!B:D,3,0),VLOOKUP(I5746,'DE-PARA'!C:D,2,0)),"NÃO ENCONTRADO")</f>
        <v>Serviços</v>
      </c>
      <c r="L5746" s="50" t="str">
        <f>VLOOKUP(K5746,'Base -Receita-Despesa'!$B:$AS,1,FALSE)</f>
        <v>Serviços</v>
      </c>
    </row>
    <row r="5747" spans="1:12" ht="15" customHeight="1" x14ac:dyDescent="0.25">
      <c r="A5747" s="81" t="str">
        <f t="shared" si="179"/>
        <v>2019</v>
      </c>
      <c r="B5747" s="259" t="s">
        <v>1021</v>
      </c>
      <c r="C5747" s="260" t="s">
        <v>1022</v>
      </c>
      <c r="D5747" s="73" t="str">
        <f t="shared" si="178"/>
        <v>nov/2019</v>
      </c>
      <c r="E5747" s="263">
        <v>43789</v>
      </c>
      <c r="F5747" s="259">
        <v>512275</v>
      </c>
      <c r="G5747" s="259" t="s">
        <v>295</v>
      </c>
      <c r="H5747" s="264" t="s">
        <v>1784</v>
      </c>
      <c r="I5747" s="264" t="s">
        <v>248</v>
      </c>
      <c r="J5747" s="265">
        <v>-9301.81</v>
      </c>
      <c r="K5747" s="82" t="str">
        <f>IFERROR(IFERROR(VLOOKUP(I5747,'DE-PARA'!B:D,3,0),VLOOKUP(I5747,'DE-PARA'!C:D,2,0)),"NÃO ENCONTRADO")</f>
        <v>Materiais</v>
      </c>
      <c r="L5747" s="50" t="str">
        <f>VLOOKUP(K5747,'Base -Receita-Despesa'!$B:$AS,1,FALSE)</f>
        <v>Materiais</v>
      </c>
    </row>
    <row r="5748" spans="1:12" ht="15" customHeight="1" x14ac:dyDescent="0.25">
      <c r="A5748" s="81" t="str">
        <f t="shared" si="179"/>
        <v>2019</v>
      </c>
      <c r="B5748" s="259" t="s">
        <v>1021</v>
      </c>
      <c r="C5748" s="260" t="s">
        <v>1022</v>
      </c>
      <c r="D5748" s="73" t="str">
        <f t="shared" si="178"/>
        <v>nov/2019</v>
      </c>
      <c r="E5748" s="263">
        <v>43789</v>
      </c>
      <c r="F5748" s="259">
        <v>15721</v>
      </c>
      <c r="G5748" s="259" t="s">
        <v>295</v>
      </c>
      <c r="H5748" s="264" t="s">
        <v>741</v>
      </c>
      <c r="I5748" s="264" t="s">
        <v>160</v>
      </c>
      <c r="J5748" s="265">
        <v>-4304.17</v>
      </c>
      <c r="K5748" s="82" t="str">
        <f>IFERROR(IFERROR(VLOOKUP(I5748,'DE-PARA'!B:D,3,0),VLOOKUP(I5748,'DE-PARA'!C:D,2,0)),"NÃO ENCONTRADO")</f>
        <v>Serviços</v>
      </c>
      <c r="L5748" s="50" t="str">
        <f>VLOOKUP(K5748,'Base -Receita-Despesa'!$B:$AS,1,FALSE)</f>
        <v>Serviços</v>
      </c>
    </row>
    <row r="5749" spans="1:12" ht="15" customHeight="1" x14ac:dyDescent="0.25">
      <c r="A5749" s="81" t="str">
        <f t="shared" si="179"/>
        <v>2019</v>
      </c>
      <c r="B5749" s="259" t="s">
        <v>1021</v>
      </c>
      <c r="C5749" s="260" t="s">
        <v>1022</v>
      </c>
      <c r="D5749" s="73" t="str">
        <f t="shared" si="178"/>
        <v>nov/2019</v>
      </c>
      <c r="E5749" s="263">
        <v>43789</v>
      </c>
      <c r="F5749" s="259">
        <v>669</v>
      </c>
      <c r="G5749" s="259" t="s">
        <v>295</v>
      </c>
      <c r="H5749" s="264" t="s">
        <v>340</v>
      </c>
      <c r="I5749" s="264" t="s">
        <v>160</v>
      </c>
      <c r="J5749" s="265">
        <v>-1858.23</v>
      </c>
      <c r="K5749" s="82" t="str">
        <f>IFERROR(IFERROR(VLOOKUP(I5749,'DE-PARA'!B:D,3,0),VLOOKUP(I5749,'DE-PARA'!C:D,2,0)),"NÃO ENCONTRADO")</f>
        <v>Serviços</v>
      </c>
      <c r="L5749" s="50" t="str">
        <f>VLOOKUP(K5749,'Base -Receita-Despesa'!$B:$AS,1,FALSE)</f>
        <v>Serviços</v>
      </c>
    </row>
    <row r="5750" spans="1:12" ht="15" customHeight="1" x14ac:dyDescent="0.25">
      <c r="A5750" s="81" t="str">
        <f t="shared" si="179"/>
        <v>2019</v>
      </c>
      <c r="B5750" s="259" t="s">
        <v>1021</v>
      </c>
      <c r="C5750" s="260" t="s">
        <v>1022</v>
      </c>
      <c r="D5750" s="73" t="str">
        <f t="shared" si="178"/>
        <v>nov/2019</v>
      </c>
      <c r="E5750" s="263">
        <v>43789</v>
      </c>
      <c r="F5750" s="259">
        <v>237</v>
      </c>
      <c r="G5750" s="259" t="s">
        <v>295</v>
      </c>
      <c r="H5750" s="264" t="s">
        <v>1783</v>
      </c>
      <c r="I5750" s="264" t="s">
        <v>118</v>
      </c>
      <c r="J5750" s="265">
        <v>-66848.59</v>
      </c>
      <c r="K5750" s="82" t="str">
        <f>IFERROR(IFERROR(VLOOKUP(I5750,'DE-PARA'!B:D,3,0),VLOOKUP(I5750,'DE-PARA'!C:D,2,0)),"NÃO ENCONTRADO")</f>
        <v>Serviços</v>
      </c>
      <c r="L5750" s="50" t="str">
        <f>VLOOKUP(K5750,'Base -Receita-Despesa'!$B:$AS,1,FALSE)</f>
        <v>Serviços</v>
      </c>
    </row>
    <row r="5751" spans="1:12" ht="15" customHeight="1" x14ac:dyDescent="0.25">
      <c r="A5751" s="81" t="str">
        <f t="shared" si="179"/>
        <v>2019</v>
      </c>
      <c r="B5751" s="259" t="s">
        <v>1021</v>
      </c>
      <c r="C5751" s="260" t="s">
        <v>1022</v>
      </c>
      <c r="D5751" s="73" t="str">
        <f t="shared" si="178"/>
        <v>nov/2019</v>
      </c>
      <c r="E5751" s="263">
        <v>43789</v>
      </c>
      <c r="F5751" s="259" t="s">
        <v>214</v>
      </c>
      <c r="G5751" s="259" t="s">
        <v>295</v>
      </c>
      <c r="H5751" s="264" t="s">
        <v>304</v>
      </c>
      <c r="I5751" s="264" t="s">
        <v>133</v>
      </c>
      <c r="J5751" s="264">
        <v>-9.5</v>
      </c>
      <c r="K5751" s="82" t="str">
        <f>IFERROR(IFERROR(VLOOKUP(I5751,'DE-PARA'!B:D,3,0),VLOOKUP(I5751,'DE-PARA'!C:D,2,0)),"NÃO ENCONTRADO")</f>
        <v>Outras Saídas</v>
      </c>
      <c r="L5751" s="50" t="str">
        <f>VLOOKUP(K5751,'Base -Receita-Despesa'!$B:$AS,1,FALSE)</f>
        <v>Outras Saídas</v>
      </c>
    </row>
    <row r="5752" spans="1:12" ht="15" customHeight="1" x14ac:dyDescent="0.25">
      <c r="A5752" s="81" t="str">
        <f t="shared" si="179"/>
        <v>2019</v>
      </c>
      <c r="B5752" s="259" t="s">
        <v>1021</v>
      </c>
      <c r="C5752" s="260" t="s">
        <v>1022</v>
      </c>
      <c r="D5752" s="73" t="str">
        <f t="shared" si="178"/>
        <v>nov/2019</v>
      </c>
      <c r="E5752" s="263">
        <v>43789</v>
      </c>
      <c r="F5752" s="259" t="s">
        <v>214</v>
      </c>
      <c r="G5752" s="259" t="s">
        <v>295</v>
      </c>
      <c r="H5752" s="264" t="s">
        <v>304</v>
      </c>
      <c r="I5752" s="264" t="s">
        <v>133</v>
      </c>
      <c r="J5752" s="264">
        <v>-9.5</v>
      </c>
      <c r="K5752" s="82" t="str">
        <f>IFERROR(IFERROR(VLOOKUP(I5752,'DE-PARA'!B:D,3,0),VLOOKUP(I5752,'DE-PARA'!C:D,2,0)),"NÃO ENCONTRADO")</f>
        <v>Outras Saídas</v>
      </c>
      <c r="L5752" s="50" t="str">
        <f>VLOOKUP(K5752,'Base -Receita-Despesa'!$B:$AS,1,FALSE)</f>
        <v>Outras Saídas</v>
      </c>
    </row>
    <row r="5753" spans="1:12" ht="15" customHeight="1" x14ac:dyDescent="0.25">
      <c r="A5753" s="81" t="str">
        <f t="shared" si="179"/>
        <v>2019</v>
      </c>
      <c r="B5753" s="259" t="s">
        <v>1021</v>
      </c>
      <c r="C5753" s="260" t="s">
        <v>1022</v>
      </c>
      <c r="D5753" s="73" t="str">
        <f t="shared" si="178"/>
        <v>nov/2019</v>
      </c>
      <c r="E5753" s="263">
        <v>43789</v>
      </c>
      <c r="F5753" s="259" t="s">
        <v>214</v>
      </c>
      <c r="G5753" s="259" t="s">
        <v>295</v>
      </c>
      <c r="H5753" s="264" t="s">
        <v>304</v>
      </c>
      <c r="I5753" s="264" t="s">
        <v>133</v>
      </c>
      <c r="J5753" s="264">
        <v>-9.5</v>
      </c>
      <c r="K5753" s="82" t="str">
        <f>IFERROR(IFERROR(VLOOKUP(I5753,'DE-PARA'!B:D,3,0),VLOOKUP(I5753,'DE-PARA'!C:D,2,0)),"NÃO ENCONTRADO")</f>
        <v>Outras Saídas</v>
      </c>
      <c r="L5753" s="50" t="str">
        <f>VLOOKUP(K5753,'Base -Receita-Despesa'!$B:$AS,1,FALSE)</f>
        <v>Outras Saídas</v>
      </c>
    </row>
    <row r="5754" spans="1:12" ht="15" customHeight="1" x14ac:dyDescent="0.25">
      <c r="A5754" s="81" t="str">
        <f t="shared" si="179"/>
        <v>2019</v>
      </c>
      <c r="B5754" s="259" t="s">
        <v>1021</v>
      </c>
      <c r="C5754" s="260" t="s">
        <v>1022</v>
      </c>
      <c r="D5754" s="73" t="str">
        <f t="shared" si="178"/>
        <v>nov/2019</v>
      </c>
      <c r="E5754" s="263">
        <v>43789</v>
      </c>
      <c r="F5754" s="259" t="s">
        <v>214</v>
      </c>
      <c r="G5754" s="259" t="s">
        <v>295</v>
      </c>
      <c r="H5754" s="264" t="s">
        <v>329</v>
      </c>
      <c r="I5754" s="264" t="s">
        <v>133</v>
      </c>
      <c r="J5754" s="264">
        <v>-74.25</v>
      </c>
      <c r="K5754" s="82" t="str">
        <f>IFERROR(IFERROR(VLOOKUP(I5754,'DE-PARA'!B:D,3,0),VLOOKUP(I5754,'DE-PARA'!C:D,2,0)),"NÃO ENCONTRADO")</f>
        <v>Outras Saídas</v>
      </c>
      <c r="L5754" s="50" t="str">
        <f>VLOOKUP(K5754,'Base -Receita-Despesa'!$B:$AS,1,FALSE)</f>
        <v>Outras Saídas</v>
      </c>
    </row>
    <row r="5755" spans="1:12" ht="15" customHeight="1" x14ac:dyDescent="0.25">
      <c r="A5755" s="81" t="str">
        <f t="shared" si="179"/>
        <v>2019</v>
      </c>
      <c r="B5755" s="259" t="s">
        <v>1021</v>
      </c>
      <c r="C5755" s="260" t="s">
        <v>1022</v>
      </c>
      <c r="D5755" s="73" t="str">
        <f t="shared" si="178"/>
        <v>nov/2019</v>
      </c>
      <c r="E5755" s="263">
        <v>43789</v>
      </c>
      <c r="F5755" s="259" t="s">
        <v>214</v>
      </c>
      <c r="G5755" s="259" t="s">
        <v>295</v>
      </c>
      <c r="H5755" s="264" t="s">
        <v>853</v>
      </c>
      <c r="I5755" s="264" t="s">
        <v>133</v>
      </c>
      <c r="J5755" s="264">
        <v>-1</v>
      </c>
      <c r="K5755" s="82" t="str">
        <f>IFERROR(IFERROR(VLOOKUP(I5755,'DE-PARA'!B:D,3,0),VLOOKUP(I5755,'DE-PARA'!C:D,2,0)),"NÃO ENCONTRADO")</f>
        <v>Outras Saídas</v>
      </c>
      <c r="L5755" s="50" t="str">
        <f>VLOOKUP(K5755,'Base -Receita-Despesa'!$B:$AS,1,FALSE)</f>
        <v>Outras Saídas</v>
      </c>
    </row>
    <row r="5756" spans="1:12" ht="15" customHeight="1" x14ac:dyDescent="0.25">
      <c r="A5756" s="81" t="str">
        <f t="shared" si="179"/>
        <v>2019</v>
      </c>
      <c r="B5756" s="259" t="s">
        <v>1021</v>
      </c>
      <c r="C5756" s="260" t="s">
        <v>1022</v>
      </c>
      <c r="D5756" s="73" t="str">
        <f t="shared" si="178"/>
        <v>nov/2019</v>
      </c>
      <c r="E5756" s="263">
        <v>43789</v>
      </c>
      <c r="F5756" s="259" t="s">
        <v>207</v>
      </c>
      <c r="G5756" s="259" t="s">
        <v>295</v>
      </c>
      <c r="H5756" s="264" t="s">
        <v>208</v>
      </c>
      <c r="I5756" s="264" t="s">
        <v>298</v>
      </c>
      <c r="J5756" s="265">
        <v>276195.53999999998</v>
      </c>
      <c r="K5756" s="82" t="str">
        <f>IFERROR(IFERROR(VLOOKUP(I5756,'DE-PARA'!B:D,3,0),VLOOKUP(I5756,'DE-PARA'!C:D,2,0)),"NÃO ENCONTRADO")</f>
        <v>Entrada Conta Aplicação (+)</v>
      </c>
      <c r="L5756" s="50" t="str">
        <f>VLOOKUP(K5756,'Base -Receita-Despesa'!$B:$AS,1,FALSE)</f>
        <v>ENTRADA CONTA APLICAÇÃO (+)</v>
      </c>
    </row>
    <row r="5757" spans="1:12" ht="15" customHeight="1" x14ac:dyDescent="0.25">
      <c r="A5757" s="81" t="str">
        <f t="shared" si="179"/>
        <v>2019</v>
      </c>
      <c r="B5757" s="259" t="s">
        <v>1021</v>
      </c>
      <c r="C5757" s="260" t="s">
        <v>1022</v>
      </c>
      <c r="D5757" s="73" t="str">
        <f t="shared" si="178"/>
        <v>nov/2019</v>
      </c>
      <c r="E5757" s="263">
        <v>43790</v>
      </c>
      <c r="F5757" s="259">
        <v>157</v>
      </c>
      <c r="G5757" s="259" t="s">
        <v>295</v>
      </c>
      <c r="H5757" s="264" t="s">
        <v>1405</v>
      </c>
      <c r="I5757" s="264" t="s">
        <v>140</v>
      </c>
      <c r="J5757" s="270">
        <v>8</v>
      </c>
      <c r="K5757" s="82" t="str">
        <f>IFERROR(IFERROR(VLOOKUP(I5757,'DE-PARA'!B:D,3,0),VLOOKUP(I5757,'DE-PARA'!C:D,2,0)),"NÃO ENCONTRADO")</f>
        <v>Materiais</v>
      </c>
      <c r="L5757" s="50" t="str">
        <f>VLOOKUP(K5757,'Base -Receita-Despesa'!$B:$AS,1,FALSE)</f>
        <v>Materiais</v>
      </c>
    </row>
    <row r="5758" spans="1:12" ht="15" customHeight="1" x14ac:dyDescent="0.25">
      <c r="A5758" s="81" t="str">
        <f t="shared" si="179"/>
        <v>2019</v>
      </c>
      <c r="B5758" s="259" t="s">
        <v>1021</v>
      </c>
      <c r="C5758" s="260" t="s">
        <v>1022</v>
      </c>
      <c r="D5758" s="73" t="str">
        <f t="shared" si="178"/>
        <v>nov/2019</v>
      </c>
      <c r="E5758" s="263">
        <v>43790</v>
      </c>
      <c r="F5758" s="259" t="s">
        <v>1871</v>
      </c>
      <c r="G5758" s="259" t="s">
        <v>295</v>
      </c>
      <c r="H5758" s="264" t="s">
        <v>400</v>
      </c>
      <c r="I5758" s="264" t="s">
        <v>188</v>
      </c>
      <c r="J5758" s="264">
        <v>-216.56</v>
      </c>
      <c r="K5758" s="82" t="str">
        <f>IFERROR(IFERROR(VLOOKUP(I5758,'DE-PARA'!B:D,3,0),VLOOKUP(I5758,'DE-PARA'!C:D,2,0)),"NÃO ENCONTRADO")</f>
        <v>Tributos, Taxas e Contribuições</v>
      </c>
      <c r="L5758" s="50" t="str">
        <f>VLOOKUP(K5758,'Base -Receita-Despesa'!$B:$AS,1,FALSE)</f>
        <v>Tributos, Taxas e Contribuições</v>
      </c>
    </row>
    <row r="5759" spans="1:12" ht="15" customHeight="1" x14ac:dyDescent="0.25">
      <c r="A5759" s="81" t="str">
        <f t="shared" si="179"/>
        <v>2019</v>
      </c>
      <c r="B5759" s="259" t="s">
        <v>1021</v>
      </c>
      <c r="C5759" s="260" t="s">
        <v>1022</v>
      </c>
      <c r="D5759" s="73" t="str">
        <f t="shared" si="178"/>
        <v>nov/2019</v>
      </c>
      <c r="E5759" s="263">
        <v>43790</v>
      </c>
      <c r="F5759" s="259">
        <v>17623</v>
      </c>
      <c r="G5759" s="259" t="s">
        <v>295</v>
      </c>
      <c r="H5759" s="264" t="s">
        <v>345</v>
      </c>
      <c r="I5759" s="264" t="s">
        <v>249</v>
      </c>
      <c r="J5759" s="265">
        <v>-6612.87</v>
      </c>
      <c r="K5759" s="82" t="str">
        <f>IFERROR(IFERROR(VLOOKUP(I5759,'DE-PARA'!B:D,3,0),VLOOKUP(I5759,'DE-PARA'!C:D,2,0)),"NÃO ENCONTRADO")</f>
        <v>Materiais</v>
      </c>
      <c r="L5759" s="50" t="str">
        <f>VLOOKUP(K5759,'Base -Receita-Despesa'!$B:$AS,1,FALSE)</f>
        <v>Materiais</v>
      </c>
    </row>
    <row r="5760" spans="1:12" ht="15" customHeight="1" x14ac:dyDescent="0.25">
      <c r="A5760" s="81" t="str">
        <f t="shared" si="179"/>
        <v>2019</v>
      </c>
      <c r="B5760" s="259" t="s">
        <v>1021</v>
      </c>
      <c r="C5760" s="260" t="s">
        <v>1022</v>
      </c>
      <c r="D5760" s="73" t="str">
        <f t="shared" si="178"/>
        <v>nov/2019</v>
      </c>
      <c r="E5760" s="263">
        <v>43790</v>
      </c>
      <c r="F5760" s="259">
        <v>3168</v>
      </c>
      <c r="G5760" s="259" t="s">
        <v>295</v>
      </c>
      <c r="H5760" s="264" t="s">
        <v>1872</v>
      </c>
      <c r="I5760" s="264" t="s">
        <v>261</v>
      </c>
      <c r="J5760" s="265">
        <v>-3103</v>
      </c>
      <c r="K5760" s="82" t="str">
        <f>IFERROR(IFERROR(VLOOKUP(I5760,'DE-PARA'!B:D,3,0),VLOOKUP(I5760,'DE-PARA'!C:D,2,0)),"NÃO ENCONTRADO")</f>
        <v>Materiais</v>
      </c>
      <c r="L5760" s="50" t="str">
        <f>VLOOKUP(K5760,'Base -Receita-Despesa'!$B:$AS,1,FALSE)</f>
        <v>Materiais</v>
      </c>
    </row>
    <row r="5761" spans="1:12" ht="15" customHeight="1" x14ac:dyDescent="0.25">
      <c r="A5761" s="81" t="str">
        <f t="shared" si="179"/>
        <v>2019</v>
      </c>
      <c r="B5761" s="259" t="s">
        <v>1021</v>
      </c>
      <c r="C5761" s="260" t="s">
        <v>1022</v>
      </c>
      <c r="D5761" s="73" t="str">
        <f t="shared" si="178"/>
        <v>nov/2019</v>
      </c>
      <c r="E5761" s="263">
        <v>43790</v>
      </c>
      <c r="F5761" s="259">
        <v>12116</v>
      </c>
      <c r="G5761" s="259" t="s">
        <v>295</v>
      </c>
      <c r="H5761" s="264" t="s">
        <v>1872</v>
      </c>
      <c r="I5761" s="264" t="s">
        <v>120</v>
      </c>
      <c r="J5761" s="265">
        <v>-1200</v>
      </c>
      <c r="K5761" s="82" t="str">
        <f>IFERROR(IFERROR(VLOOKUP(I5761,'DE-PARA'!B:D,3,0),VLOOKUP(I5761,'DE-PARA'!C:D,2,0)),"NÃO ENCONTRADO")</f>
        <v>Serviços</v>
      </c>
      <c r="L5761" s="50" t="str">
        <f>VLOOKUP(K5761,'Base -Receita-Despesa'!$B:$AS,1,FALSE)</f>
        <v>Serviços</v>
      </c>
    </row>
    <row r="5762" spans="1:12" ht="15" customHeight="1" x14ac:dyDescent="0.25">
      <c r="A5762" s="81" t="str">
        <f t="shared" si="179"/>
        <v>2019</v>
      </c>
      <c r="B5762" s="259" t="s">
        <v>1021</v>
      </c>
      <c r="C5762" s="260" t="s">
        <v>1022</v>
      </c>
      <c r="D5762" s="73" t="str">
        <f t="shared" si="178"/>
        <v>nov/2019</v>
      </c>
      <c r="E5762" s="263">
        <v>43790</v>
      </c>
      <c r="F5762" s="259" t="s">
        <v>781</v>
      </c>
      <c r="G5762" s="259" t="s">
        <v>295</v>
      </c>
      <c r="H5762" s="264" t="s">
        <v>864</v>
      </c>
      <c r="I5762" s="264" t="s">
        <v>276</v>
      </c>
      <c r="J5762" s="264">
        <v>-290</v>
      </c>
      <c r="K5762" s="82" t="str">
        <f>IFERROR(IFERROR(VLOOKUP(I5762,'DE-PARA'!B:D,3,0),VLOOKUP(I5762,'DE-PARA'!C:D,2,0)),"NÃO ENCONTRADO")</f>
        <v>Despesas com Viagens</v>
      </c>
      <c r="L5762" s="50" t="str">
        <f>VLOOKUP(K5762,'Base -Receita-Despesa'!$B:$AS,1,FALSE)</f>
        <v>Despesas com Viagens</v>
      </c>
    </row>
    <row r="5763" spans="1:12" ht="15" customHeight="1" x14ac:dyDescent="0.25">
      <c r="A5763" s="81" t="str">
        <f t="shared" si="179"/>
        <v>2019</v>
      </c>
      <c r="B5763" s="259" t="s">
        <v>1021</v>
      </c>
      <c r="C5763" s="260" t="s">
        <v>1022</v>
      </c>
      <c r="D5763" s="73" t="str">
        <f t="shared" ref="D5763:D5826" si="180">TEXT(E5763,"mmm/aaaa")</f>
        <v>nov/2019</v>
      </c>
      <c r="E5763" s="263">
        <v>43790</v>
      </c>
      <c r="F5763" s="259" t="s">
        <v>571</v>
      </c>
      <c r="G5763" s="259" t="s">
        <v>295</v>
      </c>
      <c r="H5763" s="264" t="s">
        <v>1842</v>
      </c>
      <c r="I5763" s="264" t="s">
        <v>128</v>
      </c>
      <c r="J5763" s="265">
        <v>-1859.41</v>
      </c>
      <c r="K5763" s="82" t="str">
        <f>IFERROR(IFERROR(VLOOKUP(I5763,'DE-PARA'!B:D,3,0),VLOOKUP(I5763,'DE-PARA'!C:D,2,0)),"NÃO ENCONTRADO")</f>
        <v>Rescisões Trabalhistas</v>
      </c>
      <c r="L5763" s="50" t="str">
        <f>VLOOKUP(K5763,'Base -Receita-Despesa'!$B:$AS,1,FALSE)</f>
        <v>Rescisões Trabalhistas</v>
      </c>
    </row>
    <row r="5764" spans="1:12" ht="15" customHeight="1" x14ac:dyDescent="0.25">
      <c r="A5764" s="81" t="str">
        <f t="shared" ref="A5764:A5827" si="181">IF(K5764="NÃO ENCONTRADO",0,RIGHT(D5764,4))</f>
        <v>2019</v>
      </c>
      <c r="B5764" s="259" t="s">
        <v>1021</v>
      </c>
      <c r="C5764" s="260" t="s">
        <v>1022</v>
      </c>
      <c r="D5764" s="73" t="str">
        <f t="shared" si="180"/>
        <v>nov/2019</v>
      </c>
      <c r="E5764" s="263">
        <v>43790</v>
      </c>
      <c r="F5764" s="259" t="s">
        <v>214</v>
      </c>
      <c r="G5764" s="259" t="s">
        <v>295</v>
      </c>
      <c r="H5764" s="264" t="s">
        <v>304</v>
      </c>
      <c r="I5764" s="264" t="s">
        <v>133</v>
      </c>
      <c r="J5764" s="264">
        <v>-9.5</v>
      </c>
      <c r="K5764" s="82" t="str">
        <f>IFERROR(IFERROR(VLOOKUP(I5764,'DE-PARA'!B:D,3,0),VLOOKUP(I5764,'DE-PARA'!C:D,2,0)),"NÃO ENCONTRADO")</f>
        <v>Outras Saídas</v>
      </c>
      <c r="L5764" s="50" t="str">
        <f>VLOOKUP(K5764,'Base -Receita-Despesa'!$B:$AS,1,FALSE)</f>
        <v>Outras Saídas</v>
      </c>
    </row>
    <row r="5765" spans="1:12" ht="15" customHeight="1" x14ac:dyDescent="0.25">
      <c r="A5765" s="81" t="str">
        <f t="shared" si="181"/>
        <v>2019</v>
      </c>
      <c r="B5765" s="259" t="s">
        <v>1021</v>
      </c>
      <c r="C5765" s="260" t="s">
        <v>1022</v>
      </c>
      <c r="D5765" s="73" t="str">
        <f t="shared" si="180"/>
        <v>nov/2019</v>
      </c>
      <c r="E5765" s="263">
        <v>43790</v>
      </c>
      <c r="F5765" s="259" t="s">
        <v>214</v>
      </c>
      <c r="G5765" s="259" t="s">
        <v>295</v>
      </c>
      <c r="H5765" s="264" t="s">
        <v>304</v>
      </c>
      <c r="I5765" s="264" t="s">
        <v>133</v>
      </c>
      <c r="J5765" s="264">
        <v>-9.5</v>
      </c>
      <c r="K5765" s="82" t="str">
        <f>IFERROR(IFERROR(VLOOKUP(I5765,'DE-PARA'!B:D,3,0),VLOOKUP(I5765,'DE-PARA'!C:D,2,0)),"NÃO ENCONTRADO")</f>
        <v>Outras Saídas</v>
      </c>
      <c r="L5765" s="50" t="str">
        <f>VLOOKUP(K5765,'Base -Receita-Despesa'!$B:$AS,1,FALSE)</f>
        <v>Outras Saídas</v>
      </c>
    </row>
    <row r="5766" spans="1:12" ht="15" customHeight="1" x14ac:dyDescent="0.25">
      <c r="A5766" s="81" t="str">
        <f t="shared" si="181"/>
        <v>2019</v>
      </c>
      <c r="B5766" s="259" t="s">
        <v>1021</v>
      </c>
      <c r="C5766" s="260" t="s">
        <v>1022</v>
      </c>
      <c r="D5766" s="73" t="str">
        <f t="shared" si="180"/>
        <v>nov/2019</v>
      </c>
      <c r="E5766" s="263">
        <v>43790</v>
      </c>
      <c r="F5766" s="259" t="s">
        <v>214</v>
      </c>
      <c r="G5766" s="259" t="s">
        <v>295</v>
      </c>
      <c r="H5766" s="264" t="s">
        <v>853</v>
      </c>
      <c r="I5766" s="264" t="s">
        <v>133</v>
      </c>
      <c r="J5766" s="264">
        <v>-1</v>
      </c>
      <c r="K5766" s="82" t="str">
        <f>IFERROR(IFERROR(VLOOKUP(I5766,'DE-PARA'!B:D,3,0),VLOOKUP(I5766,'DE-PARA'!C:D,2,0)),"NÃO ENCONTRADO")</f>
        <v>Outras Saídas</v>
      </c>
      <c r="L5766" s="50" t="str">
        <f>VLOOKUP(K5766,'Base -Receita-Despesa'!$B:$AS,1,FALSE)</f>
        <v>Outras Saídas</v>
      </c>
    </row>
    <row r="5767" spans="1:12" ht="15" customHeight="1" x14ac:dyDescent="0.25">
      <c r="A5767" s="81" t="str">
        <f t="shared" si="181"/>
        <v>2019</v>
      </c>
      <c r="B5767" s="259" t="s">
        <v>1021</v>
      </c>
      <c r="C5767" s="260" t="s">
        <v>1022</v>
      </c>
      <c r="D5767" s="73" t="str">
        <f t="shared" si="180"/>
        <v>nov/2019</v>
      </c>
      <c r="E5767" s="263">
        <v>43790</v>
      </c>
      <c r="F5767" s="259" t="s">
        <v>214</v>
      </c>
      <c r="G5767" s="259" t="s">
        <v>295</v>
      </c>
      <c r="H5767" s="264" t="s">
        <v>853</v>
      </c>
      <c r="I5767" s="264" t="s">
        <v>133</v>
      </c>
      <c r="J5767" s="264">
        <v>-1</v>
      </c>
      <c r="K5767" s="82" t="str">
        <f>IFERROR(IFERROR(VLOOKUP(I5767,'DE-PARA'!B:D,3,0),VLOOKUP(I5767,'DE-PARA'!C:D,2,0)),"NÃO ENCONTRADO")</f>
        <v>Outras Saídas</v>
      </c>
      <c r="L5767" s="50" t="str">
        <f>VLOOKUP(K5767,'Base -Receita-Despesa'!$B:$AS,1,FALSE)</f>
        <v>Outras Saídas</v>
      </c>
    </row>
    <row r="5768" spans="1:12" ht="15" customHeight="1" x14ac:dyDescent="0.25">
      <c r="A5768" s="81" t="str">
        <f t="shared" si="181"/>
        <v>2019</v>
      </c>
      <c r="B5768" s="259" t="s">
        <v>1021</v>
      </c>
      <c r="C5768" s="260" t="s">
        <v>1022</v>
      </c>
      <c r="D5768" s="73" t="str">
        <f t="shared" si="180"/>
        <v>nov/2019</v>
      </c>
      <c r="E5768" s="263">
        <v>43790</v>
      </c>
      <c r="F5768" s="259" t="s">
        <v>207</v>
      </c>
      <c r="G5768" s="259" t="s">
        <v>295</v>
      </c>
      <c r="H5768" s="264" t="s">
        <v>208</v>
      </c>
      <c r="I5768" s="264" t="s">
        <v>298</v>
      </c>
      <c r="J5768" s="265">
        <v>13294.84</v>
      </c>
      <c r="K5768" s="82" t="str">
        <f>IFERROR(IFERROR(VLOOKUP(I5768,'DE-PARA'!B:D,3,0),VLOOKUP(I5768,'DE-PARA'!C:D,2,0)),"NÃO ENCONTRADO")</f>
        <v>Entrada Conta Aplicação (+)</v>
      </c>
      <c r="L5768" s="50" t="str">
        <f>VLOOKUP(K5768,'Base -Receita-Despesa'!$B:$AS,1,FALSE)</f>
        <v>ENTRADA CONTA APLICAÇÃO (+)</v>
      </c>
    </row>
    <row r="5769" spans="1:12" ht="15" customHeight="1" x14ac:dyDescent="0.25">
      <c r="A5769" s="81" t="str">
        <f t="shared" si="181"/>
        <v>2019</v>
      </c>
      <c r="B5769" s="259" t="s">
        <v>1021</v>
      </c>
      <c r="C5769" s="260" t="s">
        <v>1022</v>
      </c>
      <c r="D5769" s="73" t="str">
        <f t="shared" si="180"/>
        <v>nov/2019</v>
      </c>
      <c r="E5769" s="263">
        <v>43791</v>
      </c>
      <c r="F5769" s="259">
        <v>137</v>
      </c>
      <c r="G5769" s="259" t="s">
        <v>295</v>
      </c>
      <c r="H5769" s="264" t="s">
        <v>756</v>
      </c>
      <c r="I5769" s="264" t="s">
        <v>248</v>
      </c>
      <c r="J5769" s="270">
        <v>121.32</v>
      </c>
      <c r="K5769" s="82" t="str">
        <f>IFERROR(IFERROR(VLOOKUP(I5769,'DE-PARA'!B:D,3,0),VLOOKUP(I5769,'DE-PARA'!C:D,2,0)),"NÃO ENCONTRADO")</f>
        <v>Materiais</v>
      </c>
      <c r="L5769" s="50" t="str">
        <f>VLOOKUP(K5769,'Base -Receita-Despesa'!$B:$AS,1,FALSE)</f>
        <v>Materiais</v>
      </c>
    </row>
    <row r="5770" spans="1:12" ht="15" customHeight="1" x14ac:dyDescent="0.25">
      <c r="A5770" s="81" t="str">
        <f t="shared" si="181"/>
        <v>2019</v>
      </c>
      <c r="B5770" s="259" t="s">
        <v>1021</v>
      </c>
      <c r="C5770" s="260" t="s">
        <v>1022</v>
      </c>
      <c r="D5770" s="73" t="str">
        <f t="shared" si="180"/>
        <v>nov/2019</v>
      </c>
      <c r="E5770" s="263">
        <v>43791</v>
      </c>
      <c r="F5770" s="259">
        <v>14935</v>
      </c>
      <c r="G5770" s="259" t="s">
        <v>295</v>
      </c>
      <c r="H5770" s="264" t="s">
        <v>951</v>
      </c>
      <c r="I5770" s="264" t="s">
        <v>257</v>
      </c>
      <c r="J5770" s="265">
        <v>-3210.7</v>
      </c>
      <c r="K5770" s="82" t="str">
        <f>IFERROR(IFERROR(VLOOKUP(I5770,'DE-PARA'!B:D,3,0),VLOOKUP(I5770,'DE-PARA'!C:D,2,0)),"NÃO ENCONTRADO")</f>
        <v>Materiais</v>
      </c>
      <c r="L5770" s="50" t="str">
        <f>VLOOKUP(K5770,'Base -Receita-Despesa'!$B:$AS,1,FALSE)</f>
        <v>Materiais</v>
      </c>
    </row>
    <row r="5771" spans="1:12" ht="15" customHeight="1" x14ac:dyDescent="0.25">
      <c r="A5771" s="81" t="str">
        <f t="shared" si="181"/>
        <v>2019</v>
      </c>
      <c r="B5771" s="259" t="s">
        <v>1021</v>
      </c>
      <c r="C5771" s="260" t="s">
        <v>1022</v>
      </c>
      <c r="D5771" s="73" t="str">
        <f t="shared" si="180"/>
        <v>nov/2019</v>
      </c>
      <c r="E5771" s="263">
        <v>43791</v>
      </c>
      <c r="F5771" s="259">
        <v>318</v>
      </c>
      <c r="G5771" s="259" t="s">
        <v>295</v>
      </c>
      <c r="H5771" s="264" t="s">
        <v>784</v>
      </c>
      <c r="I5771" s="264" t="s">
        <v>140</v>
      </c>
      <c r="J5771" s="265">
        <v>-2180.9899999999998</v>
      </c>
      <c r="K5771" s="82" t="str">
        <f>IFERROR(IFERROR(VLOOKUP(I5771,'DE-PARA'!B:D,3,0),VLOOKUP(I5771,'DE-PARA'!C:D,2,0)),"NÃO ENCONTRADO")</f>
        <v>Materiais</v>
      </c>
      <c r="L5771" s="50" t="str">
        <f>VLOOKUP(K5771,'Base -Receita-Despesa'!$B:$AS,1,FALSE)</f>
        <v>Materiais</v>
      </c>
    </row>
    <row r="5772" spans="1:12" ht="15" customHeight="1" x14ac:dyDescent="0.25">
      <c r="A5772" s="81" t="str">
        <f t="shared" si="181"/>
        <v>2019</v>
      </c>
      <c r="B5772" s="259" t="s">
        <v>1021</v>
      </c>
      <c r="C5772" s="260" t="s">
        <v>1022</v>
      </c>
      <c r="D5772" s="73" t="str">
        <f t="shared" si="180"/>
        <v>nov/2019</v>
      </c>
      <c r="E5772" s="263">
        <v>43791</v>
      </c>
      <c r="F5772" s="259">
        <v>17740</v>
      </c>
      <c r="G5772" s="259" t="s">
        <v>295</v>
      </c>
      <c r="H5772" s="264" t="s">
        <v>345</v>
      </c>
      <c r="I5772" s="264" t="s">
        <v>249</v>
      </c>
      <c r="J5772" s="264">
        <v>-155</v>
      </c>
      <c r="K5772" s="82" t="str">
        <f>IFERROR(IFERROR(VLOOKUP(I5772,'DE-PARA'!B:D,3,0),VLOOKUP(I5772,'DE-PARA'!C:D,2,0)),"NÃO ENCONTRADO")</f>
        <v>Materiais</v>
      </c>
      <c r="L5772" s="50" t="str">
        <f>VLOOKUP(K5772,'Base -Receita-Despesa'!$B:$AS,1,FALSE)</f>
        <v>Materiais</v>
      </c>
    </row>
    <row r="5773" spans="1:12" ht="15" customHeight="1" x14ac:dyDescent="0.25">
      <c r="A5773" s="81" t="str">
        <f t="shared" si="181"/>
        <v>2019</v>
      </c>
      <c r="B5773" s="259" t="s">
        <v>1021</v>
      </c>
      <c r="C5773" s="260" t="s">
        <v>1022</v>
      </c>
      <c r="D5773" s="73" t="str">
        <f t="shared" si="180"/>
        <v>nov/2019</v>
      </c>
      <c r="E5773" s="263">
        <v>43791</v>
      </c>
      <c r="F5773" s="259">
        <v>3458</v>
      </c>
      <c r="G5773" s="259" t="s">
        <v>295</v>
      </c>
      <c r="H5773" s="264" t="s">
        <v>761</v>
      </c>
      <c r="I5773" s="264" t="s">
        <v>249</v>
      </c>
      <c r="J5773" s="264">
        <v>-320</v>
      </c>
      <c r="K5773" s="82" t="str">
        <f>IFERROR(IFERROR(VLOOKUP(I5773,'DE-PARA'!B:D,3,0),VLOOKUP(I5773,'DE-PARA'!C:D,2,0)),"NÃO ENCONTRADO")</f>
        <v>Materiais</v>
      </c>
      <c r="L5773" s="50" t="str">
        <f>VLOOKUP(K5773,'Base -Receita-Despesa'!$B:$AS,1,FALSE)</f>
        <v>Materiais</v>
      </c>
    </row>
    <row r="5774" spans="1:12" ht="15" customHeight="1" x14ac:dyDescent="0.25">
      <c r="A5774" s="81" t="str">
        <f t="shared" si="181"/>
        <v>2019</v>
      </c>
      <c r="B5774" s="259" t="s">
        <v>1021</v>
      </c>
      <c r="C5774" s="260" t="s">
        <v>1022</v>
      </c>
      <c r="D5774" s="73" t="str">
        <f t="shared" si="180"/>
        <v>nov/2019</v>
      </c>
      <c r="E5774" s="263">
        <v>43791</v>
      </c>
      <c r="F5774" s="259" t="s">
        <v>1873</v>
      </c>
      <c r="G5774" s="259" t="s">
        <v>295</v>
      </c>
      <c r="H5774" s="264" t="s">
        <v>400</v>
      </c>
      <c r="I5774" s="264" t="s">
        <v>188</v>
      </c>
      <c r="J5774" s="264">
        <v>-155.31</v>
      </c>
      <c r="K5774" s="82" t="str">
        <f>IFERROR(IFERROR(VLOOKUP(I5774,'DE-PARA'!B:D,3,0),VLOOKUP(I5774,'DE-PARA'!C:D,2,0)),"NÃO ENCONTRADO")</f>
        <v>Tributos, Taxas e Contribuições</v>
      </c>
      <c r="L5774" s="50" t="str">
        <f>VLOOKUP(K5774,'Base -Receita-Despesa'!$B:$AS,1,FALSE)</f>
        <v>Tributos, Taxas e Contribuições</v>
      </c>
    </row>
    <row r="5775" spans="1:12" ht="15" customHeight="1" x14ac:dyDescent="0.25">
      <c r="A5775" s="81" t="str">
        <f t="shared" si="181"/>
        <v>2019</v>
      </c>
      <c r="B5775" s="259" t="s">
        <v>1021</v>
      </c>
      <c r="C5775" s="260" t="s">
        <v>1022</v>
      </c>
      <c r="D5775" s="73" t="str">
        <f t="shared" si="180"/>
        <v>nov/2019</v>
      </c>
      <c r="E5775" s="263">
        <v>43791</v>
      </c>
      <c r="F5775" s="259">
        <v>41382</v>
      </c>
      <c r="G5775" s="259" t="s">
        <v>295</v>
      </c>
      <c r="H5775" s="264" t="s">
        <v>788</v>
      </c>
      <c r="I5775" s="264" t="s">
        <v>249</v>
      </c>
      <c r="J5775" s="265">
        <v>-1113</v>
      </c>
      <c r="K5775" s="82" t="str">
        <f>IFERROR(IFERROR(VLOOKUP(I5775,'DE-PARA'!B:D,3,0),VLOOKUP(I5775,'DE-PARA'!C:D,2,0)),"NÃO ENCONTRADO")</f>
        <v>Materiais</v>
      </c>
      <c r="L5775" s="50" t="str">
        <f>VLOOKUP(K5775,'Base -Receita-Despesa'!$B:$AS,1,FALSE)</f>
        <v>Materiais</v>
      </c>
    </row>
    <row r="5776" spans="1:12" ht="15" customHeight="1" x14ac:dyDescent="0.25">
      <c r="A5776" s="81" t="str">
        <f t="shared" si="181"/>
        <v>2019</v>
      </c>
      <c r="B5776" s="259" t="s">
        <v>1021</v>
      </c>
      <c r="C5776" s="260" t="s">
        <v>1022</v>
      </c>
      <c r="D5776" s="73" t="str">
        <f t="shared" si="180"/>
        <v>nov/2019</v>
      </c>
      <c r="E5776" s="263">
        <v>43791</v>
      </c>
      <c r="F5776" s="259">
        <v>203</v>
      </c>
      <c r="G5776" s="259" t="s">
        <v>295</v>
      </c>
      <c r="H5776" s="264" t="s">
        <v>1405</v>
      </c>
      <c r="I5776" s="264" t="s">
        <v>140</v>
      </c>
      <c r="J5776" s="264">
        <v>-759.29</v>
      </c>
      <c r="K5776" s="82" t="str">
        <f>IFERROR(IFERROR(VLOOKUP(I5776,'DE-PARA'!B:D,3,0),VLOOKUP(I5776,'DE-PARA'!C:D,2,0)),"NÃO ENCONTRADO")</f>
        <v>Materiais</v>
      </c>
      <c r="L5776" s="50" t="str">
        <f>VLOOKUP(K5776,'Base -Receita-Despesa'!$B:$AS,1,FALSE)</f>
        <v>Materiais</v>
      </c>
    </row>
    <row r="5777" spans="1:12" ht="15" customHeight="1" x14ac:dyDescent="0.25">
      <c r="A5777" s="81" t="str">
        <f t="shared" si="181"/>
        <v>2019</v>
      </c>
      <c r="B5777" s="259" t="s">
        <v>1021</v>
      </c>
      <c r="C5777" s="260" t="s">
        <v>1022</v>
      </c>
      <c r="D5777" s="73" t="str">
        <f t="shared" si="180"/>
        <v>nov/2019</v>
      </c>
      <c r="E5777" s="263">
        <v>43791</v>
      </c>
      <c r="F5777" s="259">
        <v>1955</v>
      </c>
      <c r="G5777" s="259" t="s">
        <v>295</v>
      </c>
      <c r="H5777" s="264" t="s">
        <v>1772</v>
      </c>
      <c r="I5777" s="264" t="s">
        <v>249</v>
      </c>
      <c r="J5777" s="265">
        <v>-1862.88</v>
      </c>
      <c r="K5777" s="82" t="str">
        <f>IFERROR(IFERROR(VLOOKUP(I5777,'DE-PARA'!B:D,3,0),VLOOKUP(I5777,'DE-PARA'!C:D,2,0)),"NÃO ENCONTRADO")</f>
        <v>Materiais</v>
      </c>
      <c r="L5777" s="50" t="str">
        <f>VLOOKUP(K5777,'Base -Receita-Despesa'!$B:$AS,1,FALSE)</f>
        <v>Materiais</v>
      </c>
    </row>
    <row r="5778" spans="1:12" ht="15" customHeight="1" x14ac:dyDescent="0.25">
      <c r="A5778" s="81" t="str">
        <f t="shared" si="181"/>
        <v>2019</v>
      </c>
      <c r="B5778" s="259" t="s">
        <v>1021</v>
      </c>
      <c r="C5778" s="260" t="s">
        <v>1022</v>
      </c>
      <c r="D5778" s="73" t="str">
        <f t="shared" si="180"/>
        <v>nov/2019</v>
      </c>
      <c r="E5778" s="263">
        <v>43791</v>
      </c>
      <c r="F5778" s="259">
        <v>532</v>
      </c>
      <c r="G5778" s="259" t="s">
        <v>295</v>
      </c>
      <c r="H5778" s="264" t="s">
        <v>1874</v>
      </c>
      <c r="I5778" s="264" t="s">
        <v>249</v>
      </c>
      <c r="J5778" s="264">
        <v>-139.54</v>
      </c>
      <c r="K5778" s="82" t="str">
        <f>IFERROR(IFERROR(VLOOKUP(I5778,'DE-PARA'!B:D,3,0),VLOOKUP(I5778,'DE-PARA'!C:D,2,0)),"NÃO ENCONTRADO")</f>
        <v>Materiais</v>
      </c>
      <c r="L5778" s="50" t="str">
        <f>VLOOKUP(K5778,'Base -Receita-Despesa'!$B:$AS,1,FALSE)</f>
        <v>Materiais</v>
      </c>
    </row>
    <row r="5779" spans="1:12" ht="15" customHeight="1" x14ac:dyDescent="0.25">
      <c r="A5779" s="81" t="str">
        <f t="shared" si="181"/>
        <v>2019</v>
      </c>
      <c r="B5779" s="259" t="s">
        <v>1021</v>
      </c>
      <c r="C5779" s="260" t="s">
        <v>1022</v>
      </c>
      <c r="D5779" s="73" t="str">
        <f t="shared" si="180"/>
        <v>nov/2019</v>
      </c>
      <c r="E5779" s="263">
        <v>43791</v>
      </c>
      <c r="F5779" s="259" t="s">
        <v>214</v>
      </c>
      <c r="G5779" s="259" t="s">
        <v>295</v>
      </c>
      <c r="H5779" s="264" t="s">
        <v>304</v>
      </c>
      <c r="I5779" s="264" t="s">
        <v>133</v>
      </c>
      <c r="J5779" s="264">
        <v>-9.5</v>
      </c>
      <c r="K5779" s="82" t="str">
        <f>IFERROR(IFERROR(VLOOKUP(I5779,'DE-PARA'!B:D,3,0),VLOOKUP(I5779,'DE-PARA'!C:D,2,0)),"NÃO ENCONTRADO")</f>
        <v>Outras Saídas</v>
      </c>
      <c r="L5779" s="50" t="str">
        <f>VLOOKUP(K5779,'Base -Receita-Despesa'!$B:$AS,1,FALSE)</f>
        <v>Outras Saídas</v>
      </c>
    </row>
    <row r="5780" spans="1:12" ht="15" customHeight="1" x14ac:dyDescent="0.25">
      <c r="A5780" s="81" t="str">
        <f t="shared" si="181"/>
        <v>2019</v>
      </c>
      <c r="B5780" s="259" t="s">
        <v>1021</v>
      </c>
      <c r="C5780" s="260" t="s">
        <v>1022</v>
      </c>
      <c r="D5780" s="73" t="str">
        <f t="shared" si="180"/>
        <v>nov/2019</v>
      </c>
      <c r="E5780" s="263">
        <v>43791</v>
      </c>
      <c r="F5780" s="259" t="s">
        <v>214</v>
      </c>
      <c r="G5780" s="259" t="s">
        <v>295</v>
      </c>
      <c r="H5780" s="264" t="s">
        <v>304</v>
      </c>
      <c r="I5780" s="264" t="s">
        <v>133</v>
      </c>
      <c r="J5780" s="264">
        <v>-9.5</v>
      </c>
      <c r="K5780" s="82" t="str">
        <f>IFERROR(IFERROR(VLOOKUP(I5780,'DE-PARA'!B:D,3,0),VLOOKUP(I5780,'DE-PARA'!C:D,2,0)),"NÃO ENCONTRADO")</f>
        <v>Outras Saídas</v>
      </c>
      <c r="L5780" s="50" t="str">
        <f>VLOOKUP(K5780,'Base -Receita-Despesa'!$B:$AS,1,FALSE)</f>
        <v>Outras Saídas</v>
      </c>
    </row>
    <row r="5781" spans="1:12" ht="15" customHeight="1" x14ac:dyDescent="0.25">
      <c r="A5781" s="81" t="str">
        <f t="shared" si="181"/>
        <v>2019</v>
      </c>
      <c r="B5781" s="259" t="s">
        <v>1021</v>
      </c>
      <c r="C5781" s="260" t="s">
        <v>1022</v>
      </c>
      <c r="D5781" s="73" t="str">
        <f t="shared" si="180"/>
        <v>nov/2019</v>
      </c>
      <c r="E5781" s="263">
        <v>43791</v>
      </c>
      <c r="F5781" s="259" t="s">
        <v>214</v>
      </c>
      <c r="G5781" s="259" t="s">
        <v>295</v>
      </c>
      <c r="H5781" s="264" t="s">
        <v>304</v>
      </c>
      <c r="I5781" s="264" t="s">
        <v>133</v>
      </c>
      <c r="J5781" s="264">
        <v>-9.5</v>
      </c>
      <c r="K5781" s="82" t="str">
        <f>IFERROR(IFERROR(VLOOKUP(I5781,'DE-PARA'!B:D,3,0),VLOOKUP(I5781,'DE-PARA'!C:D,2,0)),"NÃO ENCONTRADO")</f>
        <v>Outras Saídas</v>
      </c>
      <c r="L5781" s="50" t="str">
        <f>VLOOKUP(K5781,'Base -Receita-Despesa'!$B:$AS,1,FALSE)</f>
        <v>Outras Saídas</v>
      </c>
    </row>
    <row r="5782" spans="1:12" ht="15" customHeight="1" x14ac:dyDescent="0.25">
      <c r="A5782" s="81" t="str">
        <f t="shared" si="181"/>
        <v>2019</v>
      </c>
      <c r="B5782" s="259" t="s">
        <v>1021</v>
      </c>
      <c r="C5782" s="260" t="s">
        <v>1022</v>
      </c>
      <c r="D5782" s="73" t="str">
        <f t="shared" si="180"/>
        <v>nov/2019</v>
      </c>
      <c r="E5782" s="263">
        <v>43791</v>
      </c>
      <c r="F5782" s="259" t="s">
        <v>214</v>
      </c>
      <c r="G5782" s="259" t="s">
        <v>295</v>
      </c>
      <c r="H5782" s="264" t="s">
        <v>304</v>
      </c>
      <c r="I5782" s="264" t="s">
        <v>133</v>
      </c>
      <c r="J5782" s="264">
        <v>-9.5</v>
      </c>
      <c r="K5782" s="82" t="str">
        <f>IFERROR(IFERROR(VLOOKUP(I5782,'DE-PARA'!B:D,3,0),VLOOKUP(I5782,'DE-PARA'!C:D,2,0)),"NÃO ENCONTRADO")</f>
        <v>Outras Saídas</v>
      </c>
      <c r="L5782" s="50" t="str">
        <f>VLOOKUP(K5782,'Base -Receita-Despesa'!$B:$AS,1,FALSE)</f>
        <v>Outras Saídas</v>
      </c>
    </row>
    <row r="5783" spans="1:12" ht="15" customHeight="1" x14ac:dyDescent="0.25">
      <c r="A5783" s="81" t="str">
        <f t="shared" si="181"/>
        <v>2019</v>
      </c>
      <c r="B5783" s="259" t="s">
        <v>1021</v>
      </c>
      <c r="C5783" s="260" t="s">
        <v>1022</v>
      </c>
      <c r="D5783" s="73" t="str">
        <f t="shared" si="180"/>
        <v>nov/2019</v>
      </c>
      <c r="E5783" s="263">
        <v>43791</v>
      </c>
      <c r="F5783" s="259" t="s">
        <v>207</v>
      </c>
      <c r="G5783" s="259" t="s">
        <v>295</v>
      </c>
      <c r="H5783" s="264" t="s">
        <v>208</v>
      </c>
      <c r="I5783" s="264" t="s">
        <v>298</v>
      </c>
      <c r="J5783" s="265">
        <v>9813.39</v>
      </c>
      <c r="K5783" s="82" t="str">
        <f>IFERROR(IFERROR(VLOOKUP(I5783,'DE-PARA'!B:D,3,0),VLOOKUP(I5783,'DE-PARA'!C:D,2,0)),"NÃO ENCONTRADO")</f>
        <v>Entrada Conta Aplicação (+)</v>
      </c>
      <c r="L5783" s="50" t="str">
        <f>VLOOKUP(K5783,'Base -Receita-Despesa'!$B:$AS,1,FALSE)</f>
        <v>ENTRADA CONTA APLICAÇÃO (+)</v>
      </c>
    </row>
    <row r="5784" spans="1:12" ht="15" customHeight="1" x14ac:dyDescent="0.25">
      <c r="A5784" s="81" t="str">
        <f t="shared" si="181"/>
        <v>2019</v>
      </c>
      <c r="B5784" s="259" t="s">
        <v>1021</v>
      </c>
      <c r="C5784" s="260" t="s">
        <v>1022</v>
      </c>
      <c r="D5784" s="73" t="str">
        <f t="shared" si="180"/>
        <v>nov/2019</v>
      </c>
      <c r="E5784" s="263">
        <v>43794</v>
      </c>
      <c r="F5784" s="259" t="s">
        <v>178</v>
      </c>
      <c r="G5784" s="259" t="s">
        <v>295</v>
      </c>
      <c r="H5784" s="264" t="s">
        <v>862</v>
      </c>
      <c r="I5784" s="264" t="s">
        <v>156</v>
      </c>
      <c r="J5784" s="265">
        <v>-3236.66</v>
      </c>
      <c r="K5784" s="82" t="str">
        <f>IFERROR(IFERROR(VLOOKUP(I5784,'DE-PARA'!B:D,3,0),VLOOKUP(I5784,'DE-PARA'!C:D,2,0)),"NÃO ENCONTRADO")</f>
        <v>Encargos sobre Folha de Pagamento</v>
      </c>
      <c r="L5784" s="50" t="str">
        <f>VLOOKUP(K5784,'Base -Receita-Despesa'!$B:$AS,1,FALSE)</f>
        <v>Encargos sobre Folha de Pagamento</v>
      </c>
    </row>
    <row r="5785" spans="1:12" ht="15" customHeight="1" x14ac:dyDescent="0.25">
      <c r="A5785" s="81" t="str">
        <f t="shared" si="181"/>
        <v>2019</v>
      </c>
      <c r="B5785" s="259" t="s">
        <v>1021</v>
      </c>
      <c r="C5785" s="260" t="s">
        <v>1022</v>
      </c>
      <c r="D5785" s="73" t="str">
        <f t="shared" si="180"/>
        <v>nov/2019</v>
      </c>
      <c r="E5785" s="263">
        <v>43794</v>
      </c>
      <c r="F5785" s="259">
        <v>106</v>
      </c>
      <c r="G5785" s="259" t="s">
        <v>295</v>
      </c>
      <c r="H5785" s="264" t="s">
        <v>1875</v>
      </c>
      <c r="I5785" s="264" t="s">
        <v>120</v>
      </c>
      <c r="J5785" s="265">
        <v>-2916.66</v>
      </c>
      <c r="K5785" s="82" t="str">
        <f>IFERROR(IFERROR(VLOOKUP(I5785,'DE-PARA'!B:D,3,0),VLOOKUP(I5785,'DE-PARA'!C:D,2,0)),"NÃO ENCONTRADO")</f>
        <v>Serviços</v>
      </c>
      <c r="L5785" s="50" t="str">
        <f>VLOOKUP(K5785,'Base -Receita-Despesa'!$B:$AS,1,FALSE)</f>
        <v>Serviços</v>
      </c>
    </row>
    <row r="5786" spans="1:12" ht="15" customHeight="1" x14ac:dyDescent="0.25">
      <c r="A5786" s="81" t="str">
        <f t="shared" si="181"/>
        <v>2019</v>
      </c>
      <c r="B5786" s="259" t="s">
        <v>1021</v>
      </c>
      <c r="C5786" s="260" t="s">
        <v>1022</v>
      </c>
      <c r="D5786" s="73" t="str">
        <f t="shared" si="180"/>
        <v>nov/2019</v>
      </c>
      <c r="E5786" s="263">
        <v>43794</v>
      </c>
      <c r="F5786" s="259">
        <v>273</v>
      </c>
      <c r="G5786" s="259" t="s">
        <v>309</v>
      </c>
      <c r="H5786" s="264" t="s">
        <v>964</v>
      </c>
      <c r="I5786" s="264" t="s">
        <v>120</v>
      </c>
      <c r="J5786" s="265">
        <v>-1435</v>
      </c>
      <c r="K5786" s="82" t="str">
        <f>IFERROR(IFERROR(VLOOKUP(I5786,'DE-PARA'!B:D,3,0),VLOOKUP(I5786,'DE-PARA'!C:D,2,0)),"NÃO ENCONTRADO")</f>
        <v>Serviços</v>
      </c>
      <c r="L5786" s="50" t="str">
        <f>VLOOKUP(K5786,'Base -Receita-Despesa'!$B:$AS,1,FALSE)</f>
        <v>Serviços</v>
      </c>
    </row>
    <row r="5787" spans="1:12" ht="15" customHeight="1" x14ac:dyDescent="0.25">
      <c r="A5787" s="81" t="str">
        <f t="shared" si="181"/>
        <v>2019</v>
      </c>
      <c r="B5787" s="259" t="s">
        <v>1021</v>
      </c>
      <c r="C5787" s="260" t="s">
        <v>1022</v>
      </c>
      <c r="D5787" s="73" t="str">
        <f t="shared" si="180"/>
        <v>nov/2019</v>
      </c>
      <c r="E5787" s="263">
        <v>43794</v>
      </c>
      <c r="F5787" s="259" t="s">
        <v>214</v>
      </c>
      <c r="G5787" s="259" t="s">
        <v>295</v>
      </c>
      <c r="H5787" s="264" t="s">
        <v>304</v>
      </c>
      <c r="I5787" s="264" t="s">
        <v>133</v>
      </c>
      <c r="J5787" s="264">
        <v>-9.5</v>
      </c>
      <c r="K5787" s="82" t="str">
        <f>IFERROR(IFERROR(VLOOKUP(I5787,'DE-PARA'!B:D,3,0),VLOOKUP(I5787,'DE-PARA'!C:D,2,0)),"NÃO ENCONTRADO")</f>
        <v>Outras Saídas</v>
      </c>
      <c r="L5787" s="50" t="str">
        <f>VLOOKUP(K5787,'Base -Receita-Despesa'!$B:$AS,1,FALSE)</f>
        <v>Outras Saídas</v>
      </c>
    </row>
    <row r="5788" spans="1:12" ht="15" customHeight="1" x14ac:dyDescent="0.25">
      <c r="A5788" s="81" t="str">
        <f t="shared" si="181"/>
        <v>2019</v>
      </c>
      <c r="B5788" s="259" t="s">
        <v>1021</v>
      </c>
      <c r="C5788" s="260" t="s">
        <v>1022</v>
      </c>
      <c r="D5788" s="73" t="str">
        <f t="shared" si="180"/>
        <v>nov/2019</v>
      </c>
      <c r="E5788" s="263">
        <v>43794</v>
      </c>
      <c r="F5788" s="259" t="s">
        <v>214</v>
      </c>
      <c r="G5788" s="259" t="s">
        <v>295</v>
      </c>
      <c r="H5788" s="264" t="s">
        <v>304</v>
      </c>
      <c r="I5788" s="264" t="s">
        <v>133</v>
      </c>
      <c r="J5788" s="264">
        <v>-9.5</v>
      </c>
      <c r="K5788" s="82" t="str">
        <f>IFERROR(IFERROR(VLOOKUP(I5788,'DE-PARA'!B:D,3,0),VLOOKUP(I5788,'DE-PARA'!C:D,2,0)),"NÃO ENCONTRADO")</f>
        <v>Outras Saídas</v>
      </c>
      <c r="L5788" s="50" t="str">
        <f>VLOOKUP(K5788,'Base -Receita-Despesa'!$B:$AS,1,FALSE)</f>
        <v>Outras Saídas</v>
      </c>
    </row>
    <row r="5789" spans="1:12" ht="15" customHeight="1" x14ac:dyDescent="0.25">
      <c r="A5789" s="81" t="str">
        <f t="shared" si="181"/>
        <v>2019</v>
      </c>
      <c r="B5789" s="259" t="s">
        <v>1021</v>
      </c>
      <c r="C5789" s="260" t="s">
        <v>1022</v>
      </c>
      <c r="D5789" s="73" t="str">
        <f t="shared" si="180"/>
        <v>nov/2019</v>
      </c>
      <c r="E5789" s="263">
        <v>43790</v>
      </c>
      <c r="F5789" s="259" t="s">
        <v>744</v>
      </c>
      <c r="G5789" s="259" t="s">
        <v>295</v>
      </c>
      <c r="H5789" s="264" t="s">
        <v>854</v>
      </c>
      <c r="I5789" s="264" t="s">
        <v>195</v>
      </c>
      <c r="J5789" s="264">
        <v>-519.17999999999995</v>
      </c>
      <c r="K5789" s="82" t="str">
        <f>IFERROR(IFERROR(VLOOKUP(I5789,'DE-PARA'!B:D,3,0),VLOOKUP(I5789,'DE-PARA'!C:D,2,0)),"NÃO ENCONTRADO")</f>
        <v>Pessoal</v>
      </c>
      <c r="L5789" s="50" t="str">
        <f>VLOOKUP(K5789,'Base -Receita-Despesa'!$B:$AS,1,FALSE)</f>
        <v>Pessoal</v>
      </c>
    </row>
    <row r="5790" spans="1:12" ht="15" customHeight="1" x14ac:dyDescent="0.25">
      <c r="A5790" s="81" t="str">
        <f t="shared" si="181"/>
        <v>2019</v>
      </c>
      <c r="B5790" s="259" t="s">
        <v>1021</v>
      </c>
      <c r="C5790" s="260" t="s">
        <v>1022</v>
      </c>
      <c r="D5790" s="73" t="str">
        <f t="shared" si="180"/>
        <v>nov/2019</v>
      </c>
      <c r="E5790" s="263">
        <v>43794</v>
      </c>
      <c r="F5790" s="259" t="s">
        <v>207</v>
      </c>
      <c r="G5790" s="259" t="s">
        <v>295</v>
      </c>
      <c r="H5790" s="264" t="s">
        <v>208</v>
      </c>
      <c r="I5790" s="264" t="s">
        <v>298</v>
      </c>
      <c r="J5790" s="265">
        <v>8126.5</v>
      </c>
      <c r="K5790" s="82" t="str">
        <f>IFERROR(IFERROR(VLOOKUP(I5790,'DE-PARA'!B:D,3,0),VLOOKUP(I5790,'DE-PARA'!C:D,2,0)),"NÃO ENCONTRADO")</f>
        <v>Entrada Conta Aplicação (+)</v>
      </c>
      <c r="L5790" s="50" t="str">
        <f>VLOOKUP(K5790,'Base -Receita-Despesa'!$B:$AS,1,FALSE)</f>
        <v>ENTRADA CONTA APLICAÇÃO (+)</v>
      </c>
    </row>
    <row r="5791" spans="1:12" ht="15" customHeight="1" x14ac:dyDescent="0.25">
      <c r="A5791" s="81" t="str">
        <f t="shared" si="181"/>
        <v>2019</v>
      </c>
      <c r="B5791" s="259" t="s">
        <v>1021</v>
      </c>
      <c r="C5791" s="260" t="s">
        <v>1022</v>
      </c>
      <c r="D5791" s="73" t="str">
        <f t="shared" si="180"/>
        <v>nov/2019</v>
      </c>
      <c r="E5791" s="263">
        <v>43795</v>
      </c>
      <c r="F5791" s="259" t="s">
        <v>218</v>
      </c>
      <c r="G5791" s="259" t="s">
        <v>295</v>
      </c>
      <c r="H5791" s="270" t="s">
        <v>1841</v>
      </c>
      <c r="I5791" s="264" t="s">
        <v>135</v>
      </c>
      <c r="J5791" s="270">
        <v>415</v>
      </c>
      <c r="K5791" s="82" t="str">
        <f>IFERROR(IFERROR(VLOOKUP(I5791,'DE-PARA'!B:D,3,0),VLOOKUP(I5791,'DE-PARA'!C:D,2,0)),"NÃO ENCONTRADO")</f>
        <v>Pessoal</v>
      </c>
      <c r="L5791" s="50" t="str">
        <f>VLOOKUP(K5791,'Base -Receita-Despesa'!$B:$AS,1,FALSE)</f>
        <v>Pessoal</v>
      </c>
    </row>
    <row r="5792" spans="1:12" ht="15" customHeight="1" x14ac:dyDescent="0.25">
      <c r="A5792" s="81" t="str">
        <f t="shared" si="181"/>
        <v>2019</v>
      </c>
      <c r="B5792" s="259" t="s">
        <v>1021</v>
      </c>
      <c r="C5792" s="260" t="s">
        <v>1022</v>
      </c>
      <c r="D5792" s="73" t="str">
        <f t="shared" si="180"/>
        <v>nov/2019</v>
      </c>
      <c r="E5792" s="263">
        <v>43795</v>
      </c>
      <c r="F5792" s="259">
        <v>190</v>
      </c>
      <c r="G5792" s="259" t="s">
        <v>295</v>
      </c>
      <c r="H5792" s="264" t="s">
        <v>965</v>
      </c>
      <c r="I5792" s="264" t="s">
        <v>256</v>
      </c>
      <c r="J5792" s="265">
        <v>-2465.3000000000002</v>
      </c>
      <c r="K5792" s="82" t="str">
        <f>IFERROR(IFERROR(VLOOKUP(I5792,'DE-PARA'!B:D,3,0),VLOOKUP(I5792,'DE-PARA'!C:D,2,0)),"NÃO ENCONTRADO")</f>
        <v>Materiais</v>
      </c>
      <c r="L5792" s="50" t="str">
        <f>VLOOKUP(K5792,'Base -Receita-Despesa'!$B:$AS,1,FALSE)</f>
        <v>Materiais</v>
      </c>
    </row>
    <row r="5793" spans="1:12" ht="15" customHeight="1" x14ac:dyDescent="0.25">
      <c r="A5793" s="81" t="str">
        <f t="shared" si="181"/>
        <v>2019</v>
      </c>
      <c r="B5793" s="259" t="s">
        <v>1021</v>
      </c>
      <c r="C5793" s="260" t="s">
        <v>1022</v>
      </c>
      <c r="D5793" s="73" t="str">
        <f t="shared" si="180"/>
        <v>nov/2019</v>
      </c>
      <c r="E5793" s="263">
        <v>43795</v>
      </c>
      <c r="F5793" s="259">
        <v>191</v>
      </c>
      <c r="G5793" s="259" t="s">
        <v>295</v>
      </c>
      <c r="H5793" s="264" t="s">
        <v>965</v>
      </c>
      <c r="I5793" s="264" t="s">
        <v>256</v>
      </c>
      <c r="J5793" s="265">
        <v>-5623.25</v>
      </c>
      <c r="K5793" s="82" t="str">
        <f>IFERROR(IFERROR(VLOOKUP(I5793,'DE-PARA'!B:D,3,0),VLOOKUP(I5793,'DE-PARA'!C:D,2,0)),"NÃO ENCONTRADO")</f>
        <v>Materiais</v>
      </c>
      <c r="L5793" s="50" t="str">
        <f>VLOOKUP(K5793,'Base -Receita-Despesa'!$B:$AS,1,FALSE)</f>
        <v>Materiais</v>
      </c>
    </row>
    <row r="5794" spans="1:12" ht="15" customHeight="1" x14ac:dyDescent="0.25">
      <c r="A5794" s="81" t="str">
        <f t="shared" si="181"/>
        <v>2019</v>
      </c>
      <c r="B5794" s="259" t="s">
        <v>1021</v>
      </c>
      <c r="C5794" s="260" t="s">
        <v>1022</v>
      </c>
      <c r="D5794" s="73" t="str">
        <f t="shared" si="180"/>
        <v>nov/2019</v>
      </c>
      <c r="E5794" s="263">
        <v>43795</v>
      </c>
      <c r="F5794" s="259">
        <v>75</v>
      </c>
      <c r="G5794" s="259" t="s">
        <v>295</v>
      </c>
      <c r="H5794" s="264" t="s">
        <v>844</v>
      </c>
      <c r="I5794" s="264" t="s">
        <v>243</v>
      </c>
      <c r="J5794" s="265">
        <v>-73870.759999999995</v>
      </c>
      <c r="K5794" s="82" t="str">
        <f>IFERROR(IFERROR(VLOOKUP(I5794,'DE-PARA'!B:D,3,0),VLOOKUP(I5794,'DE-PARA'!C:D,2,0)),"NÃO ENCONTRADO")</f>
        <v>Pessoal</v>
      </c>
      <c r="L5794" s="50" t="str">
        <f>VLOOKUP(K5794,'Base -Receita-Despesa'!$B:$AS,1,FALSE)</f>
        <v>Pessoal</v>
      </c>
    </row>
    <row r="5795" spans="1:12" ht="15" customHeight="1" x14ac:dyDescent="0.25">
      <c r="A5795" s="81" t="str">
        <f t="shared" si="181"/>
        <v>2019</v>
      </c>
      <c r="B5795" s="259" t="s">
        <v>1021</v>
      </c>
      <c r="C5795" s="260" t="s">
        <v>1022</v>
      </c>
      <c r="D5795" s="73" t="str">
        <f t="shared" si="180"/>
        <v>nov/2019</v>
      </c>
      <c r="E5795" s="263">
        <v>43795</v>
      </c>
      <c r="F5795" s="259">
        <v>79</v>
      </c>
      <c r="G5795" s="259" t="s">
        <v>295</v>
      </c>
      <c r="H5795" s="264" t="s">
        <v>844</v>
      </c>
      <c r="I5795" s="264" t="s">
        <v>243</v>
      </c>
      <c r="J5795" s="265">
        <v>-46112.49</v>
      </c>
      <c r="K5795" s="82" t="str">
        <f>IFERROR(IFERROR(VLOOKUP(I5795,'DE-PARA'!B:D,3,0),VLOOKUP(I5795,'DE-PARA'!C:D,2,0)),"NÃO ENCONTRADO")</f>
        <v>Pessoal</v>
      </c>
      <c r="L5795" s="50" t="str">
        <f>VLOOKUP(K5795,'Base -Receita-Despesa'!$B:$AS,1,FALSE)</f>
        <v>Pessoal</v>
      </c>
    </row>
    <row r="5796" spans="1:12" ht="15" customHeight="1" x14ac:dyDescent="0.25">
      <c r="A5796" s="81" t="str">
        <f t="shared" si="181"/>
        <v>2019</v>
      </c>
      <c r="B5796" s="259" t="s">
        <v>1021</v>
      </c>
      <c r="C5796" s="260" t="s">
        <v>1022</v>
      </c>
      <c r="D5796" s="73" t="str">
        <f t="shared" si="180"/>
        <v>nov/2019</v>
      </c>
      <c r="E5796" s="263">
        <v>43795</v>
      </c>
      <c r="F5796" s="259" t="s">
        <v>183</v>
      </c>
      <c r="G5796" s="259" t="s">
        <v>295</v>
      </c>
      <c r="H5796" s="264" t="s">
        <v>1190</v>
      </c>
      <c r="I5796" s="264" t="s">
        <v>184</v>
      </c>
      <c r="J5796" s="264">
        <v>-500</v>
      </c>
      <c r="K5796" s="82" t="str">
        <f>IFERROR(IFERROR(VLOOKUP(I5796,'DE-PARA'!B:D,3,0),VLOOKUP(I5796,'DE-PARA'!C:D,2,0)),"NÃO ENCONTRADO")</f>
        <v>Aluguéis</v>
      </c>
      <c r="L5796" s="50" t="str">
        <f>VLOOKUP(K5796,'Base -Receita-Despesa'!$B:$AS,1,FALSE)</f>
        <v>Aluguéis</v>
      </c>
    </row>
    <row r="5797" spans="1:12" ht="15" customHeight="1" x14ac:dyDescent="0.25">
      <c r="A5797" s="81" t="str">
        <f t="shared" si="181"/>
        <v>2019</v>
      </c>
      <c r="B5797" s="259" t="s">
        <v>1021</v>
      </c>
      <c r="C5797" s="260" t="s">
        <v>1022</v>
      </c>
      <c r="D5797" s="73" t="str">
        <f t="shared" si="180"/>
        <v>nov/2019</v>
      </c>
      <c r="E5797" s="263">
        <v>43795</v>
      </c>
      <c r="F5797" s="259" t="s">
        <v>781</v>
      </c>
      <c r="G5797" s="259" t="s">
        <v>295</v>
      </c>
      <c r="H5797" s="264" t="s">
        <v>1432</v>
      </c>
      <c r="I5797" s="264" t="s">
        <v>276</v>
      </c>
      <c r="J5797" s="264">
        <v>-180.81</v>
      </c>
      <c r="K5797" s="82" t="str">
        <f>IFERROR(IFERROR(VLOOKUP(I5797,'DE-PARA'!B:D,3,0),VLOOKUP(I5797,'DE-PARA'!C:D,2,0)),"NÃO ENCONTRADO")</f>
        <v>Despesas com Viagens</v>
      </c>
      <c r="L5797" s="50" t="str">
        <f>VLOOKUP(K5797,'Base -Receita-Despesa'!$B:$AS,1,FALSE)</f>
        <v>Despesas com Viagens</v>
      </c>
    </row>
    <row r="5798" spans="1:12" ht="15" customHeight="1" x14ac:dyDescent="0.25">
      <c r="A5798" s="81" t="str">
        <f t="shared" si="181"/>
        <v>2019</v>
      </c>
      <c r="B5798" s="259" t="s">
        <v>1021</v>
      </c>
      <c r="C5798" s="260" t="s">
        <v>1022</v>
      </c>
      <c r="D5798" s="73" t="str">
        <f t="shared" si="180"/>
        <v>nov/2019</v>
      </c>
      <c r="E5798" s="263">
        <v>43795</v>
      </c>
      <c r="F5798" s="259" t="s">
        <v>214</v>
      </c>
      <c r="G5798" s="259" t="s">
        <v>295</v>
      </c>
      <c r="H5798" s="264" t="s">
        <v>304</v>
      </c>
      <c r="I5798" s="264" t="s">
        <v>133</v>
      </c>
      <c r="J5798" s="264">
        <v>-9.5</v>
      </c>
      <c r="K5798" s="82" t="str">
        <f>IFERROR(IFERROR(VLOOKUP(I5798,'DE-PARA'!B:D,3,0),VLOOKUP(I5798,'DE-PARA'!C:D,2,0)),"NÃO ENCONTRADO")</f>
        <v>Outras Saídas</v>
      </c>
      <c r="L5798" s="50" t="str">
        <f>VLOOKUP(K5798,'Base -Receita-Despesa'!$B:$AS,1,FALSE)</f>
        <v>Outras Saídas</v>
      </c>
    </row>
    <row r="5799" spans="1:12" ht="15" customHeight="1" x14ac:dyDescent="0.25">
      <c r="A5799" s="81" t="str">
        <f t="shared" si="181"/>
        <v>2019</v>
      </c>
      <c r="B5799" s="259" t="s">
        <v>1021</v>
      </c>
      <c r="C5799" s="260" t="s">
        <v>1022</v>
      </c>
      <c r="D5799" s="73" t="str">
        <f t="shared" si="180"/>
        <v>nov/2019</v>
      </c>
      <c r="E5799" s="263">
        <v>43795</v>
      </c>
      <c r="F5799" s="259" t="s">
        <v>214</v>
      </c>
      <c r="G5799" s="259" t="s">
        <v>295</v>
      </c>
      <c r="H5799" s="264" t="s">
        <v>304</v>
      </c>
      <c r="I5799" s="264" t="s">
        <v>133</v>
      </c>
      <c r="J5799" s="264">
        <v>-9.5</v>
      </c>
      <c r="K5799" s="82" t="str">
        <f>IFERROR(IFERROR(VLOOKUP(I5799,'DE-PARA'!B:D,3,0),VLOOKUP(I5799,'DE-PARA'!C:D,2,0)),"NÃO ENCONTRADO")</f>
        <v>Outras Saídas</v>
      </c>
      <c r="L5799" s="50" t="str">
        <f>VLOOKUP(K5799,'Base -Receita-Despesa'!$B:$AS,1,FALSE)</f>
        <v>Outras Saídas</v>
      </c>
    </row>
    <row r="5800" spans="1:12" ht="15" customHeight="1" x14ac:dyDescent="0.25">
      <c r="A5800" s="81" t="str">
        <f t="shared" si="181"/>
        <v>2019</v>
      </c>
      <c r="B5800" s="259" t="s">
        <v>1021</v>
      </c>
      <c r="C5800" s="260" t="s">
        <v>1022</v>
      </c>
      <c r="D5800" s="73" t="str">
        <f t="shared" si="180"/>
        <v>nov/2019</v>
      </c>
      <c r="E5800" s="263">
        <v>43795</v>
      </c>
      <c r="F5800" s="259" t="s">
        <v>214</v>
      </c>
      <c r="G5800" s="259" t="s">
        <v>295</v>
      </c>
      <c r="H5800" s="264" t="s">
        <v>853</v>
      </c>
      <c r="I5800" s="264" t="s">
        <v>133</v>
      </c>
      <c r="J5800" s="264">
        <v>-1</v>
      </c>
      <c r="K5800" s="82" t="str">
        <f>IFERROR(IFERROR(VLOOKUP(I5800,'DE-PARA'!B:D,3,0),VLOOKUP(I5800,'DE-PARA'!C:D,2,0)),"NÃO ENCONTRADO")</f>
        <v>Outras Saídas</v>
      </c>
      <c r="L5800" s="50" t="str">
        <f>VLOOKUP(K5800,'Base -Receita-Despesa'!$B:$AS,1,FALSE)</f>
        <v>Outras Saídas</v>
      </c>
    </row>
    <row r="5801" spans="1:12" ht="15" customHeight="1" x14ac:dyDescent="0.25">
      <c r="A5801" s="81" t="str">
        <f t="shared" si="181"/>
        <v>2019</v>
      </c>
      <c r="B5801" s="259" t="s">
        <v>1021</v>
      </c>
      <c r="C5801" s="260" t="s">
        <v>1022</v>
      </c>
      <c r="D5801" s="73" t="str">
        <f t="shared" si="180"/>
        <v>nov/2019</v>
      </c>
      <c r="E5801" s="263">
        <v>43795</v>
      </c>
      <c r="F5801" s="259" t="s">
        <v>214</v>
      </c>
      <c r="G5801" s="259" t="s">
        <v>295</v>
      </c>
      <c r="H5801" s="264" t="s">
        <v>853</v>
      </c>
      <c r="I5801" s="264" t="s">
        <v>133</v>
      </c>
      <c r="J5801" s="264">
        <v>-1</v>
      </c>
      <c r="K5801" s="82" t="str">
        <f>IFERROR(IFERROR(VLOOKUP(I5801,'DE-PARA'!B:D,3,0),VLOOKUP(I5801,'DE-PARA'!C:D,2,0)),"NÃO ENCONTRADO")</f>
        <v>Outras Saídas</v>
      </c>
      <c r="L5801" s="50" t="str">
        <f>VLOOKUP(K5801,'Base -Receita-Despesa'!$B:$AS,1,FALSE)</f>
        <v>Outras Saídas</v>
      </c>
    </row>
    <row r="5802" spans="1:12" ht="15" customHeight="1" x14ac:dyDescent="0.25">
      <c r="A5802" s="81" t="str">
        <f t="shared" si="181"/>
        <v>2019</v>
      </c>
      <c r="B5802" s="259" t="s">
        <v>1021</v>
      </c>
      <c r="C5802" s="260" t="s">
        <v>1022</v>
      </c>
      <c r="D5802" s="73" t="str">
        <f t="shared" si="180"/>
        <v>nov/2019</v>
      </c>
      <c r="E5802" s="263">
        <v>43795</v>
      </c>
      <c r="F5802" s="259" t="s">
        <v>207</v>
      </c>
      <c r="G5802" s="259" t="s">
        <v>295</v>
      </c>
      <c r="H5802" s="264" t="s">
        <v>208</v>
      </c>
      <c r="I5802" s="264" t="s">
        <v>298</v>
      </c>
      <c r="J5802" s="265">
        <v>128358.61</v>
      </c>
      <c r="K5802" s="82" t="str">
        <f>IFERROR(IFERROR(VLOOKUP(I5802,'DE-PARA'!B:D,3,0),VLOOKUP(I5802,'DE-PARA'!C:D,2,0)),"NÃO ENCONTRADO")</f>
        <v>Entrada Conta Aplicação (+)</v>
      </c>
      <c r="L5802" s="50" t="str">
        <f>VLOOKUP(K5802,'Base -Receita-Despesa'!$B:$AS,1,FALSE)</f>
        <v>ENTRADA CONTA APLICAÇÃO (+)</v>
      </c>
    </row>
    <row r="5803" spans="1:12" ht="15" customHeight="1" x14ac:dyDescent="0.25">
      <c r="A5803" s="81" t="str">
        <f t="shared" si="181"/>
        <v>2019</v>
      </c>
      <c r="B5803" s="259" t="s">
        <v>1023</v>
      </c>
      <c r="C5803" s="260" t="s">
        <v>1022</v>
      </c>
      <c r="D5803" s="73" t="str">
        <f t="shared" si="180"/>
        <v>nov/2019</v>
      </c>
      <c r="E5803" s="263">
        <v>43796</v>
      </c>
      <c r="F5803" s="259" t="s">
        <v>738</v>
      </c>
      <c r="G5803" s="259" t="s">
        <v>295</v>
      </c>
      <c r="H5803" s="264" t="s">
        <v>738</v>
      </c>
      <c r="I5803" s="264" t="s">
        <v>206</v>
      </c>
      <c r="J5803" s="265">
        <v>-471239.77</v>
      </c>
      <c r="K5803" s="82" t="str">
        <f>IFERROR(IFERROR(VLOOKUP(I5803,'DE-PARA'!B:D,3,0),VLOOKUP(I5803,'DE-PARA'!C:D,2,0)),"NÃO ENCONTRADO")</f>
        <v>Saídas Da C/A Por Regates (-)</v>
      </c>
      <c r="L5803" s="50" t="str">
        <f>VLOOKUP(K5803,'Base -Receita-Despesa'!$B:$AS,1,FALSE)</f>
        <v>SAÍDAS DA C/A POR REGATES (-)</v>
      </c>
    </row>
    <row r="5804" spans="1:12" ht="15" customHeight="1" x14ac:dyDescent="0.25">
      <c r="A5804" s="81" t="str">
        <f t="shared" si="181"/>
        <v>2019</v>
      </c>
      <c r="B5804" s="259" t="s">
        <v>1023</v>
      </c>
      <c r="C5804" s="260" t="s">
        <v>1022</v>
      </c>
      <c r="D5804" s="73" t="str">
        <f t="shared" si="180"/>
        <v>nov/2019</v>
      </c>
      <c r="E5804" s="263">
        <v>43796</v>
      </c>
      <c r="F5804" s="259" t="s">
        <v>143</v>
      </c>
      <c r="G5804" s="259" t="s">
        <v>295</v>
      </c>
      <c r="H5804" s="264" t="s">
        <v>143</v>
      </c>
      <c r="I5804" s="264" t="s">
        <v>235</v>
      </c>
      <c r="J5804" s="265">
        <v>971239.77</v>
      </c>
      <c r="K5804" s="82" t="str">
        <f>IFERROR(IFERROR(VLOOKUP(I5804,'DE-PARA'!B:D,3,0),VLOOKUP(I5804,'DE-PARA'!C:D,2,0)),"NÃO ENCONTRADO")</f>
        <v>Repasses Contrato de Gestão</v>
      </c>
      <c r="L5804" s="50" t="str">
        <f>VLOOKUP(K5804,'Base -Receita-Despesa'!$B:$AS,1,FALSE)</f>
        <v>Repasses Contrato de Gestão</v>
      </c>
    </row>
    <row r="5805" spans="1:12" ht="15" customHeight="1" x14ac:dyDescent="0.25">
      <c r="A5805" s="81" t="str">
        <f t="shared" si="181"/>
        <v>2019</v>
      </c>
      <c r="B5805" s="259" t="s">
        <v>1023</v>
      </c>
      <c r="C5805" s="260" t="s">
        <v>1022</v>
      </c>
      <c r="D5805" s="73" t="str">
        <f t="shared" si="180"/>
        <v>nov/2019</v>
      </c>
      <c r="E5805" s="263">
        <v>43796</v>
      </c>
      <c r="F5805" s="259" t="s">
        <v>205</v>
      </c>
      <c r="G5805" s="259" t="s">
        <v>295</v>
      </c>
      <c r="H5805" s="264" t="s">
        <v>736</v>
      </c>
      <c r="I5805" s="264" t="s">
        <v>125</v>
      </c>
      <c r="J5805" s="265">
        <v>-500000</v>
      </c>
      <c r="K5805" s="82" t="str">
        <f>IFERROR(IFERROR(VLOOKUP(I5805,'DE-PARA'!B:D,3,0),VLOOKUP(I5805,'DE-PARA'!C:D,2,0)),"NÃO ENCONTRADO")</f>
        <v>TEV – Transferências Entre Contas (Entradas)</v>
      </c>
      <c r="L5805" s="50" t="str">
        <f>VLOOKUP(K5805,'Base -Receita-Despesa'!$B:$AS,1,FALSE)</f>
        <v>TEV – Transferências Entre Contas (Entradas)</v>
      </c>
    </row>
    <row r="5806" spans="1:12" ht="15" customHeight="1" x14ac:dyDescent="0.25">
      <c r="A5806" s="81" t="str">
        <f t="shared" si="181"/>
        <v>2019</v>
      </c>
      <c r="B5806" s="259" t="s">
        <v>1023</v>
      </c>
      <c r="C5806" s="260" t="s">
        <v>1022</v>
      </c>
      <c r="D5806" s="73" t="str">
        <f t="shared" si="180"/>
        <v>nov/2019</v>
      </c>
      <c r="E5806" s="263">
        <v>43796</v>
      </c>
      <c r="F5806" s="259" t="s">
        <v>214</v>
      </c>
      <c r="G5806" s="259" t="s">
        <v>295</v>
      </c>
      <c r="H5806" s="264" t="s">
        <v>329</v>
      </c>
      <c r="I5806" s="264" t="s">
        <v>133</v>
      </c>
      <c r="J5806" s="264">
        <v>-0.01</v>
      </c>
      <c r="K5806" s="82" t="str">
        <f>IFERROR(IFERROR(VLOOKUP(I5806,'DE-PARA'!B:D,3,0),VLOOKUP(I5806,'DE-PARA'!C:D,2,0)),"NÃO ENCONTRADO")</f>
        <v>Outras Saídas</v>
      </c>
      <c r="L5806" s="50" t="str">
        <f>VLOOKUP(K5806,'Base -Receita-Despesa'!$B:$AS,1,FALSE)</f>
        <v>Outras Saídas</v>
      </c>
    </row>
    <row r="5807" spans="1:12" ht="15" customHeight="1" x14ac:dyDescent="0.25">
      <c r="A5807" s="81" t="str">
        <f t="shared" si="181"/>
        <v>2019</v>
      </c>
      <c r="B5807" s="259" t="s">
        <v>1023</v>
      </c>
      <c r="C5807" s="260" t="s">
        <v>1022</v>
      </c>
      <c r="D5807" s="73" t="str">
        <f t="shared" si="180"/>
        <v>nov/2019</v>
      </c>
      <c r="E5807" s="263">
        <v>43796</v>
      </c>
      <c r="F5807" s="259" t="s">
        <v>207</v>
      </c>
      <c r="G5807" s="259" t="s">
        <v>295</v>
      </c>
      <c r="H5807" s="264" t="s">
        <v>208</v>
      </c>
      <c r="I5807" s="264" t="s">
        <v>298</v>
      </c>
      <c r="J5807" s="264">
        <v>0.01</v>
      </c>
      <c r="K5807" s="82" t="str">
        <f>IFERROR(IFERROR(VLOOKUP(I5807,'DE-PARA'!B:D,3,0),VLOOKUP(I5807,'DE-PARA'!C:D,2,0)),"NÃO ENCONTRADO")</f>
        <v>Entrada Conta Aplicação (+)</v>
      </c>
      <c r="L5807" s="50" t="str">
        <f>VLOOKUP(K5807,'Base -Receita-Despesa'!$B:$AS,1,FALSE)</f>
        <v>ENTRADA CONTA APLICAÇÃO (+)</v>
      </c>
    </row>
    <row r="5808" spans="1:12" ht="15" customHeight="1" x14ac:dyDescent="0.25">
      <c r="A5808" s="81" t="str">
        <f t="shared" si="181"/>
        <v>2019</v>
      </c>
      <c r="B5808" s="259" t="s">
        <v>1021</v>
      </c>
      <c r="C5808" s="260" t="s">
        <v>1022</v>
      </c>
      <c r="D5808" s="73" t="str">
        <f t="shared" si="180"/>
        <v>nov/2019</v>
      </c>
      <c r="E5808" s="263">
        <v>43796</v>
      </c>
      <c r="F5808" s="259" t="s">
        <v>205</v>
      </c>
      <c r="G5808" s="259" t="s">
        <v>295</v>
      </c>
      <c r="H5808" s="264" t="s">
        <v>736</v>
      </c>
      <c r="I5808" s="264" t="s">
        <v>125</v>
      </c>
      <c r="J5808" s="265">
        <v>500000</v>
      </c>
      <c r="K5808" s="82" t="str">
        <f>IFERROR(IFERROR(VLOOKUP(I5808,'DE-PARA'!B:D,3,0),VLOOKUP(I5808,'DE-PARA'!C:D,2,0)),"NÃO ENCONTRADO")</f>
        <v>TEV – Transferências Entre Contas (Entradas)</v>
      </c>
      <c r="L5808" s="50" t="str">
        <f>VLOOKUP(K5808,'Base -Receita-Despesa'!$B:$AS,1,FALSE)</f>
        <v>TEV – Transferências Entre Contas (Entradas)</v>
      </c>
    </row>
    <row r="5809" spans="1:12" ht="15" customHeight="1" x14ac:dyDescent="0.25">
      <c r="A5809" s="81" t="str">
        <f t="shared" si="181"/>
        <v>2019</v>
      </c>
      <c r="B5809" s="259" t="s">
        <v>1021</v>
      </c>
      <c r="C5809" s="260" t="s">
        <v>1022</v>
      </c>
      <c r="D5809" s="73" t="str">
        <f t="shared" si="180"/>
        <v>nov/2019</v>
      </c>
      <c r="E5809" s="263">
        <v>43796</v>
      </c>
      <c r="F5809" s="259">
        <v>208379</v>
      </c>
      <c r="G5809" s="259" t="s">
        <v>295</v>
      </c>
      <c r="H5809" s="264" t="s">
        <v>755</v>
      </c>
      <c r="I5809" s="264" t="s">
        <v>248</v>
      </c>
      <c r="J5809" s="265">
        <v>-1296</v>
      </c>
      <c r="K5809" s="82" t="str">
        <f>IFERROR(IFERROR(VLOOKUP(I5809,'DE-PARA'!B:D,3,0),VLOOKUP(I5809,'DE-PARA'!C:D,2,0)),"NÃO ENCONTRADO")</f>
        <v>Materiais</v>
      </c>
      <c r="L5809" s="50" t="str">
        <f>VLOOKUP(K5809,'Base -Receita-Despesa'!$B:$AS,1,FALSE)</f>
        <v>Materiais</v>
      </c>
    </row>
    <row r="5810" spans="1:12" ht="15" customHeight="1" x14ac:dyDescent="0.25">
      <c r="A5810" s="81" t="str">
        <f t="shared" si="181"/>
        <v>2019</v>
      </c>
      <c r="B5810" s="259" t="s">
        <v>1021</v>
      </c>
      <c r="C5810" s="260" t="s">
        <v>1022</v>
      </c>
      <c r="D5810" s="73" t="str">
        <f t="shared" si="180"/>
        <v>nov/2019</v>
      </c>
      <c r="E5810" s="263">
        <v>43796</v>
      </c>
      <c r="F5810" s="259">
        <v>163566</v>
      </c>
      <c r="G5810" s="259" t="s">
        <v>295</v>
      </c>
      <c r="H5810" s="264" t="s">
        <v>759</v>
      </c>
      <c r="I5810" s="264" t="s">
        <v>284</v>
      </c>
      <c r="J5810" s="265">
        <v>-10426.290000000001</v>
      </c>
      <c r="K5810" s="82" t="str">
        <f>IFERROR(IFERROR(VLOOKUP(I5810,'DE-PARA'!B:D,3,0),VLOOKUP(I5810,'DE-PARA'!C:D,2,0)),"NÃO ENCONTRADO")</f>
        <v>Investimentos</v>
      </c>
      <c r="L5810" s="50" t="str">
        <f>VLOOKUP(K5810,'Base -Receita-Despesa'!$B:$AS,1,FALSE)</f>
        <v>Investimentos</v>
      </c>
    </row>
    <row r="5811" spans="1:12" ht="15" customHeight="1" x14ac:dyDescent="0.25">
      <c r="A5811" s="81" t="str">
        <f t="shared" si="181"/>
        <v>2019</v>
      </c>
      <c r="B5811" s="259" t="s">
        <v>1021</v>
      </c>
      <c r="C5811" s="260" t="s">
        <v>1022</v>
      </c>
      <c r="D5811" s="73" t="str">
        <f t="shared" si="180"/>
        <v>nov/2019</v>
      </c>
      <c r="E5811" s="263">
        <v>43796</v>
      </c>
      <c r="F5811" s="259" t="s">
        <v>781</v>
      </c>
      <c r="G5811" s="259" t="s">
        <v>295</v>
      </c>
      <c r="H5811" s="264" t="s">
        <v>792</v>
      </c>
      <c r="I5811" s="264" t="s">
        <v>276</v>
      </c>
      <c r="J5811" s="264">
        <v>-252.96</v>
      </c>
      <c r="K5811" s="82" t="str">
        <f>IFERROR(IFERROR(VLOOKUP(I5811,'DE-PARA'!B:D,3,0),VLOOKUP(I5811,'DE-PARA'!C:D,2,0)),"NÃO ENCONTRADO")</f>
        <v>Despesas com Viagens</v>
      </c>
      <c r="L5811" s="50" t="str">
        <f>VLOOKUP(K5811,'Base -Receita-Despesa'!$B:$AS,1,FALSE)</f>
        <v>Despesas com Viagens</v>
      </c>
    </row>
    <row r="5812" spans="1:12" ht="15" customHeight="1" x14ac:dyDescent="0.25">
      <c r="A5812" s="81" t="str">
        <f t="shared" si="181"/>
        <v>2019</v>
      </c>
      <c r="B5812" s="259" t="s">
        <v>1021</v>
      </c>
      <c r="C5812" s="260" t="s">
        <v>1022</v>
      </c>
      <c r="D5812" s="73" t="str">
        <f t="shared" si="180"/>
        <v>nov/2019</v>
      </c>
      <c r="E5812" s="263">
        <v>43796</v>
      </c>
      <c r="F5812" s="259" t="s">
        <v>781</v>
      </c>
      <c r="G5812" s="259" t="s">
        <v>295</v>
      </c>
      <c r="H5812" s="264" t="s">
        <v>792</v>
      </c>
      <c r="I5812" s="264" t="s">
        <v>276</v>
      </c>
      <c r="J5812" s="264">
        <v>-204.51</v>
      </c>
      <c r="K5812" s="82" t="str">
        <f>IFERROR(IFERROR(VLOOKUP(I5812,'DE-PARA'!B:D,3,0),VLOOKUP(I5812,'DE-PARA'!C:D,2,0)),"NÃO ENCONTRADO")</f>
        <v>Despesas com Viagens</v>
      </c>
      <c r="L5812" s="50" t="str">
        <f>VLOOKUP(K5812,'Base -Receita-Despesa'!$B:$AS,1,FALSE)</f>
        <v>Despesas com Viagens</v>
      </c>
    </row>
    <row r="5813" spans="1:12" ht="15" customHeight="1" x14ac:dyDescent="0.25">
      <c r="A5813" s="81" t="str">
        <f t="shared" si="181"/>
        <v>2019</v>
      </c>
      <c r="B5813" s="259" t="s">
        <v>1021</v>
      </c>
      <c r="C5813" s="260" t="s">
        <v>1022</v>
      </c>
      <c r="D5813" s="73" t="str">
        <f t="shared" si="180"/>
        <v>nov/2019</v>
      </c>
      <c r="E5813" s="263">
        <v>43796</v>
      </c>
      <c r="F5813" s="259" t="s">
        <v>781</v>
      </c>
      <c r="G5813" s="259" t="s">
        <v>295</v>
      </c>
      <c r="H5813" s="264" t="s">
        <v>1578</v>
      </c>
      <c r="I5813" s="264" t="s">
        <v>276</v>
      </c>
      <c r="J5813" s="264">
        <v>-327.88</v>
      </c>
      <c r="K5813" s="82" t="str">
        <f>IFERROR(IFERROR(VLOOKUP(I5813,'DE-PARA'!B:D,3,0),VLOOKUP(I5813,'DE-PARA'!C:D,2,0)),"NÃO ENCONTRADO")</f>
        <v>Despesas com Viagens</v>
      </c>
      <c r="L5813" s="50" t="str">
        <f>VLOOKUP(K5813,'Base -Receita-Despesa'!$B:$AS,1,FALSE)</f>
        <v>Despesas com Viagens</v>
      </c>
    </row>
    <row r="5814" spans="1:12" ht="15" customHeight="1" x14ac:dyDescent="0.25">
      <c r="A5814" s="81" t="str">
        <f t="shared" si="181"/>
        <v>2019</v>
      </c>
      <c r="B5814" s="259" t="s">
        <v>1021</v>
      </c>
      <c r="C5814" s="260" t="s">
        <v>1022</v>
      </c>
      <c r="D5814" s="73" t="str">
        <f t="shared" si="180"/>
        <v>nov/2019</v>
      </c>
      <c r="E5814" s="263">
        <v>43796</v>
      </c>
      <c r="F5814" s="259" t="s">
        <v>183</v>
      </c>
      <c r="G5814" s="259" t="s">
        <v>295</v>
      </c>
      <c r="H5814" s="264" t="s">
        <v>1684</v>
      </c>
      <c r="I5814" s="264" t="s">
        <v>184</v>
      </c>
      <c r="J5814" s="264">
        <v>-800</v>
      </c>
      <c r="K5814" s="82" t="str">
        <f>IFERROR(IFERROR(VLOOKUP(I5814,'DE-PARA'!B:D,3,0),VLOOKUP(I5814,'DE-PARA'!C:D,2,0)),"NÃO ENCONTRADO")</f>
        <v>Aluguéis</v>
      </c>
      <c r="L5814" s="50" t="str">
        <f>VLOOKUP(K5814,'Base -Receita-Despesa'!$B:$AS,1,FALSE)</f>
        <v>Aluguéis</v>
      </c>
    </row>
    <row r="5815" spans="1:12" ht="15" customHeight="1" x14ac:dyDescent="0.25">
      <c r="A5815" s="81" t="str">
        <f t="shared" si="181"/>
        <v>2019</v>
      </c>
      <c r="B5815" s="259" t="s">
        <v>1021</v>
      </c>
      <c r="C5815" s="260" t="s">
        <v>1022</v>
      </c>
      <c r="D5815" s="73" t="str">
        <f t="shared" si="180"/>
        <v>nov/2019</v>
      </c>
      <c r="E5815" s="263">
        <v>43796</v>
      </c>
      <c r="F5815" s="259" t="s">
        <v>781</v>
      </c>
      <c r="G5815" s="259" t="s">
        <v>295</v>
      </c>
      <c r="H5815" s="264" t="s">
        <v>355</v>
      </c>
      <c r="I5815" s="264" t="s">
        <v>276</v>
      </c>
      <c r="J5815" s="264">
        <v>-40</v>
      </c>
      <c r="K5815" s="82" t="str">
        <f>IFERROR(IFERROR(VLOOKUP(I5815,'DE-PARA'!B:D,3,0),VLOOKUP(I5815,'DE-PARA'!C:D,2,0)),"NÃO ENCONTRADO")</f>
        <v>Despesas com Viagens</v>
      </c>
      <c r="L5815" s="50" t="str">
        <f>VLOOKUP(K5815,'Base -Receita-Despesa'!$B:$AS,1,FALSE)</f>
        <v>Despesas com Viagens</v>
      </c>
    </row>
    <row r="5816" spans="1:12" ht="15" customHeight="1" x14ac:dyDescent="0.25">
      <c r="A5816" s="81" t="str">
        <f t="shared" si="181"/>
        <v>2019</v>
      </c>
      <c r="B5816" s="259" t="s">
        <v>1021</v>
      </c>
      <c r="C5816" s="260" t="s">
        <v>1022</v>
      </c>
      <c r="D5816" s="73" t="str">
        <f t="shared" si="180"/>
        <v>nov/2019</v>
      </c>
      <c r="E5816" s="263">
        <v>43796</v>
      </c>
      <c r="F5816" s="259">
        <v>76</v>
      </c>
      <c r="G5816" s="259" t="s">
        <v>295</v>
      </c>
      <c r="H5816" s="264" t="s">
        <v>844</v>
      </c>
      <c r="I5816" s="264" t="s">
        <v>243</v>
      </c>
      <c r="J5816" s="265">
        <v>-191861.87</v>
      </c>
      <c r="K5816" s="82" t="str">
        <f>IFERROR(IFERROR(VLOOKUP(I5816,'DE-PARA'!B:D,3,0),VLOOKUP(I5816,'DE-PARA'!C:D,2,0)),"NÃO ENCONTRADO")</f>
        <v>Pessoal</v>
      </c>
      <c r="L5816" s="50" t="str">
        <f>VLOOKUP(K5816,'Base -Receita-Despesa'!$B:$AS,1,FALSE)</f>
        <v>Pessoal</v>
      </c>
    </row>
    <row r="5817" spans="1:12" ht="15" customHeight="1" x14ac:dyDescent="0.25">
      <c r="A5817" s="81" t="str">
        <f t="shared" si="181"/>
        <v>2019</v>
      </c>
      <c r="B5817" s="259" t="s">
        <v>1021</v>
      </c>
      <c r="C5817" s="260" t="s">
        <v>1022</v>
      </c>
      <c r="D5817" s="73" t="str">
        <f t="shared" si="180"/>
        <v>nov/2019</v>
      </c>
      <c r="E5817" s="263">
        <v>43796</v>
      </c>
      <c r="F5817" s="259">
        <v>77</v>
      </c>
      <c r="G5817" s="259" t="s">
        <v>295</v>
      </c>
      <c r="H5817" s="264" t="s">
        <v>844</v>
      </c>
      <c r="I5817" s="264" t="s">
        <v>243</v>
      </c>
      <c r="J5817" s="265">
        <v>-36601.61</v>
      </c>
      <c r="K5817" s="82" t="str">
        <f>IFERROR(IFERROR(VLOOKUP(I5817,'DE-PARA'!B:D,3,0),VLOOKUP(I5817,'DE-PARA'!C:D,2,0)),"NÃO ENCONTRADO")</f>
        <v>Pessoal</v>
      </c>
      <c r="L5817" s="50" t="str">
        <f>VLOOKUP(K5817,'Base -Receita-Despesa'!$B:$AS,1,FALSE)</f>
        <v>Pessoal</v>
      </c>
    </row>
    <row r="5818" spans="1:12" ht="15" customHeight="1" x14ac:dyDescent="0.25">
      <c r="A5818" s="81" t="str">
        <f t="shared" si="181"/>
        <v>2019</v>
      </c>
      <c r="B5818" s="259" t="s">
        <v>1021</v>
      </c>
      <c r="C5818" s="260" t="s">
        <v>1022</v>
      </c>
      <c r="D5818" s="73" t="str">
        <f t="shared" si="180"/>
        <v>nov/2019</v>
      </c>
      <c r="E5818" s="263">
        <v>43796</v>
      </c>
      <c r="F5818" s="259">
        <v>78</v>
      </c>
      <c r="G5818" s="259" t="s">
        <v>295</v>
      </c>
      <c r="H5818" s="264" t="s">
        <v>844</v>
      </c>
      <c r="I5818" s="264" t="s">
        <v>243</v>
      </c>
      <c r="J5818" s="265">
        <v>-54465.77</v>
      </c>
      <c r="K5818" s="82" t="str">
        <f>IFERROR(IFERROR(VLOOKUP(I5818,'DE-PARA'!B:D,3,0),VLOOKUP(I5818,'DE-PARA'!C:D,2,0)),"NÃO ENCONTRADO")</f>
        <v>Pessoal</v>
      </c>
      <c r="L5818" s="50" t="str">
        <f>VLOOKUP(K5818,'Base -Receita-Despesa'!$B:$AS,1,FALSE)</f>
        <v>Pessoal</v>
      </c>
    </row>
    <row r="5819" spans="1:12" ht="15" customHeight="1" x14ac:dyDescent="0.25">
      <c r="A5819" s="81" t="str">
        <f t="shared" si="181"/>
        <v>2019</v>
      </c>
      <c r="B5819" s="259" t="s">
        <v>1021</v>
      </c>
      <c r="C5819" s="260" t="s">
        <v>1022</v>
      </c>
      <c r="D5819" s="73" t="str">
        <f t="shared" si="180"/>
        <v>nov/2019</v>
      </c>
      <c r="E5819" s="263">
        <v>43796</v>
      </c>
      <c r="F5819" s="259" t="s">
        <v>781</v>
      </c>
      <c r="G5819" s="259" t="s">
        <v>295</v>
      </c>
      <c r="H5819" s="264" t="s">
        <v>1876</v>
      </c>
      <c r="I5819" s="264" t="s">
        <v>276</v>
      </c>
      <c r="J5819" s="264">
        <v>-277.91000000000003</v>
      </c>
      <c r="K5819" s="82" t="str">
        <f>IFERROR(IFERROR(VLOOKUP(I5819,'DE-PARA'!B:D,3,0),VLOOKUP(I5819,'DE-PARA'!C:D,2,0)),"NÃO ENCONTRADO")</f>
        <v>Despesas com Viagens</v>
      </c>
      <c r="L5819" s="50" t="str">
        <f>VLOOKUP(K5819,'Base -Receita-Despesa'!$B:$AS,1,FALSE)</f>
        <v>Despesas com Viagens</v>
      </c>
    </row>
    <row r="5820" spans="1:12" ht="15" customHeight="1" x14ac:dyDescent="0.25">
      <c r="A5820" s="81" t="str">
        <f t="shared" si="181"/>
        <v>2019</v>
      </c>
      <c r="B5820" s="259" t="s">
        <v>1021</v>
      </c>
      <c r="C5820" s="260" t="s">
        <v>1022</v>
      </c>
      <c r="D5820" s="73" t="str">
        <f t="shared" si="180"/>
        <v>nov/2019</v>
      </c>
      <c r="E5820" s="263">
        <v>43796</v>
      </c>
      <c r="F5820" s="259" t="s">
        <v>781</v>
      </c>
      <c r="G5820" s="259" t="s">
        <v>295</v>
      </c>
      <c r="H5820" s="264" t="s">
        <v>1877</v>
      </c>
      <c r="I5820" s="264" t="s">
        <v>276</v>
      </c>
      <c r="J5820" s="264">
        <v>-360.01</v>
      </c>
      <c r="K5820" s="82" t="str">
        <f>IFERROR(IFERROR(VLOOKUP(I5820,'DE-PARA'!B:D,3,0),VLOOKUP(I5820,'DE-PARA'!C:D,2,0)),"NÃO ENCONTRADO")</f>
        <v>Despesas com Viagens</v>
      </c>
      <c r="L5820" s="50" t="str">
        <f>VLOOKUP(K5820,'Base -Receita-Despesa'!$B:$AS,1,FALSE)</f>
        <v>Despesas com Viagens</v>
      </c>
    </row>
    <row r="5821" spans="1:12" ht="15" customHeight="1" x14ac:dyDescent="0.25">
      <c r="A5821" s="81" t="str">
        <f t="shared" si="181"/>
        <v>2019</v>
      </c>
      <c r="B5821" s="259" t="s">
        <v>1021</v>
      </c>
      <c r="C5821" s="260" t="s">
        <v>1022</v>
      </c>
      <c r="D5821" s="73" t="str">
        <f t="shared" si="180"/>
        <v>nov/2019</v>
      </c>
      <c r="E5821" s="263">
        <v>43796</v>
      </c>
      <c r="F5821" s="259" t="s">
        <v>1878</v>
      </c>
      <c r="G5821" s="259" t="s">
        <v>295</v>
      </c>
      <c r="H5821" s="264" t="s">
        <v>1695</v>
      </c>
      <c r="I5821" s="264" t="s">
        <v>148</v>
      </c>
      <c r="J5821" s="265">
        <v>-1210.0999999999999</v>
      </c>
      <c r="K5821" s="82" t="str">
        <f>IFERROR(IFERROR(VLOOKUP(I5821,'DE-PARA'!B:D,3,0),VLOOKUP(I5821,'DE-PARA'!C:D,2,0)),"NÃO ENCONTRADO")</f>
        <v>Pessoal</v>
      </c>
      <c r="L5821" s="50" t="str">
        <f>VLOOKUP(K5821,'Base -Receita-Despesa'!$B:$AS,1,FALSE)</f>
        <v>Pessoal</v>
      </c>
    </row>
    <row r="5822" spans="1:12" ht="15" customHeight="1" x14ac:dyDescent="0.25">
      <c r="A5822" s="81" t="str">
        <f t="shared" si="181"/>
        <v>2019</v>
      </c>
      <c r="B5822" s="259" t="s">
        <v>1021</v>
      </c>
      <c r="C5822" s="260" t="s">
        <v>1022</v>
      </c>
      <c r="D5822" s="73" t="str">
        <f t="shared" si="180"/>
        <v>nov/2019</v>
      </c>
      <c r="E5822" s="263">
        <v>43796</v>
      </c>
      <c r="F5822" s="259" t="s">
        <v>214</v>
      </c>
      <c r="G5822" s="259" t="s">
        <v>295</v>
      </c>
      <c r="H5822" s="264" t="s">
        <v>304</v>
      </c>
      <c r="I5822" s="264" t="s">
        <v>133</v>
      </c>
      <c r="J5822" s="264">
        <v>-9.5</v>
      </c>
      <c r="K5822" s="82" t="str">
        <f>IFERROR(IFERROR(VLOOKUP(I5822,'DE-PARA'!B:D,3,0),VLOOKUP(I5822,'DE-PARA'!C:D,2,0)),"NÃO ENCONTRADO")</f>
        <v>Outras Saídas</v>
      </c>
      <c r="L5822" s="50" t="str">
        <f>VLOOKUP(K5822,'Base -Receita-Despesa'!$B:$AS,1,FALSE)</f>
        <v>Outras Saídas</v>
      </c>
    </row>
    <row r="5823" spans="1:12" ht="15" customHeight="1" x14ac:dyDescent="0.25">
      <c r="A5823" s="81" t="str">
        <f t="shared" si="181"/>
        <v>2019</v>
      </c>
      <c r="B5823" s="259" t="s">
        <v>1021</v>
      </c>
      <c r="C5823" s="260" t="s">
        <v>1022</v>
      </c>
      <c r="D5823" s="73" t="str">
        <f t="shared" si="180"/>
        <v>nov/2019</v>
      </c>
      <c r="E5823" s="263">
        <v>43796</v>
      </c>
      <c r="F5823" s="259" t="s">
        <v>214</v>
      </c>
      <c r="G5823" s="259" t="s">
        <v>295</v>
      </c>
      <c r="H5823" s="264" t="s">
        <v>304</v>
      </c>
      <c r="I5823" s="264" t="s">
        <v>133</v>
      </c>
      <c r="J5823" s="264">
        <v>-9.5</v>
      </c>
      <c r="K5823" s="82" t="str">
        <f>IFERROR(IFERROR(VLOOKUP(I5823,'DE-PARA'!B:D,3,0),VLOOKUP(I5823,'DE-PARA'!C:D,2,0)),"NÃO ENCONTRADO")</f>
        <v>Outras Saídas</v>
      </c>
      <c r="L5823" s="50" t="str">
        <f>VLOOKUP(K5823,'Base -Receita-Despesa'!$B:$AS,1,FALSE)</f>
        <v>Outras Saídas</v>
      </c>
    </row>
    <row r="5824" spans="1:12" ht="15" customHeight="1" x14ac:dyDescent="0.25">
      <c r="A5824" s="81" t="str">
        <f t="shared" si="181"/>
        <v>2019</v>
      </c>
      <c r="B5824" s="259" t="s">
        <v>1021</v>
      </c>
      <c r="C5824" s="260" t="s">
        <v>1022</v>
      </c>
      <c r="D5824" s="73" t="str">
        <f t="shared" si="180"/>
        <v>nov/2019</v>
      </c>
      <c r="E5824" s="263">
        <v>43796</v>
      </c>
      <c r="F5824" s="259" t="s">
        <v>214</v>
      </c>
      <c r="G5824" s="259" t="s">
        <v>295</v>
      </c>
      <c r="H5824" s="264" t="s">
        <v>304</v>
      </c>
      <c r="I5824" s="264" t="s">
        <v>133</v>
      </c>
      <c r="J5824" s="264">
        <v>-9.5</v>
      </c>
      <c r="K5824" s="82" t="str">
        <f>IFERROR(IFERROR(VLOOKUP(I5824,'DE-PARA'!B:D,3,0),VLOOKUP(I5824,'DE-PARA'!C:D,2,0)),"NÃO ENCONTRADO")</f>
        <v>Outras Saídas</v>
      </c>
      <c r="L5824" s="50" t="str">
        <f>VLOOKUP(K5824,'Base -Receita-Despesa'!$B:$AS,1,FALSE)</f>
        <v>Outras Saídas</v>
      </c>
    </row>
    <row r="5825" spans="1:12" ht="15" customHeight="1" x14ac:dyDescent="0.25">
      <c r="A5825" s="81" t="str">
        <f t="shared" si="181"/>
        <v>2019</v>
      </c>
      <c r="B5825" s="259" t="s">
        <v>1021</v>
      </c>
      <c r="C5825" s="260" t="s">
        <v>1022</v>
      </c>
      <c r="D5825" s="73" t="str">
        <f t="shared" si="180"/>
        <v>nov/2019</v>
      </c>
      <c r="E5825" s="263">
        <v>43796</v>
      </c>
      <c r="F5825" s="259" t="s">
        <v>214</v>
      </c>
      <c r="G5825" s="259" t="s">
        <v>295</v>
      </c>
      <c r="H5825" s="264" t="s">
        <v>304</v>
      </c>
      <c r="I5825" s="264" t="s">
        <v>133</v>
      </c>
      <c r="J5825" s="264">
        <v>-9.5</v>
      </c>
      <c r="K5825" s="82" t="str">
        <f>IFERROR(IFERROR(VLOOKUP(I5825,'DE-PARA'!B:D,3,0),VLOOKUP(I5825,'DE-PARA'!C:D,2,0)),"NÃO ENCONTRADO")</f>
        <v>Outras Saídas</v>
      </c>
      <c r="L5825" s="50" t="str">
        <f>VLOOKUP(K5825,'Base -Receita-Despesa'!$B:$AS,1,FALSE)</f>
        <v>Outras Saídas</v>
      </c>
    </row>
    <row r="5826" spans="1:12" ht="15" customHeight="1" x14ac:dyDescent="0.25">
      <c r="A5826" s="81" t="str">
        <f t="shared" si="181"/>
        <v>2019</v>
      </c>
      <c r="B5826" s="259" t="s">
        <v>1021</v>
      </c>
      <c r="C5826" s="260" t="s">
        <v>1022</v>
      </c>
      <c r="D5826" s="73" t="str">
        <f t="shared" si="180"/>
        <v>nov/2019</v>
      </c>
      <c r="E5826" s="263">
        <v>43796</v>
      </c>
      <c r="F5826" s="259" t="s">
        <v>214</v>
      </c>
      <c r="G5826" s="259" t="s">
        <v>295</v>
      </c>
      <c r="H5826" s="264" t="s">
        <v>304</v>
      </c>
      <c r="I5826" s="264" t="s">
        <v>133</v>
      </c>
      <c r="J5826" s="264">
        <v>-9.5</v>
      </c>
      <c r="K5826" s="82" t="str">
        <f>IFERROR(IFERROR(VLOOKUP(I5826,'DE-PARA'!B:D,3,0),VLOOKUP(I5826,'DE-PARA'!C:D,2,0)),"NÃO ENCONTRADO")</f>
        <v>Outras Saídas</v>
      </c>
      <c r="L5826" s="50" t="str">
        <f>VLOOKUP(K5826,'Base -Receita-Despesa'!$B:$AS,1,FALSE)</f>
        <v>Outras Saídas</v>
      </c>
    </row>
    <row r="5827" spans="1:12" ht="15" customHeight="1" x14ac:dyDescent="0.25">
      <c r="A5827" s="81" t="str">
        <f t="shared" si="181"/>
        <v>2019</v>
      </c>
      <c r="B5827" s="259" t="s">
        <v>1021</v>
      </c>
      <c r="C5827" s="260" t="s">
        <v>1022</v>
      </c>
      <c r="D5827" s="73" t="str">
        <f t="shared" ref="D5827:D5892" si="182">TEXT(E5827,"mmm/aaaa")</f>
        <v>nov/2019</v>
      </c>
      <c r="E5827" s="263">
        <v>43796</v>
      </c>
      <c r="F5827" s="259" t="s">
        <v>214</v>
      </c>
      <c r="G5827" s="259" t="s">
        <v>295</v>
      </c>
      <c r="H5827" s="264" t="s">
        <v>304</v>
      </c>
      <c r="I5827" s="264" t="s">
        <v>133</v>
      </c>
      <c r="J5827" s="264">
        <v>-9.5</v>
      </c>
      <c r="K5827" s="82" t="str">
        <f>IFERROR(IFERROR(VLOOKUP(I5827,'DE-PARA'!B:D,3,0),VLOOKUP(I5827,'DE-PARA'!C:D,2,0)),"NÃO ENCONTRADO")</f>
        <v>Outras Saídas</v>
      </c>
      <c r="L5827" s="50" t="str">
        <f>VLOOKUP(K5827,'Base -Receita-Despesa'!$B:$AS,1,FALSE)</f>
        <v>Outras Saídas</v>
      </c>
    </row>
    <row r="5828" spans="1:12" ht="15" customHeight="1" x14ac:dyDescent="0.25">
      <c r="A5828" s="81" t="str">
        <f t="shared" ref="A5828:A5890" si="183">IF(K5828="NÃO ENCONTRADO",0,RIGHT(D5828,4))</f>
        <v>2019</v>
      </c>
      <c r="B5828" s="259" t="s">
        <v>1021</v>
      </c>
      <c r="C5828" s="260" t="s">
        <v>1022</v>
      </c>
      <c r="D5828" s="73" t="str">
        <f t="shared" si="182"/>
        <v>nov/2019</v>
      </c>
      <c r="E5828" s="263">
        <v>43796</v>
      </c>
      <c r="F5828" s="259" t="s">
        <v>214</v>
      </c>
      <c r="G5828" s="259" t="s">
        <v>295</v>
      </c>
      <c r="H5828" s="264" t="s">
        <v>304</v>
      </c>
      <c r="I5828" s="264" t="s">
        <v>133</v>
      </c>
      <c r="J5828" s="264">
        <v>-9.5</v>
      </c>
      <c r="K5828" s="82" t="str">
        <f>IFERROR(IFERROR(VLOOKUP(I5828,'DE-PARA'!B:D,3,0),VLOOKUP(I5828,'DE-PARA'!C:D,2,0)),"NÃO ENCONTRADO")</f>
        <v>Outras Saídas</v>
      </c>
      <c r="L5828" s="50" t="str">
        <f>VLOOKUP(K5828,'Base -Receita-Despesa'!$B:$AS,1,FALSE)</f>
        <v>Outras Saídas</v>
      </c>
    </row>
    <row r="5829" spans="1:12" ht="15" customHeight="1" x14ac:dyDescent="0.25">
      <c r="A5829" s="81" t="str">
        <f t="shared" si="183"/>
        <v>2019</v>
      </c>
      <c r="B5829" s="259" t="s">
        <v>1021</v>
      </c>
      <c r="C5829" s="260" t="s">
        <v>1022</v>
      </c>
      <c r="D5829" s="73" t="str">
        <f t="shared" si="182"/>
        <v>nov/2019</v>
      </c>
      <c r="E5829" s="263">
        <v>43796</v>
      </c>
      <c r="F5829" s="259" t="s">
        <v>214</v>
      </c>
      <c r="G5829" s="259" t="s">
        <v>295</v>
      </c>
      <c r="H5829" s="264" t="s">
        <v>304</v>
      </c>
      <c r="I5829" s="264" t="s">
        <v>133</v>
      </c>
      <c r="J5829" s="264">
        <v>-9.5</v>
      </c>
      <c r="K5829" s="82" t="str">
        <f>IFERROR(IFERROR(VLOOKUP(I5829,'DE-PARA'!B:D,3,0),VLOOKUP(I5829,'DE-PARA'!C:D,2,0)),"NÃO ENCONTRADO")</f>
        <v>Outras Saídas</v>
      </c>
      <c r="L5829" s="50" t="str">
        <f>VLOOKUP(K5829,'Base -Receita-Despesa'!$B:$AS,1,FALSE)</f>
        <v>Outras Saídas</v>
      </c>
    </row>
    <row r="5830" spans="1:12" ht="15" customHeight="1" x14ac:dyDescent="0.25">
      <c r="A5830" s="81" t="str">
        <f t="shared" si="183"/>
        <v>2019</v>
      </c>
      <c r="B5830" s="259" t="s">
        <v>1021</v>
      </c>
      <c r="C5830" s="260" t="s">
        <v>1022</v>
      </c>
      <c r="D5830" s="73" t="str">
        <f t="shared" si="182"/>
        <v>nov/2019</v>
      </c>
      <c r="E5830" s="263">
        <v>43796</v>
      </c>
      <c r="F5830" s="259" t="s">
        <v>214</v>
      </c>
      <c r="G5830" s="259" t="s">
        <v>295</v>
      </c>
      <c r="H5830" s="264" t="s">
        <v>304</v>
      </c>
      <c r="I5830" s="264" t="s">
        <v>133</v>
      </c>
      <c r="J5830" s="264">
        <v>-9.5</v>
      </c>
      <c r="K5830" s="82" t="str">
        <f>IFERROR(IFERROR(VLOOKUP(I5830,'DE-PARA'!B:D,3,0),VLOOKUP(I5830,'DE-PARA'!C:D,2,0)),"NÃO ENCONTRADO")</f>
        <v>Outras Saídas</v>
      </c>
      <c r="L5830" s="50" t="str">
        <f>VLOOKUP(K5830,'Base -Receita-Despesa'!$B:$AS,1,FALSE)</f>
        <v>Outras Saídas</v>
      </c>
    </row>
    <row r="5831" spans="1:12" ht="15" customHeight="1" x14ac:dyDescent="0.25">
      <c r="A5831" s="81" t="str">
        <f t="shared" si="183"/>
        <v>2019</v>
      </c>
      <c r="B5831" s="259" t="s">
        <v>1021</v>
      </c>
      <c r="C5831" s="260" t="s">
        <v>1022</v>
      </c>
      <c r="D5831" s="73" t="str">
        <f t="shared" si="182"/>
        <v>nov/2019</v>
      </c>
      <c r="E5831" s="263">
        <v>43796</v>
      </c>
      <c r="F5831" s="259" t="s">
        <v>214</v>
      </c>
      <c r="G5831" s="259" t="s">
        <v>295</v>
      </c>
      <c r="H5831" s="264" t="s">
        <v>853</v>
      </c>
      <c r="I5831" s="264" t="s">
        <v>133</v>
      </c>
      <c r="J5831" s="264">
        <v>-1</v>
      </c>
      <c r="K5831" s="82" t="str">
        <f>IFERROR(IFERROR(VLOOKUP(I5831,'DE-PARA'!B:D,3,0),VLOOKUP(I5831,'DE-PARA'!C:D,2,0)),"NÃO ENCONTRADO")</f>
        <v>Outras Saídas</v>
      </c>
      <c r="L5831" s="50" t="str">
        <f>VLOOKUP(K5831,'Base -Receita-Despesa'!$B:$AS,1,FALSE)</f>
        <v>Outras Saídas</v>
      </c>
    </row>
    <row r="5832" spans="1:12" ht="15" customHeight="1" x14ac:dyDescent="0.25">
      <c r="A5832" s="81" t="str">
        <f t="shared" si="183"/>
        <v>2019</v>
      </c>
      <c r="B5832" s="259" t="s">
        <v>1021</v>
      </c>
      <c r="C5832" s="260" t="s">
        <v>1022</v>
      </c>
      <c r="D5832" s="73" t="str">
        <f t="shared" si="182"/>
        <v>nov/2019</v>
      </c>
      <c r="E5832" s="263">
        <v>43796</v>
      </c>
      <c r="F5832" s="259" t="s">
        <v>214</v>
      </c>
      <c r="G5832" s="259" t="s">
        <v>295</v>
      </c>
      <c r="H5832" s="264" t="s">
        <v>853</v>
      </c>
      <c r="I5832" s="264" t="s">
        <v>133</v>
      </c>
      <c r="J5832" s="264">
        <v>-1</v>
      </c>
      <c r="K5832" s="82" t="str">
        <f>IFERROR(IFERROR(VLOOKUP(I5832,'DE-PARA'!B:D,3,0),VLOOKUP(I5832,'DE-PARA'!C:D,2,0)),"NÃO ENCONTRADO")</f>
        <v>Outras Saídas</v>
      </c>
      <c r="L5832" s="50" t="str">
        <f>VLOOKUP(K5832,'Base -Receita-Despesa'!$B:$AS,1,FALSE)</f>
        <v>Outras Saídas</v>
      </c>
    </row>
    <row r="5833" spans="1:12" ht="15" customHeight="1" x14ac:dyDescent="0.25">
      <c r="A5833" s="81" t="str">
        <f t="shared" si="183"/>
        <v>2019</v>
      </c>
      <c r="B5833" s="259" t="s">
        <v>1021</v>
      </c>
      <c r="C5833" s="260" t="s">
        <v>1022</v>
      </c>
      <c r="D5833" s="73" t="str">
        <f t="shared" si="182"/>
        <v>nov/2019</v>
      </c>
      <c r="E5833" s="263">
        <v>43796</v>
      </c>
      <c r="F5833" s="259" t="s">
        <v>214</v>
      </c>
      <c r="G5833" s="259" t="s">
        <v>295</v>
      </c>
      <c r="H5833" s="264" t="s">
        <v>853</v>
      </c>
      <c r="I5833" s="264" t="s">
        <v>133</v>
      </c>
      <c r="J5833" s="264">
        <v>-1</v>
      </c>
      <c r="K5833" s="82" t="str">
        <f>IFERROR(IFERROR(VLOOKUP(I5833,'DE-PARA'!B:D,3,0),VLOOKUP(I5833,'DE-PARA'!C:D,2,0)),"NÃO ENCONTRADO")</f>
        <v>Outras Saídas</v>
      </c>
      <c r="L5833" s="50" t="str">
        <f>VLOOKUP(K5833,'Base -Receita-Despesa'!$B:$AS,1,FALSE)</f>
        <v>Outras Saídas</v>
      </c>
    </row>
    <row r="5834" spans="1:12" ht="15" customHeight="1" x14ac:dyDescent="0.25">
      <c r="A5834" s="81" t="str">
        <f t="shared" si="183"/>
        <v>2019</v>
      </c>
      <c r="B5834" s="259" t="s">
        <v>1023</v>
      </c>
      <c r="C5834" s="260" t="s">
        <v>1022</v>
      </c>
      <c r="D5834" s="73" t="str">
        <f t="shared" si="182"/>
        <v>nov/2019</v>
      </c>
      <c r="E5834" s="263">
        <v>43797</v>
      </c>
      <c r="F5834" s="259" t="s">
        <v>205</v>
      </c>
      <c r="G5834" s="259" t="s">
        <v>295</v>
      </c>
      <c r="H5834" s="264" t="s">
        <v>736</v>
      </c>
      <c r="I5834" s="264" t="s">
        <v>125</v>
      </c>
      <c r="J5834" s="265">
        <v>-471239.77</v>
      </c>
      <c r="K5834" s="82" t="str">
        <f>IFERROR(IFERROR(VLOOKUP(I5834,'DE-PARA'!B:D,3,0),VLOOKUP(I5834,'DE-PARA'!C:D,2,0)),"NÃO ENCONTRADO")</f>
        <v>TEV – Transferências Entre Contas (Entradas)</v>
      </c>
      <c r="L5834" s="50" t="str">
        <f>VLOOKUP(K5834,'Base -Receita-Despesa'!$B:$AS,1,FALSE)</f>
        <v>TEV – Transferências Entre Contas (Entradas)</v>
      </c>
    </row>
    <row r="5835" spans="1:12" ht="15" customHeight="1" x14ac:dyDescent="0.25">
      <c r="A5835" s="81" t="str">
        <f t="shared" si="183"/>
        <v>2019</v>
      </c>
      <c r="B5835" s="259" t="s">
        <v>1023</v>
      </c>
      <c r="C5835" s="260" t="s">
        <v>1022</v>
      </c>
      <c r="D5835" s="73" t="str">
        <f t="shared" si="182"/>
        <v>nov/2019</v>
      </c>
      <c r="E5835" s="263">
        <v>43797</v>
      </c>
      <c r="F5835" s="259" t="s">
        <v>207</v>
      </c>
      <c r="G5835" s="259" t="s">
        <v>295</v>
      </c>
      <c r="H5835" s="264" t="s">
        <v>208</v>
      </c>
      <c r="I5835" s="264" t="s">
        <v>298</v>
      </c>
      <c r="J5835" s="265">
        <v>471239.77</v>
      </c>
      <c r="K5835" s="82" t="str">
        <f>IFERROR(IFERROR(VLOOKUP(I5835,'DE-PARA'!B:D,3,0),VLOOKUP(I5835,'DE-PARA'!C:D,2,0)),"NÃO ENCONTRADO")</f>
        <v>Entrada Conta Aplicação (+)</v>
      </c>
      <c r="L5835" s="50" t="str">
        <f>VLOOKUP(K5835,'Base -Receita-Despesa'!$B:$AS,1,FALSE)</f>
        <v>ENTRADA CONTA APLICAÇÃO (+)</v>
      </c>
    </row>
    <row r="5836" spans="1:12" ht="15" customHeight="1" x14ac:dyDescent="0.25">
      <c r="A5836" s="81" t="str">
        <f t="shared" si="183"/>
        <v>2019</v>
      </c>
      <c r="B5836" s="259" t="s">
        <v>1021</v>
      </c>
      <c r="C5836" s="260" t="s">
        <v>1022</v>
      </c>
      <c r="D5836" s="73" t="str">
        <f t="shared" si="182"/>
        <v>nov/2019</v>
      </c>
      <c r="E5836" s="263">
        <v>43797</v>
      </c>
      <c r="F5836" s="259" t="s">
        <v>129</v>
      </c>
      <c r="G5836" s="259" t="s">
        <v>295</v>
      </c>
      <c r="H5836" s="264" t="s">
        <v>1056</v>
      </c>
      <c r="I5836" s="264" t="s">
        <v>131</v>
      </c>
      <c r="J5836" s="265">
        <v>6423.42</v>
      </c>
      <c r="K5836" s="82" t="str">
        <f>IFERROR(IFERROR(VLOOKUP(I5836,'DE-PARA'!B:D,3,0),VLOOKUP(I5836,'DE-PARA'!C:D,2,0)),"NÃO ENCONTRADO")</f>
        <v>Pessoal</v>
      </c>
      <c r="L5836" s="50" t="str">
        <f>VLOOKUP(K5836,'Base -Receita-Despesa'!$B:$AS,1,FALSE)</f>
        <v>Pessoal</v>
      </c>
    </row>
    <row r="5837" spans="1:12" ht="15" customHeight="1" x14ac:dyDescent="0.25">
      <c r="A5837" s="81" t="str">
        <f t="shared" si="183"/>
        <v>2019</v>
      </c>
      <c r="B5837" s="259" t="s">
        <v>1021</v>
      </c>
      <c r="C5837" s="260" t="s">
        <v>1022</v>
      </c>
      <c r="D5837" s="73" t="str">
        <f t="shared" si="182"/>
        <v>nov/2019</v>
      </c>
      <c r="E5837" s="263">
        <v>43797</v>
      </c>
      <c r="F5837" s="259" t="s">
        <v>205</v>
      </c>
      <c r="G5837" s="259" t="s">
        <v>295</v>
      </c>
      <c r="H5837" s="264" t="s">
        <v>736</v>
      </c>
      <c r="I5837" s="264" t="s">
        <v>125</v>
      </c>
      <c r="J5837" s="265">
        <v>471239.77</v>
      </c>
      <c r="K5837" s="82" t="str">
        <f>IFERROR(IFERROR(VLOOKUP(I5837,'DE-PARA'!B:D,3,0),VLOOKUP(I5837,'DE-PARA'!C:D,2,0)),"NÃO ENCONTRADO")</f>
        <v>TEV – Transferências Entre Contas (Entradas)</v>
      </c>
      <c r="L5837" s="50" t="str">
        <f>VLOOKUP(K5837,'Base -Receita-Despesa'!$B:$AS,1,FALSE)</f>
        <v>TEV – Transferências Entre Contas (Entradas)</v>
      </c>
    </row>
    <row r="5838" spans="1:12" ht="15" customHeight="1" x14ac:dyDescent="0.25">
      <c r="A5838" s="81" t="str">
        <f t="shared" si="183"/>
        <v>2019</v>
      </c>
      <c r="B5838" s="259" t="s">
        <v>1021</v>
      </c>
      <c r="C5838" s="260" t="s">
        <v>1022</v>
      </c>
      <c r="D5838" s="73" t="str">
        <f t="shared" si="182"/>
        <v>nov/2019</v>
      </c>
      <c r="E5838" s="263">
        <v>43797</v>
      </c>
      <c r="F5838" s="259">
        <v>1794</v>
      </c>
      <c r="G5838" s="259" t="s">
        <v>295</v>
      </c>
      <c r="H5838" s="264" t="s">
        <v>1879</v>
      </c>
      <c r="I5838" s="264" t="s">
        <v>261</v>
      </c>
      <c r="J5838" s="265">
        <v>-2900</v>
      </c>
      <c r="K5838" s="82" t="str">
        <f>IFERROR(IFERROR(VLOOKUP(I5838,'DE-PARA'!B:D,3,0),VLOOKUP(I5838,'DE-PARA'!C:D,2,0)),"NÃO ENCONTRADO")</f>
        <v>Materiais</v>
      </c>
      <c r="L5838" s="50" t="str">
        <f>VLOOKUP(K5838,'Base -Receita-Despesa'!$B:$AS,1,FALSE)</f>
        <v>Materiais</v>
      </c>
    </row>
    <row r="5839" spans="1:12" ht="15" customHeight="1" x14ac:dyDescent="0.25">
      <c r="A5839" s="81" t="str">
        <f t="shared" si="183"/>
        <v>2019</v>
      </c>
      <c r="B5839" s="259" t="s">
        <v>1021</v>
      </c>
      <c r="C5839" s="260" t="s">
        <v>1022</v>
      </c>
      <c r="D5839" s="73" t="str">
        <f t="shared" si="182"/>
        <v>nov/2019</v>
      </c>
      <c r="E5839" s="263">
        <v>43797</v>
      </c>
      <c r="F5839" s="259">
        <v>4039139022</v>
      </c>
      <c r="G5839" s="259" t="s">
        <v>295</v>
      </c>
      <c r="H5839" s="264" t="s">
        <v>640</v>
      </c>
      <c r="I5839" s="264" t="s">
        <v>139</v>
      </c>
      <c r="J5839" s="265">
        <v>-5039.8999999999996</v>
      </c>
      <c r="K5839" s="82" t="str">
        <f>IFERROR(IFERROR(VLOOKUP(I5839,'DE-PARA'!B:D,3,0),VLOOKUP(I5839,'DE-PARA'!C:D,2,0)),"NÃO ENCONTRADO")</f>
        <v>Concessionárias (água, luz e telefone)</v>
      </c>
      <c r="L5839" s="50" t="str">
        <f>VLOOKUP(K5839,'Base -Receita-Despesa'!$B:$AS,1,FALSE)</f>
        <v>Concessionárias (água, luz e telefone)</v>
      </c>
    </row>
    <row r="5840" spans="1:12" ht="15" customHeight="1" x14ac:dyDescent="0.25">
      <c r="A5840" s="81" t="str">
        <f t="shared" si="183"/>
        <v>2019</v>
      </c>
      <c r="B5840" s="259" t="s">
        <v>1021</v>
      </c>
      <c r="C5840" s="260" t="s">
        <v>1022</v>
      </c>
      <c r="D5840" s="73" t="str">
        <f t="shared" si="182"/>
        <v>nov/2019</v>
      </c>
      <c r="E5840" s="263">
        <v>43797</v>
      </c>
      <c r="F5840" s="259">
        <v>1911007165429</v>
      </c>
      <c r="G5840" s="259" t="s">
        <v>295</v>
      </c>
      <c r="H5840" s="264" t="s">
        <v>185</v>
      </c>
      <c r="I5840" s="264" t="s">
        <v>138</v>
      </c>
      <c r="J5840" s="264">
        <v>-685.52</v>
      </c>
      <c r="K5840" s="82" t="str">
        <f>IFERROR(IFERROR(VLOOKUP(I5840,'DE-PARA'!B:D,3,0),VLOOKUP(I5840,'DE-PARA'!C:D,2,0)),"NÃO ENCONTRADO")</f>
        <v>Concessionárias (água, luz e telefone)</v>
      </c>
      <c r="L5840" s="50" t="str">
        <f>VLOOKUP(K5840,'Base -Receita-Despesa'!$B:$AS,1,FALSE)</f>
        <v>Concessionárias (água, luz e telefone)</v>
      </c>
    </row>
    <row r="5841" spans="1:12" ht="15" customHeight="1" x14ac:dyDescent="0.25">
      <c r="A5841" s="81" t="str">
        <f t="shared" si="183"/>
        <v>2019</v>
      </c>
      <c r="B5841" s="259" t="s">
        <v>1021</v>
      </c>
      <c r="C5841" s="260" t="s">
        <v>1022</v>
      </c>
      <c r="D5841" s="73" t="str">
        <f t="shared" si="182"/>
        <v>nov/2019</v>
      </c>
      <c r="E5841" s="263">
        <v>43797</v>
      </c>
      <c r="F5841" s="259" t="s">
        <v>129</v>
      </c>
      <c r="G5841" s="259" t="s">
        <v>295</v>
      </c>
      <c r="H5841" s="264" t="s">
        <v>1056</v>
      </c>
      <c r="I5841" s="264" t="s">
        <v>131</v>
      </c>
      <c r="J5841" s="265">
        <v>-6423.42</v>
      </c>
      <c r="K5841" s="82" t="str">
        <f>IFERROR(IFERROR(VLOOKUP(I5841,'DE-PARA'!B:D,3,0),VLOOKUP(I5841,'DE-PARA'!C:D,2,0)),"NÃO ENCONTRADO")</f>
        <v>Pessoal</v>
      </c>
      <c r="L5841" s="50" t="str">
        <f>VLOOKUP(K5841,'Base -Receita-Despesa'!$B:$AS,1,FALSE)</f>
        <v>Pessoal</v>
      </c>
    </row>
    <row r="5842" spans="1:12" ht="15" customHeight="1" x14ac:dyDescent="0.25">
      <c r="A5842" s="81" t="str">
        <f t="shared" si="183"/>
        <v>2019</v>
      </c>
      <c r="B5842" s="259" t="s">
        <v>1021</v>
      </c>
      <c r="C5842" s="260" t="s">
        <v>1022</v>
      </c>
      <c r="D5842" s="73" t="str">
        <f t="shared" si="182"/>
        <v>nov/2019</v>
      </c>
      <c r="E5842" s="263">
        <v>43797</v>
      </c>
      <c r="F5842" s="259" t="s">
        <v>129</v>
      </c>
      <c r="G5842" s="259" t="s">
        <v>295</v>
      </c>
      <c r="H5842" s="264" t="s">
        <v>723</v>
      </c>
      <c r="I5842" s="264" t="s">
        <v>131</v>
      </c>
      <c r="J5842" s="265">
        <v>-1893.6</v>
      </c>
      <c r="K5842" s="82" t="str">
        <f>IFERROR(IFERROR(VLOOKUP(I5842,'DE-PARA'!B:D,3,0),VLOOKUP(I5842,'DE-PARA'!C:D,2,0)),"NÃO ENCONTRADO")</f>
        <v>Pessoal</v>
      </c>
      <c r="L5842" s="50" t="str">
        <f>VLOOKUP(K5842,'Base -Receita-Despesa'!$B:$AS,1,FALSE)</f>
        <v>Pessoal</v>
      </c>
    </row>
    <row r="5843" spans="1:12" ht="15" customHeight="1" x14ac:dyDescent="0.25">
      <c r="A5843" s="81" t="str">
        <f t="shared" si="183"/>
        <v>2019</v>
      </c>
      <c r="B5843" s="259" t="s">
        <v>1021</v>
      </c>
      <c r="C5843" s="260" t="s">
        <v>1022</v>
      </c>
      <c r="D5843" s="73" t="str">
        <f t="shared" si="182"/>
        <v>nov/2019</v>
      </c>
      <c r="E5843" s="263">
        <v>43797</v>
      </c>
      <c r="F5843" s="259" t="s">
        <v>129</v>
      </c>
      <c r="G5843" s="259" t="s">
        <v>295</v>
      </c>
      <c r="H5843" s="264" t="s">
        <v>1880</v>
      </c>
      <c r="I5843" s="264" t="s">
        <v>131</v>
      </c>
      <c r="J5843" s="265">
        <v>-2104.3200000000002</v>
      </c>
      <c r="K5843" s="82" t="str">
        <f>IFERROR(IFERROR(VLOOKUP(I5843,'DE-PARA'!B:D,3,0),VLOOKUP(I5843,'DE-PARA'!C:D,2,0)),"NÃO ENCONTRADO")</f>
        <v>Pessoal</v>
      </c>
      <c r="L5843" s="50" t="str">
        <f>VLOOKUP(K5843,'Base -Receita-Despesa'!$B:$AS,1,FALSE)</f>
        <v>Pessoal</v>
      </c>
    </row>
    <row r="5844" spans="1:12" ht="15" customHeight="1" x14ac:dyDescent="0.25">
      <c r="A5844" s="81" t="str">
        <f t="shared" si="183"/>
        <v>2019</v>
      </c>
      <c r="B5844" s="259" t="s">
        <v>1021</v>
      </c>
      <c r="C5844" s="260" t="s">
        <v>1022</v>
      </c>
      <c r="D5844" s="73" t="str">
        <f t="shared" si="182"/>
        <v>nov/2019</v>
      </c>
      <c r="E5844" s="263">
        <v>43797</v>
      </c>
      <c r="F5844" s="259" t="s">
        <v>129</v>
      </c>
      <c r="G5844" s="259" t="s">
        <v>295</v>
      </c>
      <c r="H5844" s="264" t="s">
        <v>1106</v>
      </c>
      <c r="I5844" s="264" t="s">
        <v>131</v>
      </c>
      <c r="J5844" s="265">
        <v>-1899.47</v>
      </c>
      <c r="K5844" s="82" t="str">
        <f>IFERROR(IFERROR(VLOOKUP(I5844,'DE-PARA'!B:D,3,0),VLOOKUP(I5844,'DE-PARA'!C:D,2,0)),"NÃO ENCONTRADO")</f>
        <v>Pessoal</v>
      </c>
      <c r="L5844" s="50" t="str">
        <f>VLOOKUP(K5844,'Base -Receita-Despesa'!$B:$AS,1,FALSE)</f>
        <v>Pessoal</v>
      </c>
    </row>
    <row r="5845" spans="1:12" ht="15" customHeight="1" x14ac:dyDescent="0.25">
      <c r="A5845" s="81" t="str">
        <f t="shared" si="183"/>
        <v>2019</v>
      </c>
      <c r="B5845" s="259" t="s">
        <v>1021</v>
      </c>
      <c r="C5845" s="260" t="s">
        <v>1022</v>
      </c>
      <c r="D5845" s="73" t="str">
        <f t="shared" si="182"/>
        <v>nov/2019</v>
      </c>
      <c r="E5845" s="263">
        <v>43797</v>
      </c>
      <c r="F5845" s="259" t="s">
        <v>129</v>
      </c>
      <c r="G5845" s="259" t="s">
        <v>295</v>
      </c>
      <c r="H5845" s="264" t="s">
        <v>1032</v>
      </c>
      <c r="I5845" s="264" t="s">
        <v>131</v>
      </c>
      <c r="J5845" s="265">
        <v>-3495.21</v>
      </c>
      <c r="K5845" s="82" t="str">
        <f>IFERROR(IFERROR(VLOOKUP(I5845,'DE-PARA'!B:D,3,0),VLOOKUP(I5845,'DE-PARA'!C:D,2,0)),"NÃO ENCONTRADO")</f>
        <v>Pessoal</v>
      </c>
      <c r="L5845" s="50" t="str">
        <f>VLOOKUP(K5845,'Base -Receita-Despesa'!$B:$AS,1,FALSE)</f>
        <v>Pessoal</v>
      </c>
    </row>
    <row r="5846" spans="1:12" ht="15" customHeight="1" x14ac:dyDescent="0.25">
      <c r="A5846" s="81" t="str">
        <f t="shared" si="183"/>
        <v>2019</v>
      </c>
      <c r="B5846" s="259" t="s">
        <v>1021</v>
      </c>
      <c r="C5846" s="260" t="s">
        <v>1022</v>
      </c>
      <c r="D5846" s="73" t="str">
        <f t="shared" si="182"/>
        <v>nov/2019</v>
      </c>
      <c r="E5846" s="263">
        <v>43797</v>
      </c>
      <c r="F5846" s="259" t="s">
        <v>129</v>
      </c>
      <c r="G5846" s="259" t="s">
        <v>295</v>
      </c>
      <c r="H5846" s="264" t="s">
        <v>1785</v>
      </c>
      <c r="I5846" s="264" t="s">
        <v>131</v>
      </c>
      <c r="J5846" s="265">
        <v>-3872.63</v>
      </c>
      <c r="K5846" s="82" t="str">
        <f>IFERROR(IFERROR(VLOOKUP(I5846,'DE-PARA'!B:D,3,0),VLOOKUP(I5846,'DE-PARA'!C:D,2,0)),"NÃO ENCONTRADO")</f>
        <v>Pessoal</v>
      </c>
      <c r="L5846" s="50" t="str">
        <f>VLOOKUP(K5846,'Base -Receita-Despesa'!$B:$AS,1,FALSE)</f>
        <v>Pessoal</v>
      </c>
    </row>
    <row r="5847" spans="1:12" ht="15" customHeight="1" x14ac:dyDescent="0.25">
      <c r="A5847" s="81" t="str">
        <f t="shared" si="183"/>
        <v>2019</v>
      </c>
      <c r="B5847" s="259" t="s">
        <v>1021</v>
      </c>
      <c r="C5847" s="260" t="s">
        <v>1022</v>
      </c>
      <c r="D5847" s="73" t="str">
        <f t="shared" si="182"/>
        <v>nov/2019</v>
      </c>
      <c r="E5847" s="263">
        <v>43797</v>
      </c>
      <c r="F5847" s="259" t="s">
        <v>214</v>
      </c>
      <c r="G5847" s="259" t="s">
        <v>295</v>
      </c>
      <c r="H5847" s="264" t="s">
        <v>304</v>
      </c>
      <c r="I5847" s="264" t="s">
        <v>133</v>
      </c>
      <c r="J5847" s="264">
        <v>-9.5</v>
      </c>
      <c r="K5847" s="82" t="str">
        <f>IFERROR(IFERROR(VLOOKUP(I5847,'DE-PARA'!B:D,3,0),VLOOKUP(I5847,'DE-PARA'!C:D,2,0)),"NÃO ENCONTRADO")</f>
        <v>Outras Saídas</v>
      </c>
      <c r="L5847" s="50" t="str">
        <f>VLOOKUP(K5847,'Base -Receita-Despesa'!$B:$AS,1,FALSE)</f>
        <v>Outras Saídas</v>
      </c>
    </row>
    <row r="5848" spans="1:12" ht="15" customHeight="1" x14ac:dyDescent="0.25">
      <c r="A5848" s="81" t="str">
        <f t="shared" si="183"/>
        <v>2019</v>
      </c>
      <c r="B5848" s="259" t="s">
        <v>1021</v>
      </c>
      <c r="C5848" s="260" t="s">
        <v>1022</v>
      </c>
      <c r="D5848" s="73" t="str">
        <f t="shared" si="182"/>
        <v>nov/2019</v>
      </c>
      <c r="E5848" s="263">
        <v>43797</v>
      </c>
      <c r="F5848" s="259" t="s">
        <v>214</v>
      </c>
      <c r="G5848" s="259" t="s">
        <v>295</v>
      </c>
      <c r="H5848" s="264" t="s">
        <v>304</v>
      </c>
      <c r="I5848" s="264" t="s">
        <v>133</v>
      </c>
      <c r="J5848" s="264">
        <v>-9.5</v>
      </c>
      <c r="K5848" s="82" t="str">
        <f>IFERROR(IFERROR(VLOOKUP(I5848,'DE-PARA'!B:D,3,0),VLOOKUP(I5848,'DE-PARA'!C:D,2,0)),"NÃO ENCONTRADO")</f>
        <v>Outras Saídas</v>
      </c>
      <c r="L5848" s="50" t="str">
        <f>VLOOKUP(K5848,'Base -Receita-Despesa'!$B:$AS,1,FALSE)</f>
        <v>Outras Saídas</v>
      </c>
    </row>
    <row r="5849" spans="1:12" ht="15" customHeight="1" x14ac:dyDescent="0.25">
      <c r="A5849" s="81" t="str">
        <f t="shared" si="183"/>
        <v>2019</v>
      </c>
      <c r="B5849" s="259" t="s">
        <v>1021</v>
      </c>
      <c r="C5849" s="260" t="s">
        <v>1022</v>
      </c>
      <c r="D5849" s="73" t="str">
        <f t="shared" si="182"/>
        <v>nov/2019</v>
      </c>
      <c r="E5849" s="263">
        <v>43797</v>
      </c>
      <c r="F5849" s="259" t="s">
        <v>214</v>
      </c>
      <c r="G5849" s="259" t="s">
        <v>295</v>
      </c>
      <c r="H5849" s="264" t="s">
        <v>304</v>
      </c>
      <c r="I5849" s="264" t="s">
        <v>133</v>
      </c>
      <c r="J5849" s="264">
        <v>-9.5</v>
      </c>
      <c r="K5849" s="82" t="str">
        <f>IFERROR(IFERROR(VLOOKUP(I5849,'DE-PARA'!B:D,3,0),VLOOKUP(I5849,'DE-PARA'!C:D,2,0)),"NÃO ENCONTRADO")</f>
        <v>Outras Saídas</v>
      </c>
      <c r="L5849" s="50" t="str">
        <f>VLOOKUP(K5849,'Base -Receita-Despesa'!$B:$AS,1,FALSE)</f>
        <v>Outras Saídas</v>
      </c>
    </row>
    <row r="5850" spans="1:12" ht="15" customHeight="1" x14ac:dyDescent="0.25">
      <c r="A5850" s="81" t="str">
        <f t="shared" si="183"/>
        <v>2019</v>
      </c>
      <c r="B5850" s="259" t="s">
        <v>1021</v>
      </c>
      <c r="C5850" s="260" t="s">
        <v>1022</v>
      </c>
      <c r="D5850" s="73" t="str">
        <f t="shared" si="182"/>
        <v>nov/2019</v>
      </c>
      <c r="E5850" s="263">
        <v>43797</v>
      </c>
      <c r="F5850" s="259" t="s">
        <v>214</v>
      </c>
      <c r="G5850" s="259" t="s">
        <v>295</v>
      </c>
      <c r="H5850" s="264" t="s">
        <v>304</v>
      </c>
      <c r="I5850" s="264" t="s">
        <v>133</v>
      </c>
      <c r="J5850" s="264">
        <v>-9.5</v>
      </c>
      <c r="K5850" s="82" t="str">
        <f>IFERROR(IFERROR(VLOOKUP(I5850,'DE-PARA'!B:D,3,0),VLOOKUP(I5850,'DE-PARA'!C:D,2,0)),"NÃO ENCONTRADO")</f>
        <v>Outras Saídas</v>
      </c>
      <c r="L5850" s="50" t="str">
        <f>VLOOKUP(K5850,'Base -Receita-Despesa'!$B:$AS,1,FALSE)</f>
        <v>Outras Saídas</v>
      </c>
    </row>
    <row r="5851" spans="1:12" ht="15" customHeight="1" x14ac:dyDescent="0.25">
      <c r="A5851" s="81" t="str">
        <f t="shared" si="183"/>
        <v>2019</v>
      </c>
      <c r="B5851" s="259" t="s">
        <v>1021</v>
      </c>
      <c r="C5851" s="260" t="s">
        <v>1022</v>
      </c>
      <c r="D5851" s="73" t="str">
        <f t="shared" si="182"/>
        <v>nov/2019</v>
      </c>
      <c r="E5851" s="263">
        <v>43797</v>
      </c>
      <c r="F5851" s="259" t="s">
        <v>214</v>
      </c>
      <c r="G5851" s="259" t="s">
        <v>295</v>
      </c>
      <c r="H5851" s="264" t="s">
        <v>853</v>
      </c>
      <c r="I5851" s="264" t="s">
        <v>133</v>
      </c>
      <c r="J5851" s="264">
        <v>-1</v>
      </c>
      <c r="K5851" s="82" t="str">
        <f>IFERROR(IFERROR(VLOOKUP(I5851,'DE-PARA'!B:D,3,0),VLOOKUP(I5851,'DE-PARA'!C:D,2,0)),"NÃO ENCONTRADO")</f>
        <v>Outras Saídas</v>
      </c>
      <c r="L5851" s="50" t="str">
        <f>VLOOKUP(K5851,'Base -Receita-Despesa'!$B:$AS,1,FALSE)</f>
        <v>Outras Saídas</v>
      </c>
    </row>
    <row r="5852" spans="1:12" ht="15" customHeight="1" x14ac:dyDescent="0.25">
      <c r="A5852" s="81" t="str">
        <f t="shared" si="183"/>
        <v>2019</v>
      </c>
      <c r="B5852" s="259" t="s">
        <v>1021</v>
      </c>
      <c r="C5852" s="260" t="s">
        <v>1022</v>
      </c>
      <c r="D5852" s="73" t="str">
        <f t="shared" si="182"/>
        <v>nov/2019</v>
      </c>
      <c r="E5852" s="263">
        <v>43797</v>
      </c>
      <c r="F5852" s="259" t="s">
        <v>214</v>
      </c>
      <c r="G5852" s="259" t="s">
        <v>295</v>
      </c>
      <c r="H5852" s="264" t="s">
        <v>853</v>
      </c>
      <c r="I5852" s="264" t="s">
        <v>133</v>
      </c>
      <c r="J5852" s="264">
        <v>-1</v>
      </c>
      <c r="K5852" s="82" t="str">
        <f>IFERROR(IFERROR(VLOOKUP(I5852,'DE-PARA'!B:D,3,0),VLOOKUP(I5852,'DE-PARA'!C:D,2,0)),"NÃO ENCONTRADO")</f>
        <v>Outras Saídas</v>
      </c>
      <c r="L5852" s="50" t="str">
        <f>VLOOKUP(K5852,'Base -Receita-Despesa'!$B:$AS,1,FALSE)</f>
        <v>Outras Saídas</v>
      </c>
    </row>
    <row r="5853" spans="1:12" ht="15" customHeight="1" x14ac:dyDescent="0.25">
      <c r="A5853" s="81" t="str">
        <f t="shared" si="183"/>
        <v>2019</v>
      </c>
      <c r="B5853" s="259" t="s">
        <v>1023</v>
      </c>
      <c r="C5853" s="260" t="s">
        <v>1022</v>
      </c>
      <c r="D5853" s="73" t="str">
        <f t="shared" si="182"/>
        <v>nov/2019</v>
      </c>
      <c r="E5853" s="263">
        <v>43798</v>
      </c>
      <c r="F5853" s="259" t="s">
        <v>214</v>
      </c>
      <c r="G5853" s="259" t="s">
        <v>295</v>
      </c>
      <c r="H5853" s="264" t="s">
        <v>329</v>
      </c>
      <c r="I5853" s="264" t="s">
        <v>133</v>
      </c>
      <c r="J5853" s="264">
        <v>-2.5</v>
      </c>
      <c r="K5853" s="82" t="str">
        <f>IFERROR(IFERROR(VLOOKUP(I5853,'DE-PARA'!B:D,3,0),VLOOKUP(I5853,'DE-PARA'!C:D,2,0)),"NÃO ENCONTRADO")</f>
        <v>Outras Saídas</v>
      </c>
      <c r="L5853" s="50" t="str">
        <f>VLOOKUP(K5853,'Base -Receita-Despesa'!$B:$AS,1,FALSE)</f>
        <v>Outras Saídas</v>
      </c>
    </row>
    <row r="5854" spans="1:12" ht="15" customHeight="1" x14ac:dyDescent="0.25">
      <c r="A5854" s="81" t="str">
        <f t="shared" si="183"/>
        <v>2019</v>
      </c>
      <c r="B5854" s="259" t="s">
        <v>1023</v>
      </c>
      <c r="C5854" s="260" t="s">
        <v>1022</v>
      </c>
      <c r="D5854" s="73" t="str">
        <f t="shared" si="182"/>
        <v>nov/2019</v>
      </c>
      <c r="E5854" s="263">
        <v>43798</v>
      </c>
      <c r="F5854" s="259" t="s">
        <v>207</v>
      </c>
      <c r="G5854" s="259" t="s">
        <v>295</v>
      </c>
      <c r="H5854" s="264" t="s">
        <v>208</v>
      </c>
      <c r="I5854" s="264" t="s">
        <v>298</v>
      </c>
      <c r="J5854" s="264">
        <v>2.5</v>
      </c>
      <c r="K5854" s="82" t="str">
        <f>IFERROR(IFERROR(VLOOKUP(I5854,'DE-PARA'!B:D,3,0),VLOOKUP(I5854,'DE-PARA'!C:D,2,0)),"NÃO ENCONTRADO")</f>
        <v>Entrada Conta Aplicação (+)</v>
      </c>
      <c r="L5854" s="50" t="str">
        <f>VLOOKUP(K5854,'Base -Receita-Despesa'!$B:$AS,1,FALSE)</f>
        <v>ENTRADA CONTA APLICAÇÃO (+)</v>
      </c>
    </row>
    <row r="5855" spans="1:12" ht="15" customHeight="1" x14ac:dyDescent="0.25">
      <c r="A5855" s="81" t="str">
        <f t="shared" si="183"/>
        <v>2019</v>
      </c>
      <c r="B5855" s="259" t="s">
        <v>1021</v>
      </c>
      <c r="C5855" s="260" t="s">
        <v>1022</v>
      </c>
      <c r="D5855" s="73" t="str">
        <f t="shared" si="182"/>
        <v>nov/2019</v>
      </c>
      <c r="E5855" s="263">
        <v>43798</v>
      </c>
      <c r="F5855" s="259">
        <v>15000</v>
      </c>
      <c r="G5855" s="259" t="s">
        <v>295</v>
      </c>
      <c r="H5855" s="264" t="s">
        <v>951</v>
      </c>
      <c r="I5855" s="264" t="s">
        <v>257</v>
      </c>
      <c r="J5855" s="265">
        <v>-2975.5</v>
      </c>
      <c r="K5855" s="82" t="str">
        <f>IFERROR(IFERROR(VLOOKUP(I5855,'DE-PARA'!B:D,3,0),VLOOKUP(I5855,'DE-PARA'!C:D,2,0)),"NÃO ENCONTRADO")</f>
        <v>Materiais</v>
      </c>
      <c r="L5855" s="50" t="str">
        <f>VLOOKUP(K5855,'Base -Receita-Despesa'!$B:$AS,1,FALSE)</f>
        <v>Materiais</v>
      </c>
    </row>
    <row r="5856" spans="1:12" ht="15" customHeight="1" x14ac:dyDescent="0.25">
      <c r="A5856" s="81" t="str">
        <f t="shared" si="183"/>
        <v>2019</v>
      </c>
      <c r="B5856" s="259" t="s">
        <v>1021</v>
      </c>
      <c r="C5856" s="260" t="s">
        <v>1022</v>
      </c>
      <c r="D5856" s="73" t="str">
        <f t="shared" si="182"/>
        <v>nov/2019</v>
      </c>
      <c r="E5856" s="263">
        <v>43798</v>
      </c>
      <c r="F5856" s="259">
        <v>55167</v>
      </c>
      <c r="G5856" s="259" t="s">
        <v>295</v>
      </c>
      <c r="H5856" s="264" t="s">
        <v>1462</v>
      </c>
      <c r="I5856" s="264" t="s">
        <v>255</v>
      </c>
      <c r="J5856" s="264">
        <v>-178.05</v>
      </c>
      <c r="K5856" s="82" t="str">
        <f>IFERROR(IFERROR(VLOOKUP(I5856,'DE-PARA'!B:D,3,0),VLOOKUP(I5856,'DE-PARA'!C:D,2,0)),"NÃO ENCONTRADO")</f>
        <v>Materiais</v>
      </c>
      <c r="L5856" s="50" t="str">
        <f>VLOOKUP(K5856,'Base -Receita-Despesa'!$B:$AS,1,FALSE)</f>
        <v>Materiais</v>
      </c>
    </row>
    <row r="5857" spans="1:12" ht="15" customHeight="1" x14ac:dyDescent="0.25">
      <c r="A5857" s="81" t="str">
        <f t="shared" si="183"/>
        <v>2019</v>
      </c>
      <c r="B5857" s="259" t="s">
        <v>1021</v>
      </c>
      <c r="C5857" s="260" t="s">
        <v>1022</v>
      </c>
      <c r="D5857" s="73" t="str">
        <f t="shared" si="182"/>
        <v>nov/2019</v>
      </c>
      <c r="E5857" s="263">
        <v>43798</v>
      </c>
      <c r="F5857" s="259" t="s">
        <v>129</v>
      </c>
      <c r="G5857" s="259" t="s">
        <v>295</v>
      </c>
      <c r="H5857" s="264" t="s">
        <v>1056</v>
      </c>
      <c r="I5857" s="264" t="s">
        <v>131</v>
      </c>
      <c r="J5857" s="265">
        <v>-6423.42</v>
      </c>
      <c r="K5857" s="82" t="str">
        <f>IFERROR(IFERROR(VLOOKUP(I5857,'DE-PARA'!B:D,3,0),VLOOKUP(I5857,'DE-PARA'!C:D,2,0)),"NÃO ENCONTRADO")</f>
        <v>Pessoal</v>
      </c>
      <c r="L5857" s="50" t="str">
        <f>VLOOKUP(K5857,'Base -Receita-Despesa'!$B:$AS,1,FALSE)</f>
        <v>Pessoal</v>
      </c>
    </row>
    <row r="5858" spans="1:12" ht="15" customHeight="1" x14ac:dyDescent="0.25">
      <c r="A5858" s="81" t="str">
        <f t="shared" si="183"/>
        <v>2019</v>
      </c>
      <c r="B5858" s="259" t="s">
        <v>1021</v>
      </c>
      <c r="C5858" s="260" t="s">
        <v>1022</v>
      </c>
      <c r="D5858" s="73" t="str">
        <f t="shared" si="182"/>
        <v>nov/2019</v>
      </c>
      <c r="E5858" s="263">
        <v>43798</v>
      </c>
      <c r="F5858" s="259" t="s">
        <v>214</v>
      </c>
      <c r="G5858" s="259" t="s">
        <v>295</v>
      </c>
      <c r="H5858" s="264" t="s">
        <v>304</v>
      </c>
      <c r="I5858" s="264" t="s">
        <v>133</v>
      </c>
      <c r="J5858" s="264">
        <v>-9.5</v>
      </c>
      <c r="K5858" s="82" t="str">
        <f>IFERROR(IFERROR(VLOOKUP(I5858,'DE-PARA'!B:D,3,0),VLOOKUP(I5858,'DE-PARA'!C:D,2,0)),"NÃO ENCONTRADO")</f>
        <v>Outras Saídas</v>
      </c>
      <c r="L5858" s="50" t="str">
        <f>VLOOKUP(K5858,'Base -Receita-Despesa'!$B:$AS,1,FALSE)</f>
        <v>Outras Saídas</v>
      </c>
    </row>
    <row r="5859" spans="1:12" ht="15" customHeight="1" x14ac:dyDescent="0.25">
      <c r="A5859" s="81" t="str">
        <f t="shared" si="183"/>
        <v>2019</v>
      </c>
      <c r="B5859" s="259" t="s">
        <v>1023</v>
      </c>
      <c r="C5859" s="260" t="s">
        <v>1022</v>
      </c>
      <c r="D5859" s="73" t="str">
        <f t="shared" si="182"/>
        <v>nov/2019</v>
      </c>
      <c r="E5859" s="263">
        <v>43798</v>
      </c>
      <c r="F5859" s="259" t="s">
        <v>171</v>
      </c>
      <c r="G5859" s="259" t="s">
        <v>295</v>
      </c>
      <c r="H5859" s="264" t="s">
        <v>865</v>
      </c>
      <c r="I5859" s="264" t="s">
        <v>238</v>
      </c>
      <c r="J5859" s="264">
        <v>-9.51</v>
      </c>
      <c r="K5859" s="82" t="str">
        <f>IFERROR(IFERROR(VLOOKUP(I5859,'DE-PARA'!B:D,3,0),VLOOKUP(I5859,'DE-PARA'!C:D,2,0)),"NÃO ENCONTRADO")</f>
        <v>Rendimentos sobre Aplicações Financeiras</v>
      </c>
      <c r="L5859" s="50" t="str">
        <f>VLOOKUP(K5859,'Base -Receita-Despesa'!$B:$AS,1,FALSE)</f>
        <v>Rendimentos sobre Aplicações Financeiras</v>
      </c>
    </row>
    <row r="5860" spans="1:12" ht="15" customHeight="1" x14ac:dyDescent="0.25">
      <c r="A5860" s="81" t="str">
        <f t="shared" si="183"/>
        <v>2019</v>
      </c>
      <c r="B5860" s="259" t="s">
        <v>1021</v>
      </c>
      <c r="C5860" s="260" t="s">
        <v>1022</v>
      </c>
      <c r="D5860" s="73" t="str">
        <f t="shared" si="182"/>
        <v>nov/2019</v>
      </c>
      <c r="E5860" s="263">
        <v>43798</v>
      </c>
      <c r="F5860" s="259" t="s">
        <v>171</v>
      </c>
      <c r="G5860" s="259" t="s">
        <v>295</v>
      </c>
      <c r="H5860" s="264" t="s">
        <v>865</v>
      </c>
      <c r="I5860" s="264" t="s">
        <v>238</v>
      </c>
      <c r="J5860" s="265">
        <v>5650.39</v>
      </c>
      <c r="K5860" s="82" t="str">
        <f>IFERROR(IFERROR(VLOOKUP(I5860,'DE-PARA'!B:D,3,0),VLOOKUP(I5860,'DE-PARA'!C:D,2,0)),"NÃO ENCONTRADO")</f>
        <v>Rendimentos sobre Aplicações Financeiras</v>
      </c>
      <c r="L5860" s="50" t="str">
        <f>VLOOKUP(K5860,'Base -Receita-Despesa'!$B:$AS,1,FALSE)</f>
        <v>Rendimentos sobre Aplicações Financeiras</v>
      </c>
    </row>
    <row r="5861" spans="1:12" ht="15" customHeight="1" x14ac:dyDescent="0.25">
      <c r="A5861" s="81" t="str">
        <f t="shared" si="183"/>
        <v>2019</v>
      </c>
      <c r="B5861" s="259" t="s">
        <v>1023</v>
      </c>
      <c r="C5861" s="260" t="s">
        <v>1022</v>
      </c>
      <c r="D5861" s="73" t="str">
        <f t="shared" si="182"/>
        <v>dez/2019</v>
      </c>
      <c r="E5861" s="263">
        <v>43801</v>
      </c>
      <c r="F5861" s="259" t="s">
        <v>207</v>
      </c>
      <c r="G5861" s="259"/>
      <c r="H5861" s="264" t="s">
        <v>208</v>
      </c>
      <c r="I5861" s="410" t="s">
        <v>298</v>
      </c>
      <c r="J5861" s="265">
        <v>0.05</v>
      </c>
      <c r="K5861" s="82" t="str">
        <f>IFERROR(IFERROR(VLOOKUP(I5861,'DE-PARA'!B:D,3,0),VLOOKUP(I5861,'DE-PARA'!C:D,2,0)),"NÃO ENCONTRADO")</f>
        <v>Entrada Conta Aplicação (+)</v>
      </c>
    </row>
    <row r="5862" spans="1:12" ht="15" customHeight="1" x14ac:dyDescent="0.25">
      <c r="A5862" s="81" t="str">
        <f t="shared" si="183"/>
        <v>2019</v>
      </c>
      <c r="B5862" s="259" t="s">
        <v>1023</v>
      </c>
      <c r="C5862" s="260" t="s">
        <v>1022</v>
      </c>
      <c r="D5862" s="73" t="str">
        <f t="shared" si="182"/>
        <v>dez/2019</v>
      </c>
      <c r="E5862" s="263">
        <v>43801</v>
      </c>
      <c r="F5862" s="259" t="s">
        <v>214</v>
      </c>
      <c r="G5862" s="259"/>
      <c r="H5862" s="264" t="s">
        <v>2405</v>
      </c>
      <c r="I5862" s="410" t="s">
        <v>133</v>
      </c>
      <c r="J5862" s="265">
        <v>-0.05</v>
      </c>
      <c r="K5862" s="82" t="str">
        <f>IFERROR(IFERROR(VLOOKUP(I5862,'DE-PARA'!B:D,3,0),VLOOKUP(I5862,'DE-PARA'!C:D,2,0)),"NÃO ENCONTRADO")</f>
        <v>Outras Saídas</v>
      </c>
    </row>
    <row r="5863" spans="1:12" ht="15" customHeight="1" x14ac:dyDescent="0.25">
      <c r="A5863" s="81" t="str">
        <f t="shared" si="183"/>
        <v>2019</v>
      </c>
      <c r="B5863" s="411" t="s">
        <v>1021</v>
      </c>
      <c r="C5863" s="260" t="s">
        <v>1022</v>
      </c>
      <c r="D5863" s="73" t="str">
        <f t="shared" si="182"/>
        <v>dez/2019</v>
      </c>
      <c r="E5863" s="263">
        <v>43801</v>
      </c>
      <c r="F5863" s="259"/>
      <c r="G5863" s="259"/>
      <c r="H5863" s="264" t="s">
        <v>2412</v>
      </c>
      <c r="I5863" s="410" t="s">
        <v>248</v>
      </c>
      <c r="J5863" s="264">
        <v>-3225.92</v>
      </c>
      <c r="K5863" s="82" t="str">
        <f>IFERROR(IFERROR(VLOOKUP(I5863,'DE-PARA'!B:D,3,0),VLOOKUP(I5863,'DE-PARA'!C:D,2,0)),"NÃO ENCONTRADO")</f>
        <v>Materiais</v>
      </c>
      <c r="L5863" s="50" t="str">
        <f>VLOOKUP(K5863,'Base -Receita-Despesa'!$B:$AS,1,FALSE)</f>
        <v>Materiais</v>
      </c>
    </row>
    <row r="5864" spans="1:12" ht="15" customHeight="1" x14ac:dyDescent="0.25">
      <c r="A5864" s="81" t="str">
        <f t="shared" si="183"/>
        <v>2019</v>
      </c>
      <c r="B5864" s="259" t="s">
        <v>1021</v>
      </c>
      <c r="C5864" s="260" t="s">
        <v>1022</v>
      </c>
      <c r="D5864" s="73" t="str">
        <f t="shared" si="182"/>
        <v>dez/2019</v>
      </c>
      <c r="E5864" s="263">
        <v>43801</v>
      </c>
      <c r="F5864" s="259"/>
      <c r="G5864" s="259"/>
      <c r="H5864" s="264" t="s">
        <v>2413</v>
      </c>
      <c r="I5864" s="410" t="s">
        <v>248</v>
      </c>
      <c r="J5864" s="264">
        <v>-981.71</v>
      </c>
      <c r="K5864" s="82" t="str">
        <f>IFERROR(IFERROR(VLOOKUP(I5864,'DE-PARA'!B:D,3,0),VLOOKUP(I5864,'DE-PARA'!C:D,2,0)),"NÃO ENCONTRADO")</f>
        <v>Materiais</v>
      </c>
      <c r="L5864" s="50" t="str">
        <f>VLOOKUP(K5864,'Base -Receita-Despesa'!$B:$AS,1,FALSE)</f>
        <v>Materiais</v>
      </c>
    </row>
    <row r="5865" spans="1:12" ht="15" customHeight="1" x14ac:dyDescent="0.25">
      <c r="A5865" s="81" t="str">
        <f t="shared" si="183"/>
        <v>2019</v>
      </c>
      <c r="B5865" s="259" t="s">
        <v>1021</v>
      </c>
      <c r="C5865" s="260" t="s">
        <v>1022</v>
      </c>
      <c r="D5865" s="73" t="str">
        <f t="shared" si="182"/>
        <v>dez/2019</v>
      </c>
      <c r="E5865" s="263">
        <v>43801</v>
      </c>
      <c r="F5865" s="259"/>
      <c r="G5865" s="259"/>
      <c r="H5865" s="264" t="s">
        <v>2414</v>
      </c>
      <c r="I5865" s="410" t="s">
        <v>255</v>
      </c>
      <c r="J5865" s="264">
        <v>-2434.7199999999998</v>
      </c>
      <c r="K5865" s="82" t="str">
        <f>IFERROR(IFERROR(VLOOKUP(I5865,'DE-PARA'!B:D,3,0),VLOOKUP(I5865,'DE-PARA'!C:D,2,0)),"NÃO ENCONTRADO")</f>
        <v>Materiais</v>
      </c>
    </row>
    <row r="5866" spans="1:12" ht="15" customHeight="1" x14ac:dyDescent="0.25">
      <c r="A5866" s="81" t="str">
        <f t="shared" si="183"/>
        <v>2019</v>
      </c>
      <c r="B5866" s="259" t="s">
        <v>1021</v>
      </c>
      <c r="C5866" s="260" t="s">
        <v>1022</v>
      </c>
      <c r="D5866" s="73" t="str">
        <f t="shared" si="182"/>
        <v>dez/2019</v>
      </c>
      <c r="E5866" s="263">
        <v>43801</v>
      </c>
      <c r="F5866" s="259"/>
      <c r="G5866" s="259"/>
      <c r="H5866" s="264" t="s">
        <v>2415</v>
      </c>
      <c r="I5866" s="410" t="s">
        <v>248</v>
      </c>
      <c r="J5866" s="264">
        <v>-1647</v>
      </c>
      <c r="K5866" s="82" t="str">
        <f>IFERROR(IFERROR(VLOOKUP(I5866,'DE-PARA'!B:D,3,0),VLOOKUP(I5866,'DE-PARA'!C:D,2,0)),"NÃO ENCONTRADO")</f>
        <v>Materiais</v>
      </c>
    </row>
    <row r="5867" spans="1:12" ht="15" customHeight="1" x14ac:dyDescent="0.25">
      <c r="A5867" s="81" t="str">
        <f t="shared" si="183"/>
        <v>2019</v>
      </c>
      <c r="B5867" s="259" t="s">
        <v>1021</v>
      </c>
      <c r="C5867" s="260" t="s">
        <v>1022</v>
      </c>
      <c r="D5867" s="73" t="str">
        <f t="shared" si="182"/>
        <v>dez/2019</v>
      </c>
      <c r="E5867" s="263">
        <v>43801</v>
      </c>
      <c r="F5867" s="259"/>
      <c r="G5867" s="259"/>
      <c r="H5867" s="264" t="s">
        <v>2416</v>
      </c>
      <c r="I5867" s="410" t="s">
        <v>137</v>
      </c>
      <c r="J5867" s="264">
        <v>-91</v>
      </c>
      <c r="K5867" s="82" t="str">
        <f>IFERROR(IFERROR(VLOOKUP(I5867,'DE-PARA'!B:D,3,0),VLOOKUP(I5867,'DE-PARA'!C:D,2,0)),"NÃO ENCONTRADO")</f>
        <v>Serviços</v>
      </c>
    </row>
    <row r="5868" spans="1:12" ht="15" customHeight="1" x14ac:dyDescent="0.25">
      <c r="A5868" s="81" t="str">
        <f t="shared" si="183"/>
        <v>2019</v>
      </c>
      <c r="B5868" s="259" t="s">
        <v>1021</v>
      </c>
      <c r="C5868" s="260" t="s">
        <v>1022</v>
      </c>
      <c r="D5868" s="73" t="str">
        <f t="shared" si="182"/>
        <v>dez/2019</v>
      </c>
      <c r="E5868" s="263">
        <v>43801</v>
      </c>
      <c r="F5868" s="259"/>
      <c r="G5868" s="259"/>
      <c r="H5868" s="264" t="s">
        <v>2417</v>
      </c>
      <c r="I5868" s="410" t="s">
        <v>137</v>
      </c>
      <c r="J5868" s="264">
        <v>-127.5</v>
      </c>
      <c r="K5868" s="82" t="str">
        <f>IFERROR(IFERROR(VLOOKUP(I5868,'DE-PARA'!B:D,3,0),VLOOKUP(I5868,'DE-PARA'!C:D,2,0)),"NÃO ENCONTRADO")</f>
        <v>Serviços</v>
      </c>
    </row>
    <row r="5869" spans="1:12" ht="15" customHeight="1" x14ac:dyDescent="0.25">
      <c r="A5869" s="81" t="str">
        <f t="shared" si="183"/>
        <v>2019</v>
      </c>
      <c r="B5869" s="259" t="s">
        <v>1021</v>
      </c>
      <c r="C5869" s="260" t="s">
        <v>1022</v>
      </c>
      <c r="D5869" s="73" t="str">
        <f t="shared" si="182"/>
        <v>dez/2019</v>
      </c>
      <c r="E5869" s="263">
        <v>43801</v>
      </c>
      <c r="F5869" s="259"/>
      <c r="G5869" s="259"/>
      <c r="H5869" s="264" t="s">
        <v>2418</v>
      </c>
      <c r="I5869" s="410" t="s">
        <v>248</v>
      </c>
      <c r="J5869" s="264">
        <v>-743.88</v>
      </c>
      <c r="K5869" s="82" t="str">
        <f>IFERROR(IFERROR(VLOOKUP(I5869,'DE-PARA'!B:D,3,0),VLOOKUP(I5869,'DE-PARA'!C:D,2,0)),"NÃO ENCONTRADO")</f>
        <v>Materiais</v>
      </c>
    </row>
    <row r="5870" spans="1:12" ht="15" customHeight="1" x14ac:dyDescent="0.25">
      <c r="A5870" s="81" t="str">
        <f t="shared" si="183"/>
        <v>2019</v>
      </c>
      <c r="B5870" s="259" t="s">
        <v>1021</v>
      </c>
      <c r="C5870" s="260" t="s">
        <v>1022</v>
      </c>
      <c r="D5870" s="73" t="str">
        <f t="shared" si="182"/>
        <v>dez/2019</v>
      </c>
      <c r="E5870" s="263">
        <v>43801</v>
      </c>
      <c r="F5870" s="259"/>
      <c r="G5870" s="259"/>
      <c r="H5870" s="264" t="s">
        <v>2419</v>
      </c>
      <c r="I5870" s="264" t="s">
        <v>151</v>
      </c>
      <c r="J5870" s="264">
        <v>-6191.38</v>
      </c>
      <c r="K5870" s="82" t="str">
        <f>IFERROR(IFERROR(VLOOKUP(I5870,'DE-PARA'!B:D,3,0),VLOOKUP(I5870,'DE-PARA'!C:D,2,0)),"NÃO ENCONTRADO")</f>
        <v>Serviços</v>
      </c>
    </row>
    <row r="5871" spans="1:12" ht="15" customHeight="1" x14ac:dyDescent="0.25">
      <c r="A5871" s="81" t="str">
        <f t="shared" si="183"/>
        <v>2019</v>
      </c>
      <c r="B5871" s="259" t="s">
        <v>1021</v>
      </c>
      <c r="C5871" s="260" t="s">
        <v>1022</v>
      </c>
      <c r="D5871" s="73" t="str">
        <f t="shared" si="182"/>
        <v>dez/2019</v>
      </c>
      <c r="E5871" s="263">
        <v>43801</v>
      </c>
      <c r="F5871" s="259"/>
      <c r="G5871" s="259"/>
      <c r="H5871" s="264" t="s">
        <v>2405</v>
      </c>
      <c r="I5871" s="410" t="s">
        <v>133</v>
      </c>
      <c r="J5871" s="264">
        <v>-36.5</v>
      </c>
      <c r="K5871" s="82" t="str">
        <f>IFERROR(IFERROR(VLOOKUP(I5871,'DE-PARA'!B:D,3,0),VLOOKUP(I5871,'DE-PARA'!C:D,2,0)),"NÃO ENCONTRADO")</f>
        <v>Outras Saídas</v>
      </c>
    </row>
    <row r="5872" spans="1:12" ht="15" customHeight="1" x14ac:dyDescent="0.25">
      <c r="A5872" s="81" t="str">
        <f t="shared" si="183"/>
        <v>2019</v>
      </c>
      <c r="B5872" s="259" t="s">
        <v>1021</v>
      </c>
      <c r="C5872" s="260" t="s">
        <v>1022</v>
      </c>
      <c r="D5872" s="73" t="str">
        <f t="shared" si="182"/>
        <v>dez/2019</v>
      </c>
      <c r="E5872" s="263">
        <v>43802</v>
      </c>
      <c r="F5872" s="259"/>
      <c r="G5872" s="259"/>
      <c r="H5872" s="264" t="s">
        <v>141</v>
      </c>
      <c r="I5872" s="410" t="s">
        <v>142</v>
      </c>
      <c r="J5872" s="264">
        <v>-1000</v>
      </c>
      <c r="K5872" s="82" t="str">
        <f>IFERROR(IFERROR(VLOOKUP(I5872,'DE-PARA'!B:D,3,0),VLOOKUP(I5872,'DE-PARA'!C:D,2,0)),"NÃO ENCONTRADO")</f>
        <v>Outras Saídas</v>
      </c>
    </row>
    <row r="5873" spans="1:11" ht="15" customHeight="1" x14ac:dyDescent="0.25">
      <c r="A5873" s="81" t="str">
        <f t="shared" si="183"/>
        <v>2019</v>
      </c>
      <c r="B5873" s="259" t="s">
        <v>1021</v>
      </c>
      <c r="C5873" s="260" t="s">
        <v>1022</v>
      </c>
      <c r="D5873" s="73" t="str">
        <f t="shared" si="182"/>
        <v>dez/2019</v>
      </c>
      <c r="E5873" s="263">
        <v>43803</v>
      </c>
      <c r="F5873" s="259"/>
      <c r="G5873" s="259"/>
      <c r="H5873" s="264" t="s">
        <v>2420</v>
      </c>
      <c r="I5873" s="264" t="s">
        <v>195</v>
      </c>
      <c r="J5873" s="264">
        <v>-169</v>
      </c>
      <c r="K5873" s="82" t="str">
        <f>IFERROR(IFERROR(VLOOKUP(I5873,'DE-PARA'!B:D,3,0),VLOOKUP(I5873,'DE-PARA'!C:D,2,0)),"NÃO ENCONTRADO")</f>
        <v>Pessoal</v>
      </c>
    </row>
    <row r="5874" spans="1:11" ht="15" customHeight="1" x14ac:dyDescent="0.25">
      <c r="A5874" s="81" t="str">
        <f t="shared" si="183"/>
        <v>2019</v>
      </c>
      <c r="B5874" s="259" t="s">
        <v>1021</v>
      </c>
      <c r="C5874" s="260" t="s">
        <v>1022</v>
      </c>
      <c r="D5874" s="73" t="str">
        <f t="shared" si="182"/>
        <v>dez/2019</v>
      </c>
      <c r="E5874" s="263">
        <v>43803</v>
      </c>
      <c r="F5874" s="259"/>
      <c r="G5874" s="259"/>
      <c r="H5874" s="264" t="s">
        <v>2421</v>
      </c>
      <c r="I5874" s="410" t="s">
        <v>138</v>
      </c>
      <c r="J5874" s="264">
        <v>-130</v>
      </c>
      <c r="K5874" s="82" t="str">
        <f>IFERROR(IFERROR(VLOOKUP(I5874,'DE-PARA'!B:D,3,0),VLOOKUP(I5874,'DE-PARA'!C:D,2,0)),"NÃO ENCONTRADO")</f>
        <v>Concessionárias (água, luz e telefone)</v>
      </c>
    </row>
    <row r="5875" spans="1:11" ht="15" customHeight="1" x14ac:dyDescent="0.25">
      <c r="A5875" s="81" t="str">
        <f t="shared" si="183"/>
        <v>2019</v>
      </c>
      <c r="B5875" s="259" t="s">
        <v>1021</v>
      </c>
      <c r="C5875" s="260" t="s">
        <v>1022</v>
      </c>
      <c r="D5875" s="73" t="str">
        <f t="shared" si="182"/>
        <v>dez/2019</v>
      </c>
      <c r="E5875" s="263">
        <v>43803</v>
      </c>
      <c r="F5875" s="259"/>
      <c r="G5875" s="259"/>
      <c r="H5875" s="264" t="s">
        <v>2422</v>
      </c>
      <c r="I5875" s="410" t="s">
        <v>244</v>
      </c>
      <c r="J5875" s="264">
        <v>-16353</v>
      </c>
      <c r="K5875" s="82" t="str">
        <f>IFERROR(IFERROR(VLOOKUP(I5875,'DE-PARA'!B:D,3,0),VLOOKUP(I5875,'DE-PARA'!C:D,2,0)),"NÃO ENCONTRADO")</f>
        <v>Pessoal</v>
      </c>
    </row>
    <row r="5876" spans="1:11" ht="15" customHeight="1" x14ac:dyDescent="0.25">
      <c r="A5876" s="81" t="str">
        <f t="shared" si="183"/>
        <v>2019</v>
      </c>
      <c r="B5876" s="259" t="s">
        <v>1021</v>
      </c>
      <c r="C5876" s="260" t="s">
        <v>1022</v>
      </c>
      <c r="D5876" s="73" t="str">
        <f t="shared" si="182"/>
        <v>dez/2019</v>
      </c>
      <c r="E5876" s="263">
        <v>43803</v>
      </c>
      <c r="F5876" s="259"/>
      <c r="G5876" s="259"/>
      <c r="H5876" s="264" t="s">
        <v>2423</v>
      </c>
      <c r="I5876" s="264" t="s">
        <v>195</v>
      </c>
      <c r="J5876" s="377">
        <f>-2515.99-148.5</f>
        <v>-2664.49</v>
      </c>
      <c r="K5876" s="82" t="str">
        <f>IFERROR(IFERROR(VLOOKUP(I5876,'DE-PARA'!B:D,3,0),VLOOKUP(I5876,'DE-PARA'!C:D,2,0)),"NÃO ENCONTRADO")</f>
        <v>Pessoal</v>
      </c>
    </row>
    <row r="5877" spans="1:11" ht="15" customHeight="1" x14ac:dyDescent="0.25">
      <c r="A5877" s="81" t="str">
        <f t="shared" si="183"/>
        <v>2019</v>
      </c>
      <c r="B5877" s="259" t="s">
        <v>1021</v>
      </c>
      <c r="C5877" s="260" t="s">
        <v>1022</v>
      </c>
      <c r="D5877" s="73" t="str">
        <f t="shared" si="182"/>
        <v>dez/2019</v>
      </c>
      <c r="E5877" s="263">
        <v>43803</v>
      </c>
      <c r="F5877" s="259"/>
      <c r="G5877" s="259"/>
      <c r="H5877" s="264" t="s">
        <v>2424</v>
      </c>
      <c r="I5877" s="410" t="s">
        <v>151</v>
      </c>
      <c r="J5877" s="264">
        <v>-46060.12</v>
      </c>
      <c r="K5877" s="82" t="str">
        <f>IFERROR(IFERROR(VLOOKUP(I5877,'DE-PARA'!B:D,3,0),VLOOKUP(I5877,'DE-PARA'!C:D,2,0)),"NÃO ENCONTRADO")</f>
        <v>Serviços</v>
      </c>
    </row>
    <row r="5878" spans="1:11" ht="15" customHeight="1" x14ac:dyDescent="0.25">
      <c r="A5878" s="81" t="str">
        <f t="shared" si="183"/>
        <v>2019</v>
      </c>
      <c r="B5878" s="259" t="s">
        <v>1021</v>
      </c>
      <c r="C5878" s="260" t="s">
        <v>1022</v>
      </c>
      <c r="D5878" s="73" t="str">
        <f t="shared" si="182"/>
        <v>dez/2019</v>
      </c>
      <c r="E5878" s="263">
        <v>43803</v>
      </c>
      <c r="F5878" s="259"/>
      <c r="G5878" s="259"/>
      <c r="H5878" s="264" t="s">
        <v>2425</v>
      </c>
      <c r="I5878" s="410" t="s">
        <v>135</v>
      </c>
      <c r="J5878" s="264">
        <v>-1343.62</v>
      </c>
      <c r="K5878" s="82" t="str">
        <f>IFERROR(IFERROR(VLOOKUP(I5878,'DE-PARA'!B:D,3,0),VLOOKUP(I5878,'DE-PARA'!C:D,2,0)),"NÃO ENCONTRADO")</f>
        <v>Pessoal</v>
      </c>
    </row>
    <row r="5879" spans="1:11" ht="15" customHeight="1" x14ac:dyDescent="0.25">
      <c r="A5879" s="81" t="str">
        <f t="shared" si="183"/>
        <v>2019</v>
      </c>
      <c r="B5879" s="259" t="s">
        <v>1021</v>
      </c>
      <c r="C5879" s="260" t="s">
        <v>1022</v>
      </c>
      <c r="D5879" s="73" t="str">
        <f t="shared" si="182"/>
        <v>dez/2019</v>
      </c>
      <c r="E5879" s="263">
        <v>43803</v>
      </c>
      <c r="F5879" s="259"/>
      <c r="G5879" s="259"/>
      <c r="H5879" s="264" t="s">
        <v>2426</v>
      </c>
      <c r="I5879" s="410" t="s">
        <v>135</v>
      </c>
      <c r="J5879" s="264">
        <v>-1766.26</v>
      </c>
      <c r="K5879" s="82" t="str">
        <f>IFERROR(IFERROR(VLOOKUP(I5879,'DE-PARA'!B:D,3,0),VLOOKUP(I5879,'DE-PARA'!C:D,2,0)),"NÃO ENCONTRADO")</f>
        <v>Pessoal</v>
      </c>
    </row>
    <row r="5880" spans="1:11" ht="15" customHeight="1" x14ac:dyDescent="0.25">
      <c r="A5880" s="81" t="str">
        <f t="shared" si="183"/>
        <v>2019</v>
      </c>
      <c r="B5880" s="259" t="s">
        <v>1021</v>
      </c>
      <c r="C5880" s="260" t="s">
        <v>1022</v>
      </c>
      <c r="D5880" s="73" t="str">
        <f t="shared" si="182"/>
        <v>dez/2019</v>
      </c>
      <c r="E5880" s="263">
        <v>43803</v>
      </c>
      <c r="F5880" s="259"/>
      <c r="G5880" s="259"/>
      <c r="H5880" s="264" t="s">
        <v>2381</v>
      </c>
      <c r="I5880" s="410" t="s">
        <v>135</v>
      </c>
      <c r="J5880" s="264">
        <v>-1242</v>
      </c>
      <c r="K5880" s="82" t="str">
        <f>IFERROR(IFERROR(VLOOKUP(I5880,'DE-PARA'!B:D,3,0),VLOOKUP(I5880,'DE-PARA'!C:D,2,0)),"NÃO ENCONTRADO")</f>
        <v>Pessoal</v>
      </c>
    </row>
    <row r="5881" spans="1:11" ht="15" customHeight="1" x14ac:dyDescent="0.25">
      <c r="A5881" s="81" t="str">
        <f t="shared" si="183"/>
        <v>2019</v>
      </c>
      <c r="B5881" s="259" t="s">
        <v>1021</v>
      </c>
      <c r="C5881" s="260" t="s">
        <v>1022</v>
      </c>
      <c r="D5881" s="73" t="str">
        <f t="shared" si="182"/>
        <v>dez/2019</v>
      </c>
      <c r="E5881" s="263">
        <v>43803</v>
      </c>
      <c r="F5881" s="259"/>
      <c r="G5881" s="259"/>
      <c r="H5881" s="264" t="s">
        <v>2427</v>
      </c>
      <c r="I5881" s="410" t="s">
        <v>135</v>
      </c>
      <c r="J5881" s="264">
        <v>-4499.1400000000003</v>
      </c>
      <c r="K5881" s="82" t="str">
        <f>IFERROR(IFERROR(VLOOKUP(I5881,'DE-PARA'!B:D,3,0),VLOOKUP(I5881,'DE-PARA'!C:D,2,0)),"NÃO ENCONTRADO")</f>
        <v>Pessoal</v>
      </c>
    </row>
    <row r="5882" spans="1:11" ht="15" customHeight="1" x14ac:dyDescent="0.25">
      <c r="A5882" s="81" t="str">
        <f t="shared" si="183"/>
        <v>2019</v>
      </c>
      <c r="B5882" s="259" t="s">
        <v>1021</v>
      </c>
      <c r="C5882" s="260" t="s">
        <v>1022</v>
      </c>
      <c r="D5882" s="73" t="str">
        <f t="shared" si="182"/>
        <v>dez/2019</v>
      </c>
      <c r="E5882" s="263">
        <v>43803</v>
      </c>
      <c r="F5882" s="259"/>
      <c r="G5882" s="259"/>
      <c r="H5882" s="264" t="s">
        <v>2428</v>
      </c>
      <c r="I5882" s="410" t="s">
        <v>135</v>
      </c>
      <c r="J5882" s="264">
        <v>-1288.54</v>
      </c>
      <c r="K5882" s="82" t="str">
        <f>IFERROR(IFERROR(VLOOKUP(I5882,'DE-PARA'!B:D,3,0),VLOOKUP(I5882,'DE-PARA'!C:D,2,0)),"NÃO ENCONTRADO")</f>
        <v>Pessoal</v>
      </c>
    </row>
    <row r="5883" spans="1:11" ht="15" customHeight="1" x14ac:dyDescent="0.25">
      <c r="A5883" s="81" t="str">
        <f t="shared" si="183"/>
        <v>2019</v>
      </c>
      <c r="B5883" s="259" t="s">
        <v>1021</v>
      </c>
      <c r="C5883" s="260" t="s">
        <v>1022</v>
      </c>
      <c r="D5883" s="73" t="str">
        <f t="shared" si="182"/>
        <v>dez/2019</v>
      </c>
      <c r="E5883" s="263">
        <v>43803</v>
      </c>
      <c r="F5883" s="259"/>
      <c r="G5883" s="259"/>
      <c r="H5883" s="264" t="s">
        <v>2389</v>
      </c>
      <c r="I5883" s="410" t="s">
        <v>135</v>
      </c>
      <c r="J5883" s="264">
        <v>-1330.12</v>
      </c>
      <c r="K5883" s="82" t="str">
        <f>IFERROR(IFERROR(VLOOKUP(I5883,'DE-PARA'!B:D,3,0),VLOOKUP(I5883,'DE-PARA'!C:D,2,0)),"NÃO ENCONTRADO")</f>
        <v>Pessoal</v>
      </c>
    </row>
    <row r="5884" spans="1:11" ht="15" customHeight="1" x14ac:dyDescent="0.25">
      <c r="A5884" s="81" t="str">
        <f t="shared" si="183"/>
        <v>2019</v>
      </c>
      <c r="B5884" s="259" t="s">
        <v>1021</v>
      </c>
      <c r="C5884" s="260" t="s">
        <v>1022</v>
      </c>
      <c r="D5884" s="73" t="str">
        <f t="shared" si="182"/>
        <v>dez/2019</v>
      </c>
      <c r="E5884" s="263">
        <v>43803</v>
      </c>
      <c r="F5884" s="259"/>
      <c r="G5884" s="259"/>
      <c r="H5884" s="264" t="s">
        <v>2429</v>
      </c>
      <c r="I5884" s="410" t="s">
        <v>135</v>
      </c>
      <c r="J5884" s="264">
        <v>-1309.75</v>
      </c>
      <c r="K5884" s="82" t="str">
        <f>IFERROR(IFERROR(VLOOKUP(I5884,'DE-PARA'!B:D,3,0),VLOOKUP(I5884,'DE-PARA'!C:D,2,0)),"NÃO ENCONTRADO")</f>
        <v>Pessoal</v>
      </c>
    </row>
    <row r="5885" spans="1:11" ht="15" customHeight="1" x14ac:dyDescent="0.25">
      <c r="A5885" s="81" t="str">
        <f t="shared" si="183"/>
        <v>2019</v>
      </c>
      <c r="B5885" s="259" t="s">
        <v>1021</v>
      </c>
      <c r="C5885" s="260" t="s">
        <v>1022</v>
      </c>
      <c r="D5885" s="73" t="str">
        <f t="shared" si="182"/>
        <v>dez/2019</v>
      </c>
      <c r="E5885" s="263">
        <v>43803</v>
      </c>
      <c r="F5885" s="259"/>
      <c r="G5885" s="259"/>
      <c r="H5885" s="264" t="s">
        <v>2430</v>
      </c>
      <c r="I5885" s="410" t="s">
        <v>135</v>
      </c>
      <c r="J5885" s="264">
        <v>-1338.03</v>
      </c>
      <c r="K5885" s="82" t="str">
        <f>IFERROR(IFERROR(VLOOKUP(I5885,'DE-PARA'!B:D,3,0),VLOOKUP(I5885,'DE-PARA'!C:D,2,0)),"NÃO ENCONTRADO")</f>
        <v>Pessoal</v>
      </c>
    </row>
    <row r="5886" spans="1:11" ht="15" customHeight="1" x14ac:dyDescent="0.25">
      <c r="A5886" s="81" t="str">
        <f t="shared" si="183"/>
        <v>2019</v>
      </c>
      <c r="B5886" s="259" t="s">
        <v>1021</v>
      </c>
      <c r="C5886" s="260" t="s">
        <v>1022</v>
      </c>
      <c r="D5886" s="73" t="str">
        <f t="shared" si="182"/>
        <v>dez/2019</v>
      </c>
      <c r="E5886" s="263">
        <v>43803</v>
      </c>
      <c r="F5886" s="259"/>
      <c r="G5886" s="259"/>
      <c r="H5886" s="264" t="s">
        <v>2431</v>
      </c>
      <c r="I5886" s="410" t="s">
        <v>135</v>
      </c>
      <c r="J5886" s="264">
        <v>-2853.29</v>
      </c>
      <c r="K5886" s="82" t="str">
        <f>IFERROR(IFERROR(VLOOKUP(I5886,'DE-PARA'!B:D,3,0),VLOOKUP(I5886,'DE-PARA'!C:D,2,0)),"NÃO ENCONTRADO")</f>
        <v>Pessoal</v>
      </c>
    </row>
    <row r="5887" spans="1:11" ht="15" customHeight="1" x14ac:dyDescent="0.25">
      <c r="A5887" s="81" t="str">
        <f t="shared" si="183"/>
        <v>2019</v>
      </c>
      <c r="B5887" s="259" t="s">
        <v>1021</v>
      </c>
      <c r="C5887" s="260" t="s">
        <v>1022</v>
      </c>
      <c r="D5887" s="73" t="str">
        <f t="shared" si="182"/>
        <v>dez/2019</v>
      </c>
      <c r="E5887" s="263">
        <v>43803</v>
      </c>
      <c r="F5887" s="259"/>
      <c r="G5887" s="259"/>
      <c r="H5887" s="264" t="s">
        <v>2432</v>
      </c>
      <c r="I5887" s="410" t="s">
        <v>135</v>
      </c>
      <c r="J5887" s="264">
        <v>-1415.8</v>
      </c>
      <c r="K5887" s="82" t="str">
        <f>IFERROR(IFERROR(VLOOKUP(I5887,'DE-PARA'!B:D,3,0),VLOOKUP(I5887,'DE-PARA'!C:D,2,0)),"NÃO ENCONTRADO")</f>
        <v>Pessoal</v>
      </c>
    </row>
    <row r="5888" spans="1:11" ht="15" customHeight="1" x14ac:dyDescent="0.25">
      <c r="A5888" s="81" t="str">
        <f t="shared" si="183"/>
        <v>2019</v>
      </c>
      <c r="B5888" s="259" t="s">
        <v>1021</v>
      </c>
      <c r="C5888" s="260" t="s">
        <v>1022</v>
      </c>
      <c r="D5888" s="73" t="str">
        <f t="shared" si="182"/>
        <v>dez/2019</v>
      </c>
      <c r="E5888" s="263">
        <v>43803</v>
      </c>
      <c r="F5888" s="259"/>
      <c r="G5888" s="259"/>
      <c r="H5888" s="264" t="s">
        <v>2433</v>
      </c>
      <c r="I5888" s="410" t="s">
        <v>135</v>
      </c>
      <c r="J5888" s="264">
        <v>-1445.34</v>
      </c>
      <c r="K5888" s="82" t="str">
        <f>IFERROR(IFERROR(VLOOKUP(I5888,'DE-PARA'!B:D,3,0),VLOOKUP(I5888,'DE-PARA'!C:D,2,0)),"NÃO ENCONTRADO")</f>
        <v>Pessoal</v>
      </c>
    </row>
    <row r="5889" spans="1:11" ht="15" customHeight="1" x14ac:dyDescent="0.25">
      <c r="A5889" s="81" t="str">
        <f t="shared" si="183"/>
        <v>2019</v>
      </c>
      <c r="B5889" s="259" t="s">
        <v>1021</v>
      </c>
      <c r="C5889" s="260" t="s">
        <v>1022</v>
      </c>
      <c r="D5889" s="73" t="str">
        <f t="shared" si="182"/>
        <v>dez/2019</v>
      </c>
      <c r="E5889" s="263">
        <v>43803</v>
      </c>
      <c r="F5889" s="259"/>
      <c r="G5889" s="259"/>
      <c r="H5889" s="264" t="s">
        <v>2434</v>
      </c>
      <c r="I5889" s="410" t="s">
        <v>135</v>
      </c>
      <c r="J5889" s="264">
        <v>-1419.32</v>
      </c>
      <c r="K5889" s="82" t="str">
        <f>IFERROR(IFERROR(VLOOKUP(I5889,'DE-PARA'!B:D,3,0),VLOOKUP(I5889,'DE-PARA'!C:D,2,0)),"NÃO ENCONTRADO")</f>
        <v>Pessoal</v>
      </c>
    </row>
    <row r="5890" spans="1:11" ht="15" customHeight="1" x14ac:dyDescent="0.25">
      <c r="A5890" s="81" t="str">
        <f t="shared" si="183"/>
        <v>2019</v>
      </c>
      <c r="B5890" s="259" t="s">
        <v>1021</v>
      </c>
      <c r="C5890" s="260" t="s">
        <v>1022</v>
      </c>
      <c r="D5890" s="73" t="str">
        <f t="shared" si="182"/>
        <v>dez/2019</v>
      </c>
      <c r="E5890" s="263">
        <v>43803</v>
      </c>
      <c r="F5890" s="259"/>
      <c r="G5890" s="259"/>
      <c r="H5890" s="264" t="s">
        <v>2435</v>
      </c>
      <c r="I5890" s="410" t="s">
        <v>135</v>
      </c>
      <c r="J5890" s="264">
        <v>-1343.62</v>
      </c>
      <c r="K5890" s="82" t="str">
        <f>IFERROR(IFERROR(VLOOKUP(I5890,'DE-PARA'!B:D,3,0),VLOOKUP(I5890,'DE-PARA'!C:D,2,0)),"NÃO ENCONTRADO")</f>
        <v>Pessoal</v>
      </c>
    </row>
    <row r="5891" spans="1:11" ht="15" customHeight="1" x14ac:dyDescent="0.25">
      <c r="A5891" s="81" t="str">
        <f t="shared" ref="A5891:A5942" si="184">IF(K5891="NÃO ENCONTRADO",0,RIGHT(D5891,4))</f>
        <v>2019</v>
      </c>
      <c r="B5891" s="259" t="s">
        <v>1021</v>
      </c>
      <c r="C5891" s="260" t="s">
        <v>1022</v>
      </c>
      <c r="D5891" s="73" t="str">
        <f t="shared" si="182"/>
        <v>dez/2019</v>
      </c>
      <c r="E5891" s="263">
        <v>43803</v>
      </c>
      <c r="F5891" s="259"/>
      <c r="G5891" s="259"/>
      <c r="H5891" s="264" t="s">
        <v>2405</v>
      </c>
      <c r="I5891" s="410" t="s">
        <v>133</v>
      </c>
      <c r="J5891" s="264">
        <v>-9.5</v>
      </c>
      <c r="K5891" s="82" t="str">
        <f>IFERROR(IFERROR(VLOOKUP(I5891,'DE-PARA'!B:D,3,0),VLOOKUP(I5891,'DE-PARA'!C:D,2,0)),"NÃO ENCONTRADO")</f>
        <v>Outras Saídas</v>
      </c>
    </row>
    <row r="5892" spans="1:11" ht="15" customHeight="1" x14ac:dyDescent="0.25">
      <c r="A5892" s="81" t="str">
        <f t="shared" si="184"/>
        <v>2019</v>
      </c>
      <c r="B5892" s="259" t="s">
        <v>1021</v>
      </c>
      <c r="C5892" s="260" t="s">
        <v>1022</v>
      </c>
      <c r="D5892" s="73" t="str">
        <f t="shared" si="182"/>
        <v>dez/2019</v>
      </c>
      <c r="E5892" s="263">
        <v>43803</v>
      </c>
      <c r="F5892" s="259"/>
      <c r="G5892" s="259"/>
      <c r="H5892" s="264" t="s">
        <v>2405</v>
      </c>
      <c r="I5892" s="410" t="s">
        <v>133</v>
      </c>
      <c r="J5892" s="264">
        <v>-9.5</v>
      </c>
      <c r="K5892" s="82" t="str">
        <f>IFERROR(IFERROR(VLOOKUP(I5892,'DE-PARA'!B:D,3,0),VLOOKUP(I5892,'DE-PARA'!C:D,2,0)),"NÃO ENCONTRADO")</f>
        <v>Outras Saídas</v>
      </c>
    </row>
    <row r="5893" spans="1:11" ht="15" customHeight="1" x14ac:dyDescent="0.25">
      <c r="A5893" s="81" t="str">
        <f t="shared" si="184"/>
        <v>2019</v>
      </c>
      <c r="B5893" s="259" t="s">
        <v>1021</v>
      </c>
      <c r="C5893" s="260" t="s">
        <v>1022</v>
      </c>
      <c r="D5893" s="73" t="str">
        <f t="shared" ref="D5893:D5956" si="185">TEXT(E5893,"mmm/aaaa")</f>
        <v>dez/2019</v>
      </c>
      <c r="E5893" s="263">
        <v>43803</v>
      </c>
      <c r="F5893" s="259"/>
      <c r="G5893" s="259"/>
      <c r="H5893" s="264" t="s">
        <v>2436</v>
      </c>
      <c r="I5893" s="410" t="s">
        <v>135</v>
      </c>
      <c r="J5893" s="264">
        <v>-235068.23</v>
      </c>
      <c r="K5893" s="82" t="str">
        <f>IFERROR(IFERROR(VLOOKUP(I5893,'DE-PARA'!B:D,3,0),VLOOKUP(I5893,'DE-PARA'!C:D,2,0)),"NÃO ENCONTRADO")</f>
        <v>Pessoal</v>
      </c>
    </row>
    <row r="5894" spans="1:11" ht="15" customHeight="1" x14ac:dyDescent="0.25">
      <c r="A5894" s="81" t="str">
        <f t="shared" si="184"/>
        <v>2019</v>
      </c>
      <c r="B5894" s="259" t="s">
        <v>1021</v>
      </c>
      <c r="C5894" s="260" t="s">
        <v>1022</v>
      </c>
      <c r="D5894" s="73" t="str">
        <f t="shared" si="185"/>
        <v>dez/2019</v>
      </c>
      <c r="E5894" s="263">
        <v>43804</v>
      </c>
      <c r="F5894" s="259"/>
      <c r="G5894" s="259"/>
      <c r="H5894" s="264" t="s">
        <v>2377</v>
      </c>
      <c r="I5894" s="264" t="s">
        <v>276</v>
      </c>
      <c r="J5894" s="264">
        <v>40</v>
      </c>
      <c r="K5894" s="82" t="str">
        <f>IFERROR(IFERROR(VLOOKUP(I5894,'DE-PARA'!B:D,3,0),VLOOKUP(I5894,'DE-PARA'!C:D,2,0)),"NÃO ENCONTRADO")</f>
        <v>Despesas com Viagens</v>
      </c>
    </row>
    <row r="5895" spans="1:11" ht="15" customHeight="1" x14ac:dyDescent="0.25">
      <c r="A5895" s="81" t="str">
        <f t="shared" si="184"/>
        <v>2019</v>
      </c>
      <c r="B5895" s="259" t="s">
        <v>1021</v>
      </c>
      <c r="C5895" s="260" t="s">
        <v>1022</v>
      </c>
      <c r="D5895" s="73" t="str">
        <f t="shared" si="185"/>
        <v>dez/2019</v>
      </c>
      <c r="E5895" s="263">
        <v>43804</v>
      </c>
      <c r="F5895" s="259"/>
      <c r="G5895" s="259"/>
      <c r="H5895" s="264" t="s">
        <v>2376</v>
      </c>
      <c r="I5895" s="410" t="s">
        <v>248</v>
      </c>
      <c r="J5895" s="264">
        <v>-1006.2</v>
      </c>
      <c r="K5895" s="82" t="str">
        <f>IFERROR(IFERROR(VLOOKUP(I5895,'DE-PARA'!B:D,3,0),VLOOKUP(I5895,'DE-PARA'!C:D,2,0)),"NÃO ENCONTRADO")</f>
        <v>Materiais</v>
      </c>
    </row>
    <row r="5896" spans="1:11" ht="15" customHeight="1" x14ac:dyDescent="0.25">
      <c r="A5896" s="81" t="str">
        <f t="shared" si="184"/>
        <v>2019</v>
      </c>
      <c r="B5896" s="259" t="s">
        <v>1021</v>
      </c>
      <c r="C5896" s="260" t="s">
        <v>1022</v>
      </c>
      <c r="D5896" s="73" t="str">
        <f t="shared" si="185"/>
        <v>dez/2019</v>
      </c>
      <c r="E5896" s="263">
        <v>43804</v>
      </c>
      <c r="F5896" s="259"/>
      <c r="G5896" s="259"/>
      <c r="H5896" s="264" t="s">
        <v>2378</v>
      </c>
      <c r="I5896" s="264" t="s">
        <v>158</v>
      </c>
      <c r="J5896" s="264">
        <v>-425.35</v>
      </c>
      <c r="K5896" s="82" t="str">
        <f>IFERROR(IFERROR(VLOOKUP(I5896,'DE-PARA'!B:D,3,0),VLOOKUP(I5896,'DE-PARA'!C:D,2,0)),"NÃO ENCONTRADO")</f>
        <v>Materiais</v>
      </c>
    </row>
    <row r="5897" spans="1:11" ht="15" customHeight="1" x14ac:dyDescent="0.25">
      <c r="A5897" s="81" t="str">
        <f t="shared" si="184"/>
        <v>2019</v>
      </c>
      <c r="B5897" s="259" t="s">
        <v>1021</v>
      </c>
      <c r="C5897" s="260" t="s">
        <v>1022</v>
      </c>
      <c r="D5897" s="73" t="str">
        <f t="shared" si="185"/>
        <v>dez/2019</v>
      </c>
      <c r="E5897" s="263">
        <v>43804</v>
      </c>
      <c r="F5897" s="259"/>
      <c r="G5897" s="259"/>
      <c r="H5897" s="264" t="s">
        <v>2379</v>
      </c>
      <c r="I5897" s="410" t="s">
        <v>135</v>
      </c>
      <c r="J5897" s="264">
        <v>-2534.21</v>
      </c>
      <c r="K5897" s="82" t="str">
        <f>IFERROR(IFERROR(VLOOKUP(I5897,'DE-PARA'!B:D,3,0),VLOOKUP(I5897,'DE-PARA'!C:D,2,0)),"NÃO ENCONTRADO")</f>
        <v>Pessoal</v>
      </c>
    </row>
    <row r="5898" spans="1:11" ht="15" customHeight="1" x14ac:dyDescent="0.25">
      <c r="A5898" s="81" t="str">
        <f t="shared" si="184"/>
        <v>2019</v>
      </c>
      <c r="B5898" s="259" t="s">
        <v>1021</v>
      </c>
      <c r="C5898" s="260" t="s">
        <v>1022</v>
      </c>
      <c r="D5898" s="73" t="str">
        <f t="shared" si="185"/>
        <v>dez/2019</v>
      </c>
      <c r="E5898" s="263">
        <v>43804</v>
      </c>
      <c r="F5898" s="259"/>
      <c r="G5898" s="259"/>
      <c r="H5898" s="264" t="s">
        <v>2380</v>
      </c>
      <c r="I5898" s="410" t="s">
        <v>135</v>
      </c>
      <c r="J5898" s="264">
        <v>-1055.22</v>
      </c>
      <c r="K5898" s="82" t="str">
        <f>IFERROR(IFERROR(VLOOKUP(I5898,'DE-PARA'!B:D,3,0),VLOOKUP(I5898,'DE-PARA'!C:D,2,0)),"NÃO ENCONTRADO")</f>
        <v>Pessoal</v>
      </c>
    </row>
    <row r="5899" spans="1:11" ht="15" customHeight="1" x14ac:dyDescent="0.25">
      <c r="A5899" s="81" t="str">
        <f t="shared" si="184"/>
        <v>2019</v>
      </c>
      <c r="B5899" s="259" t="s">
        <v>1021</v>
      </c>
      <c r="C5899" s="260" t="s">
        <v>1022</v>
      </c>
      <c r="D5899" s="73" t="str">
        <f t="shared" si="185"/>
        <v>dez/2019</v>
      </c>
      <c r="E5899" s="263">
        <v>43804</v>
      </c>
      <c r="F5899" s="259"/>
      <c r="G5899" s="259"/>
      <c r="H5899" s="264" t="s">
        <v>2381</v>
      </c>
      <c r="I5899" s="410" t="s">
        <v>135</v>
      </c>
      <c r="J5899" s="264">
        <v>-1242</v>
      </c>
      <c r="K5899" s="82" t="str">
        <f>IFERROR(IFERROR(VLOOKUP(I5899,'DE-PARA'!B:D,3,0),VLOOKUP(I5899,'DE-PARA'!C:D,2,0)),"NÃO ENCONTRADO")</f>
        <v>Pessoal</v>
      </c>
    </row>
    <row r="5900" spans="1:11" ht="15" customHeight="1" x14ac:dyDescent="0.25">
      <c r="A5900" s="81" t="str">
        <f t="shared" si="184"/>
        <v>2019</v>
      </c>
      <c r="B5900" s="259" t="s">
        <v>1021</v>
      </c>
      <c r="C5900" s="260" t="s">
        <v>1022</v>
      </c>
      <c r="D5900" s="73" t="str">
        <f t="shared" si="185"/>
        <v>dez/2019</v>
      </c>
      <c r="E5900" s="263">
        <v>43804</v>
      </c>
      <c r="F5900" s="259"/>
      <c r="G5900" s="259"/>
      <c r="H5900" s="264" t="s">
        <v>2382</v>
      </c>
      <c r="I5900" s="410" t="s">
        <v>135</v>
      </c>
      <c r="J5900" s="264">
        <v>-1242</v>
      </c>
      <c r="K5900" s="82" t="str">
        <f>IFERROR(IFERROR(VLOOKUP(I5900,'DE-PARA'!B:D,3,0),VLOOKUP(I5900,'DE-PARA'!C:D,2,0)),"NÃO ENCONTRADO")</f>
        <v>Pessoal</v>
      </c>
    </row>
    <row r="5901" spans="1:11" ht="15" customHeight="1" x14ac:dyDescent="0.25">
      <c r="A5901" s="81" t="str">
        <f t="shared" si="184"/>
        <v>2019</v>
      </c>
      <c r="B5901" s="259" t="s">
        <v>1021</v>
      </c>
      <c r="C5901" s="260" t="s">
        <v>1022</v>
      </c>
      <c r="D5901" s="73" t="str">
        <f t="shared" si="185"/>
        <v>dez/2019</v>
      </c>
      <c r="E5901" s="263">
        <v>43804</v>
      </c>
      <c r="F5901" s="259"/>
      <c r="G5901" s="259"/>
      <c r="H5901" s="264" t="s">
        <v>2383</v>
      </c>
      <c r="I5901" s="410" t="s">
        <v>135</v>
      </c>
      <c r="J5901" s="264">
        <v>-4666.38</v>
      </c>
      <c r="K5901" s="82" t="str">
        <f>IFERROR(IFERROR(VLOOKUP(I5901,'DE-PARA'!B:D,3,0),VLOOKUP(I5901,'DE-PARA'!C:D,2,0)),"NÃO ENCONTRADO")</f>
        <v>Pessoal</v>
      </c>
    </row>
    <row r="5902" spans="1:11" ht="15" customHeight="1" x14ac:dyDescent="0.25">
      <c r="A5902" s="81" t="str">
        <f t="shared" si="184"/>
        <v>2019</v>
      </c>
      <c r="B5902" s="259" t="s">
        <v>1021</v>
      </c>
      <c r="C5902" s="260" t="s">
        <v>1022</v>
      </c>
      <c r="D5902" s="73" t="str">
        <f t="shared" si="185"/>
        <v>dez/2019</v>
      </c>
      <c r="E5902" s="263">
        <v>43804</v>
      </c>
      <c r="F5902" s="259"/>
      <c r="G5902" s="259"/>
      <c r="H5902" s="264" t="s">
        <v>2384</v>
      </c>
      <c r="I5902" s="410" t="s">
        <v>135</v>
      </c>
      <c r="J5902" s="264">
        <v>-1418.95</v>
      </c>
      <c r="K5902" s="82" t="str">
        <f>IFERROR(IFERROR(VLOOKUP(I5902,'DE-PARA'!B:D,3,0),VLOOKUP(I5902,'DE-PARA'!C:D,2,0)),"NÃO ENCONTRADO")</f>
        <v>Pessoal</v>
      </c>
    </row>
    <row r="5903" spans="1:11" ht="15" customHeight="1" x14ac:dyDescent="0.25">
      <c r="A5903" s="81" t="str">
        <f t="shared" si="184"/>
        <v>2019</v>
      </c>
      <c r="B5903" s="259" t="s">
        <v>1021</v>
      </c>
      <c r="C5903" s="260" t="s">
        <v>1022</v>
      </c>
      <c r="D5903" s="73" t="str">
        <f t="shared" si="185"/>
        <v>dez/2019</v>
      </c>
      <c r="E5903" s="263">
        <v>43804</v>
      </c>
      <c r="F5903" s="259"/>
      <c r="G5903" s="259"/>
      <c r="H5903" s="264" t="s">
        <v>2385</v>
      </c>
      <c r="I5903" s="410" t="s">
        <v>135</v>
      </c>
      <c r="J5903" s="264">
        <v>-1173.19</v>
      </c>
      <c r="K5903" s="82" t="str">
        <f>IFERROR(IFERROR(VLOOKUP(I5903,'DE-PARA'!B:D,3,0),VLOOKUP(I5903,'DE-PARA'!C:D,2,0)),"NÃO ENCONTRADO")</f>
        <v>Pessoal</v>
      </c>
    </row>
    <row r="5904" spans="1:11" ht="15" customHeight="1" x14ac:dyDescent="0.25">
      <c r="A5904" s="81" t="str">
        <f t="shared" si="184"/>
        <v>2019</v>
      </c>
      <c r="B5904" s="259" t="s">
        <v>1021</v>
      </c>
      <c r="C5904" s="260" t="s">
        <v>1022</v>
      </c>
      <c r="D5904" s="73" t="str">
        <f t="shared" si="185"/>
        <v>dez/2019</v>
      </c>
      <c r="E5904" s="263">
        <v>43804</v>
      </c>
      <c r="F5904" s="259"/>
      <c r="G5904" s="259"/>
      <c r="H5904" s="264" t="s">
        <v>2386</v>
      </c>
      <c r="I5904" s="410" t="s">
        <v>135</v>
      </c>
      <c r="J5904" s="264">
        <v>-1261.32</v>
      </c>
      <c r="K5904" s="82" t="str">
        <f>IFERROR(IFERROR(VLOOKUP(I5904,'DE-PARA'!B:D,3,0),VLOOKUP(I5904,'DE-PARA'!C:D,2,0)),"NÃO ENCONTRADO")</f>
        <v>Pessoal</v>
      </c>
    </row>
    <row r="5905" spans="1:11" ht="15" customHeight="1" x14ac:dyDescent="0.25">
      <c r="A5905" s="81" t="str">
        <f t="shared" si="184"/>
        <v>2019</v>
      </c>
      <c r="B5905" s="259" t="s">
        <v>1021</v>
      </c>
      <c r="C5905" s="260" t="s">
        <v>1022</v>
      </c>
      <c r="D5905" s="73" t="str">
        <f t="shared" si="185"/>
        <v>dez/2019</v>
      </c>
      <c r="E5905" s="263">
        <v>43804</v>
      </c>
      <c r="F5905" s="259"/>
      <c r="G5905" s="259"/>
      <c r="H5905" s="264" t="s">
        <v>2387</v>
      </c>
      <c r="I5905" s="410" t="s">
        <v>135</v>
      </c>
      <c r="J5905" s="264">
        <v>-1349.61</v>
      </c>
      <c r="K5905" s="82" t="str">
        <f>IFERROR(IFERROR(VLOOKUP(I5905,'DE-PARA'!B:D,3,0),VLOOKUP(I5905,'DE-PARA'!C:D,2,0)),"NÃO ENCONTRADO")</f>
        <v>Pessoal</v>
      </c>
    </row>
    <row r="5906" spans="1:11" ht="15" customHeight="1" x14ac:dyDescent="0.25">
      <c r="A5906" s="81" t="str">
        <f t="shared" si="184"/>
        <v>2019</v>
      </c>
      <c r="B5906" s="259" t="s">
        <v>1021</v>
      </c>
      <c r="C5906" s="260" t="s">
        <v>1022</v>
      </c>
      <c r="D5906" s="73" t="str">
        <f t="shared" si="185"/>
        <v>dez/2019</v>
      </c>
      <c r="E5906" s="263">
        <v>43804</v>
      </c>
      <c r="F5906" s="259"/>
      <c r="G5906" s="259"/>
      <c r="H5906" s="264" t="s">
        <v>2388</v>
      </c>
      <c r="I5906" s="410" t="s">
        <v>135</v>
      </c>
      <c r="J5906" s="264">
        <v>-1261.32</v>
      </c>
      <c r="K5906" s="82" t="str">
        <f>IFERROR(IFERROR(VLOOKUP(I5906,'DE-PARA'!B:D,3,0),VLOOKUP(I5906,'DE-PARA'!C:D,2,0)),"NÃO ENCONTRADO")</f>
        <v>Pessoal</v>
      </c>
    </row>
    <row r="5907" spans="1:11" ht="15" customHeight="1" x14ac:dyDescent="0.25">
      <c r="A5907" s="81" t="str">
        <f t="shared" si="184"/>
        <v>2019</v>
      </c>
      <c r="B5907" s="259" t="s">
        <v>1021</v>
      </c>
      <c r="C5907" s="260" t="s">
        <v>1022</v>
      </c>
      <c r="D5907" s="73" t="str">
        <f t="shared" si="185"/>
        <v>dez/2019</v>
      </c>
      <c r="E5907" s="263">
        <v>43804</v>
      </c>
      <c r="F5907" s="259"/>
      <c r="G5907" s="259"/>
      <c r="H5907" s="264" t="s">
        <v>2389</v>
      </c>
      <c r="I5907" s="410" t="s">
        <v>135</v>
      </c>
      <c r="J5907" s="264">
        <v>-1330.12</v>
      </c>
      <c r="K5907" s="82" t="str">
        <f>IFERROR(IFERROR(VLOOKUP(I5907,'DE-PARA'!B:D,3,0),VLOOKUP(I5907,'DE-PARA'!C:D,2,0)),"NÃO ENCONTRADO")</f>
        <v>Pessoal</v>
      </c>
    </row>
    <row r="5908" spans="1:11" ht="15" customHeight="1" x14ac:dyDescent="0.25">
      <c r="A5908" s="81" t="str">
        <f t="shared" si="184"/>
        <v>2019</v>
      </c>
      <c r="B5908" s="259" t="s">
        <v>1021</v>
      </c>
      <c r="C5908" s="260" t="s">
        <v>1022</v>
      </c>
      <c r="D5908" s="73" t="str">
        <f t="shared" si="185"/>
        <v>dez/2019</v>
      </c>
      <c r="E5908" s="263">
        <v>43804</v>
      </c>
      <c r="F5908" s="259"/>
      <c r="G5908" s="259"/>
      <c r="H5908" s="264" t="s">
        <v>2390</v>
      </c>
      <c r="I5908" s="410" t="s">
        <v>135</v>
      </c>
      <c r="J5908" s="264">
        <v>-1309.75</v>
      </c>
      <c r="K5908" s="82" t="str">
        <f>IFERROR(IFERROR(VLOOKUP(I5908,'DE-PARA'!B:D,3,0),VLOOKUP(I5908,'DE-PARA'!C:D,2,0)),"NÃO ENCONTRADO")</f>
        <v>Pessoal</v>
      </c>
    </row>
    <row r="5909" spans="1:11" ht="15" customHeight="1" x14ac:dyDescent="0.25">
      <c r="A5909" s="81" t="str">
        <f t="shared" si="184"/>
        <v>2019</v>
      </c>
      <c r="B5909" s="259" t="s">
        <v>1021</v>
      </c>
      <c r="C5909" s="260" t="s">
        <v>1022</v>
      </c>
      <c r="D5909" s="73" t="str">
        <f t="shared" si="185"/>
        <v>dez/2019</v>
      </c>
      <c r="E5909" s="263">
        <v>43804</v>
      </c>
      <c r="F5909" s="259"/>
      <c r="G5909" s="259"/>
      <c r="H5909" s="264" t="s">
        <v>2391</v>
      </c>
      <c r="I5909" s="410" t="s">
        <v>135</v>
      </c>
      <c r="J5909" s="264">
        <v>-523.15</v>
      </c>
      <c r="K5909" s="82" t="str">
        <f>IFERROR(IFERROR(VLOOKUP(I5909,'DE-PARA'!B:D,3,0),VLOOKUP(I5909,'DE-PARA'!C:D,2,0)),"NÃO ENCONTRADO")</f>
        <v>Pessoal</v>
      </c>
    </row>
    <row r="5910" spans="1:11" ht="15" customHeight="1" x14ac:dyDescent="0.25">
      <c r="A5910" s="81" t="str">
        <f t="shared" si="184"/>
        <v>2019</v>
      </c>
      <c r="B5910" s="259" t="s">
        <v>1021</v>
      </c>
      <c r="C5910" s="260" t="s">
        <v>1022</v>
      </c>
      <c r="D5910" s="73" t="str">
        <f t="shared" si="185"/>
        <v>dez/2019</v>
      </c>
      <c r="E5910" s="263">
        <v>43804</v>
      </c>
      <c r="F5910" s="259"/>
      <c r="G5910" s="259"/>
      <c r="H5910" s="264" t="s">
        <v>2392</v>
      </c>
      <c r="I5910" s="410" t="s">
        <v>135</v>
      </c>
      <c r="J5910" s="264">
        <v>-1288.54</v>
      </c>
      <c r="K5910" s="82" t="str">
        <f>IFERROR(IFERROR(VLOOKUP(I5910,'DE-PARA'!B:D,3,0),VLOOKUP(I5910,'DE-PARA'!C:D,2,0)),"NÃO ENCONTRADO")</f>
        <v>Pessoal</v>
      </c>
    </row>
    <row r="5911" spans="1:11" ht="15" customHeight="1" x14ac:dyDescent="0.25">
      <c r="A5911" s="81" t="str">
        <f t="shared" si="184"/>
        <v>2019</v>
      </c>
      <c r="B5911" s="259" t="s">
        <v>1021</v>
      </c>
      <c r="C5911" s="260" t="s">
        <v>1022</v>
      </c>
      <c r="D5911" s="73" t="str">
        <f t="shared" si="185"/>
        <v>dez/2019</v>
      </c>
      <c r="E5911" s="263">
        <v>43804</v>
      </c>
      <c r="F5911" s="259"/>
      <c r="G5911" s="259"/>
      <c r="H5911" s="264" t="s">
        <v>2393</v>
      </c>
      <c r="I5911" s="410" t="s">
        <v>135</v>
      </c>
      <c r="J5911" s="264">
        <v>-1432.69</v>
      </c>
      <c r="K5911" s="82" t="str">
        <f>IFERROR(IFERROR(VLOOKUP(I5911,'DE-PARA'!B:D,3,0),VLOOKUP(I5911,'DE-PARA'!C:D,2,0)),"NÃO ENCONTRADO")</f>
        <v>Pessoal</v>
      </c>
    </row>
    <row r="5912" spans="1:11" ht="15" customHeight="1" x14ac:dyDescent="0.25">
      <c r="A5912" s="81" t="str">
        <f t="shared" si="184"/>
        <v>2019</v>
      </c>
      <c r="B5912" s="259" t="s">
        <v>1021</v>
      </c>
      <c r="C5912" s="260" t="s">
        <v>1022</v>
      </c>
      <c r="D5912" s="73" t="str">
        <f t="shared" si="185"/>
        <v>dez/2019</v>
      </c>
      <c r="E5912" s="263">
        <v>43804</v>
      </c>
      <c r="F5912" s="259"/>
      <c r="G5912" s="259"/>
      <c r="H5912" s="264" t="s">
        <v>2390</v>
      </c>
      <c r="I5912" s="410" t="s">
        <v>135</v>
      </c>
      <c r="J5912" s="264">
        <v>-1309.75</v>
      </c>
      <c r="K5912" s="82" t="str">
        <f>IFERROR(IFERROR(VLOOKUP(I5912,'DE-PARA'!B:D,3,0),VLOOKUP(I5912,'DE-PARA'!C:D,2,0)),"NÃO ENCONTRADO")</f>
        <v>Pessoal</v>
      </c>
    </row>
    <row r="5913" spans="1:11" ht="15" customHeight="1" x14ac:dyDescent="0.25">
      <c r="A5913" s="81" t="str">
        <f t="shared" si="184"/>
        <v>2019</v>
      </c>
      <c r="B5913" s="259" t="s">
        <v>1021</v>
      </c>
      <c r="C5913" s="260" t="s">
        <v>1022</v>
      </c>
      <c r="D5913" s="73" t="str">
        <f t="shared" si="185"/>
        <v>dez/2019</v>
      </c>
      <c r="E5913" s="263">
        <v>43804</v>
      </c>
      <c r="F5913" s="259"/>
      <c r="G5913" s="259"/>
      <c r="H5913" s="264" t="s">
        <v>2394</v>
      </c>
      <c r="I5913" s="410" t="s">
        <v>135</v>
      </c>
      <c r="J5913" s="264">
        <v>-1628.42</v>
      </c>
      <c r="K5913" s="82" t="str">
        <f>IFERROR(IFERROR(VLOOKUP(I5913,'DE-PARA'!B:D,3,0),VLOOKUP(I5913,'DE-PARA'!C:D,2,0)),"NÃO ENCONTRADO")</f>
        <v>Pessoal</v>
      </c>
    </row>
    <row r="5914" spans="1:11" ht="15" customHeight="1" x14ac:dyDescent="0.25">
      <c r="A5914" s="81" t="str">
        <f t="shared" si="184"/>
        <v>2019</v>
      </c>
      <c r="B5914" s="259" t="s">
        <v>1021</v>
      </c>
      <c r="C5914" s="260" t="s">
        <v>1022</v>
      </c>
      <c r="D5914" s="73" t="str">
        <f t="shared" si="185"/>
        <v>dez/2019</v>
      </c>
      <c r="E5914" s="263">
        <v>43804</v>
      </c>
      <c r="F5914" s="259"/>
      <c r="G5914" s="259"/>
      <c r="H5914" s="264" t="s">
        <v>2395</v>
      </c>
      <c r="I5914" s="410" t="s">
        <v>135</v>
      </c>
      <c r="J5914" s="264">
        <v>-703.8</v>
      </c>
      <c r="K5914" s="82" t="str">
        <f>IFERROR(IFERROR(VLOOKUP(I5914,'DE-PARA'!B:D,3,0),VLOOKUP(I5914,'DE-PARA'!C:D,2,0)),"NÃO ENCONTRADO")</f>
        <v>Pessoal</v>
      </c>
    </row>
    <row r="5915" spans="1:11" ht="15" customHeight="1" x14ac:dyDescent="0.25">
      <c r="A5915" s="81" t="str">
        <f t="shared" si="184"/>
        <v>2019</v>
      </c>
      <c r="B5915" s="259" t="s">
        <v>1021</v>
      </c>
      <c r="C5915" s="260" t="s">
        <v>1022</v>
      </c>
      <c r="D5915" s="73" t="str">
        <f t="shared" si="185"/>
        <v>dez/2019</v>
      </c>
      <c r="E5915" s="263">
        <v>43804</v>
      </c>
      <c r="F5915" s="259"/>
      <c r="G5915" s="259"/>
      <c r="H5915" s="264" t="s">
        <v>2396</v>
      </c>
      <c r="I5915" s="410" t="s">
        <v>135</v>
      </c>
      <c r="J5915" s="264">
        <v>-1242</v>
      </c>
      <c r="K5915" s="82" t="str">
        <f>IFERROR(IFERROR(VLOOKUP(I5915,'DE-PARA'!B:D,3,0),VLOOKUP(I5915,'DE-PARA'!C:D,2,0)),"NÃO ENCONTRADO")</f>
        <v>Pessoal</v>
      </c>
    </row>
    <row r="5916" spans="1:11" ht="15" customHeight="1" x14ac:dyDescent="0.25">
      <c r="A5916" s="81" t="str">
        <f t="shared" si="184"/>
        <v>2019</v>
      </c>
      <c r="B5916" s="259" t="s">
        <v>1021</v>
      </c>
      <c r="C5916" s="260" t="s">
        <v>1022</v>
      </c>
      <c r="D5916" s="73" t="str">
        <f t="shared" si="185"/>
        <v>dez/2019</v>
      </c>
      <c r="E5916" s="263">
        <v>43804</v>
      </c>
      <c r="F5916" s="259"/>
      <c r="G5916" s="259"/>
      <c r="H5916" s="264" t="s">
        <v>2397</v>
      </c>
      <c r="I5916" s="410" t="s">
        <v>135</v>
      </c>
      <c r="J5916" s="264">
        <v>-1415.8</v>
      </c>
      <c r="K5916" s="82" t="str">
        <f>IFERROR(IFERROR(VLOOKUP(I5916,'DE-PARA'!B:D,3,0),VLOOKUP(I5916,'DE-PARA'!C:D,2,0)),"NÃO ENCONTRADO")</f>
        <v>Pessoal</v>
      </c>
    </row>
    <row r="5917" spans="1:11" ht="15" customHeight="1" x14ac:dyDescent="0.25">
      <c r="A5917" s="81" t="str">
        <f t="shared" si="184"/>
        <v>2019</v>
      </c>
      <c r="B5917" s="259" t="s">
        <v>1021</v>
      </c>
      <c r="C5917" s="260" t="s">
        <v>1022</v>
      </c>
      <c r="D5917" s="73" t="str">
        <f t="shared" si="185"/>
        <v>dez/2019</v>
      </c>
      <c r="E5917" s="263">
        <v>43804</v>
      </c>
      <c r="F5917" s="259"/>
      <c r="G5917" s="259"/>
      <c r="H5917" s="264" t="s">
        <v>2398</v>
      </c>
      <c r="I5917" s="410" t="s">
        <v>135</v>
      </c>
      <c r="J5917" s="264">
        <v>-1445.34</v>
      </c>
      <c r="K5917" s="82" t="str">
        <f>IFERROR(IFERROR(VLOOKUP(I5917,'DE-PARA'!B:D,3,0),VLOOKUP(I5917,'DE-PARA'!C:D,2,0)),"NÃO ENCONTRADO")</f>
        <v>Pessoal</v>
      </c>
    </row>
    <row r="5918" spans="1:11" ht="15" customHeight="1" x14ac:dyDescent="0.25">
      <c r="A5918" s="81" t="str">
        <f t="shared" si="184"/>
        <v>2019</v>
      </c>
      <c r="B5918" s="259" t="s">
        <v>1021</v>
      </c>
      <c r="C5918" s="260" t="s">
        <v>1022</v>
      </c>
      <c r="D5918" s="73" t="str">
        <f t="shared" si="185"/>
        <v>dez/2019</v>
      </c>
      <c r="E5918" s="263">
        <v>43804</v>
      </c>
      <c r="F5918" s="259"/>
      <c r="G5918" s="259"/>
      <c r="H5918" s="264" t="s">
        <v>2399</v>
      </c>
      <c r="I5918" s="410" t="s">
        <v>135</v>
      </c>
      <c r="J5918" s="264">
        <v>-1357.92</v>
      </c>
      <c r="K5918" s="82" t="str">
        <f>IFERROR(IFERROR(VLOOKUP(I5918,'DE-PARA'!B:D,3,0),VLOOKUP(I5918,'DE-PARA'!C:D,2,0)),"NÃO ENCONTRADO")</f>
        <v>Pessoal</v>
      </c>
    </row>
    <row r="5919" spans="1:11" ht="15" customHeight="1" x14ac:dyDescent="0.25">
      <c r="A5919" s="81" t="str">
        <f t="shared" si="184"/>
        <v>2019</v>
      </c>
      <c r="B5919" s="259" t="s">
        <v>1021</v>
      </c>
      <c r="C5919" s="260" t="s">
        <v>1022</v>
      </c>
      <c r="D5919" s="73" t="str">
        <f t="shared" si="185"/>
        <v>dez/2019</v>
      </c>
      <c r="E5919" s="263">
        <v>43804</v>
      </c>
      <c r="F5919" s="259"/>
      <c r="G5919" s="259"/>
      <c r="H5919" s="264" t="s">
        <v>2400</v>
      </c>
      <c r="I5919" s="410" t="s">
        <v>135</v>
      </c>
      <c r="J5919" s="264">
        <v>-1418.95</v>
      </c>
      <c r="K5919" s="82" t="str">
        <f>IFERROR(IFERROR(VLOOKUP(I5919,'DE-PARA'!B:D,3,0),VLOOKUP(I5919,'DE-PARA'!C:D,2,0)),"NÃO ENCONTRADO")</f>
        <v>Pessoal</v>
      </c>
    </row>
    <row r="5920" spans="1:11" ht="15" customHeight="1" x14ac:dyDescent="0.25">
      <c r="A5920" s="81" t="str">
        <f t="shared" si="184"/>
        <v>2019</v>
      </c>
      <c r="B5920" s="259" t="s">
        <v>1021</v>
      </c>
      <c r="C5920" s="260" t="s">
        <v>1022</v>
      </c>
      <c r="D5920" s="73" t="str">
        <f t="shared" si="185"/>
        <v>dez/2019</v>
      </c>
      <c r="E5920" s="263">
        <v>43804</v>
      </c>
      <c r="F5920" s="259"/>
      <c r="G5920" s="259"/>
      <c r="H5920" s="264" t="s">
        <v>2401</v>
      </c>
      <c r="I5920" s="410" t="s">
        <v>135</v>
      </c>
      <c r="J5920" s="264">
        <v>-596.07000000000005</v>
      </c>
      <c r="K5920" s="82" t="str">
        <f>IFERROR(IFERROR(VLOOKUP(I5920,'DE-PARA'!B:D,3,0),VLOOKUP(I5920,'DE-PARA'!C:D,2,0)),"NÃO ENCONTRADO")</f>
        <v>Pessoal</v>
      </c>
    </row>
    <row r="5921" spans="1:11" ht="15" customHeight="1" x14ac:dyDescent="0.25">
      <c r="A5921" s="81" t="str">
        <f t="shared" si="184"/>
        <v>2019</v>
      </c>
      <c r="B5921" s="259" t="s">
        <v>1021</v>
      </c>
      <c r="C5921" s="260" t="s">
        <v>1022</v>
      </c>
      <c r="D5921" s="73" t="str">
        <f t="shared" si="185"/>
        <v>dez/2019</v>
      </c>
      <c r="E5921" s="263">
        <v>43804</v>
      </c>
      <c r="F5921" s="259"/>
      <c r="G5921" s="259"/>
      <c r="H5921" s="264" t="s">
        <v>2402</v>
      </c>
      <c r="I5921" s="410" t="s">
        <v>135</v>
      </c>
      <c r="J5921" s="264">
        <v>-714.75</v>
      </c>
      <c r="K5921" s="82" t="str">
        <f>IFERROR(IFERROR(VLOOKUP(I5921,'DE-PARA'!B:D,3,0),VLOOKUP(I5921,'DE-PARA'!C:D,2,0)),"NÃO ENCONTRADO")</f>
        <v>Pessoal</v>
      </c>
    </row>
    <row r="5922" spans="1:11" ht="15" customHeight="1" x14ac:dyDescent="0.25">
      <c r="A5922" s="81" t="str">
        <f t="shared" si="184"/>
        <v>2019</v>
      </c>
      <c r="B5922" s="259" t="s">
        <v>1021</v>
      </c>
      <c r="C5922" s="260" t="s">
        <v>1022</v>
      </c>
      <c r="D5922" s="73" t="str">
        <f t="shared" si="185"/>
        <v>dez/2019</v>
      </c>
      <c r="E5922" s="263">
        <v>43804</v>
      </c>
      <c r="F5922" s="259"/>
      <c r="G5922" s="259"/>
      <c r="H5922" s="264" t="s">
        <v>2403</v>
      </c>
      <c r="I5922" s="410" t="s">
        <v>135</v>
      </c>
      <c r="J5922" s="264">
        <v>-1242</v>
      </c>
      <c r="K5922" s="82" t="str">
        <f>IFERROR(IFERROR(VLOOKUP(I5922,'DE-PARA'!B:D,3,0),VLOOKUP(I5922,'DE-PARA'!C:D,2,0)),"NÃO ENCONTRADO")</f>
        <v>Pessoal</v>
      </c>
    </row>
    <row r="5923" spans="1:11" ht="15" customHeight="1" x14ac:dyDescent="0.25">
      <c r="A5923" s="81" t="str">
        <f t="shared" si="184"/>
        <v>2019</v>
      </c>
      <c r="B5923" s="259" t="s">
        <v>1021</v>
      </c>
      <c r="C5923" s="260" t="s">
        <v>1022</v>
      </c>
      <c r="D5923" s="73" t="str">
        <f t="shared" si="185"/>
        <v>dez/2019</v>
      </c>
      <c r="E5923" s="263">
        <v>43804</v>
      </c>
      <c r="F5923" s="259"/>
      <c r="G5923" s="259"/>
      <c r="H5923" s="264" t="s">
        <v>2404</v>
      </c>
      <c r="I5923" s="410" t="s">
        <v>135</v>
      </c>
      <c r="J5923" s="264">
        <v>-812.95</v>
      </c>
      <c r="K5923" s="82" t="str">
        <f>IFERROR(IFERROR(VLOOKUP(I5923,'DE-PARA'!B:D,3,0),VLOOKUP(I5923,'DE-PARA'!C:D,2,0)),"NÃO ENCONTRADO")</f>
        <v>Pessoal</v>
      </c>
    </row>
    <row r="5924" spans="1:11" ht="15" customHeight="1" x14ac:dyDescent="0.25">
      <c r="A5924" s="81" t="str">
        <f t="shared" si="184"/>
        <v>2019</v>
      </c>
      <c r="B5924" s="259" t="s">
        <v>1021</v>
      </c>
      <c r="C5924" s="260" t="s">
        <v>1022</v>
      </c>
      <c r="D5924" s="73" t="str">
        <f t="shared" si="185"/>
        <v>dez/2019</v>
      </c>
      <c r="E5924" s="263">
        <v>43804</v>
      </c>
      <c r="F5924" s="259"/>
      <c r="G5924" s="259"/>
      <c r="H5924" s="264" t="s">
        <v>2405</v>
      </c>
      <c r="I5924" s="410" t="s">
        <v>133</v>
      </c>
      <c r="J5924" s="264">
        <v>-9.5</v>
      </c>
      <c r="K5924" s="82" t="str">
        <f>IFERROR(IFERROR(VLOOKUP(I5924,'DE-PARA'!B:D,3,0),VLOOKUP(I5924,'DE-PARA'!C:D,2,0)),"NÃO ENCONTRADO")</f>
        <v>Outras Saídas</v>
      </c>
    </row>
    <row r="5925" spans="1:11" ht="15" customHeight="1" x14ac:dyDescent="0.25">
      <c r="A5925" s="81" t="str">
        <f t="shared" si="184"/>
        <v>2019</v>
      </c>
      <c r="B5925" s="259" t="s">
        <v>1021</v>
      </c>
      <c r="C5925" s="260" t="s">
        <v>1022</v>
      </c>
      <c r="D5925" s="73" t="str">
        <f t="shared" si="185"/>
        <v>dez/2019</v>
      </c>
      <c r="E5925" s="263">
        <v>43804</v>
      </c>
      <c r="F5925" s="259"/>
      <c r="G5925" s="259"/>
      <c r="H5925" s="264" t="s">
        <v>2405</v>
      </c>
      <c r="I5925" s="410" t="s">
        <v>133</v>
      </c>
      <c r="J5925" s="264">
        <v>-9.5</v>
      </c>
      <c r="K5925" s="82" t="str">
        <f>IFERROR(IFERROR(VLOOKUP(I5925,'DE-PARA'!B:D,3,0),VLOOKUP(I5925,'DE-PARA'!C:D,2,0)),"NÃO ENCONTRADO")</f>
        <v>Outras Saídas</v>
      </c>
    </row>
    <row r="5926" spans="1:11" ht="15" customHeight="1" x14ac:dyDescent="0.25">
      <c r="A5926" s="81" t="str">
        <f t="shared" si="184"/>
        <v>2019</v>
      </c>
      <c r="B5926" s="259" t="s">
        <v>1021</v>
      </c>
      <c r="C5926" s="260" t="s">
        <v>1022</v>
      </c>
      <c r="D5926" s="73" t="str">
        <f t="shared" si="185"/>
        <v>dez/2019</v>
      </c>
      <c r="E5926" s="263">
        <v>43804</v>
      </c>
      <c r="F5926" s="259"/>
      <c r="G5926" s="259"/>
      <c r="H5926" s="264" t="s">
        <v>2405</v>
      </c>
      <c r="I5926" s="410" t="s">
        <v>133</v>
      </c>
      <c r="J5926" s="264">
        <v>-9.5</v>
      </c>
      <c r="K5926" s="82" t="str">
        <f>IFERROR(IFERROR(VLOOKUP(I5926,'DE-PARA'!B:D,3,0),VLOOKUP(I5926,'DE-PARA'!C:D,2,0)),"NÃO ENCONTRADO")</f>
        <v>Outras Saídas</v>
      </c>
    </row>
    <row r="5927" spans="1:11" ht="15" customHeight="1" x14ac:dyDescent="0.25">
      <c r="A5927" s="81" t="str">
        <f t="shared" si="184"/>
        <v>2019</v>
      </c>
      <c r="B5927" s="259" t="s">
        <v>1021</v>
      </c>
      <c r="C5927" s="260" t="s">
        <v>1022</v>
      </c>
      <c r="D5927" s="73" t="str">
        <f t="shared" si="185"/>
        <v>dez/2019</v>
      </c>
      <c r="E5927" s="263">
        <v>43804</v>
      </c>
      <c r="F5927" s="259"/>
      <c r="G5927" s="259"/>
      <c r="H5927" s="264" t="s">
        <v>2405</v>
      </c>
      <c r="I5927" s="410" t="s">
        <v>133</v>
      </c>
      <c r="J5927" s="264">
        <v>-9.5</v>
      </c>
      <c r="K5927" s="82" t="str">
        <f>IFERROR(IFERROR(VLOOKUP(I5927,'DE-PARA'!B:D,3,0),VLOOKUP(I5927,'DE-PARA'!C:D,2,0)),"NÃO ENCONTRADO")</f>
        <v>Outras Saídas</v>
      </c>
    </row>
    <row r="5928" spans="1:11" ht="15" customHeight="1" x14ac:dyDescent="0.25">
      <c r="A5928" s="81" t="str">
        <f t="shared" si="184"/>
        <v>2019</v>
      </c>
      <c r="B5928" s="259" t="s">
        <v>1021</v>
      </c>
      <c r="C5928" s="260" t="s">
        <v>1022</v>
      </c>
      <c r="D5928" s="73" t="str">
        <f t="shared" si="185"/>
        <v>dez/2019</v>
      </c>
      <c r="E5928" s="263">
        <v>43804</v>
      </c>
      <c r="F5928" s="259"/>
      <c r="G5928" s="259"/>
      <c r="H5928" s="264" t="s">
        <v>2405</v>
      </c>
      <c r="I5928" s="410" t="s">
        <v>133</v>
      </c>
      <c r="J5928" s="264">
        <v>-9.5</v>
      </c>
      <c r="K5928" s="82" t="str">
        <f>IFERROR(IFERROR(VLOOKUP(I5928,'DE-PARA'!B:D,3,0),VLOOKUP(I5928,'DE-PARA'!C:D,2,0)),"NÃO ENCONTRADO")</f>
        <v>Outras Saídas</v>
      </c>
    </row>
    <row r="5929" spans="1:11" ht="15" customHeight="1" x14ac:dyDescent="0.25">
      <c r="A5929" s="81" t="str">
        <f t="shared" si="184"/>
        <v>2019</v>
      </c>
      <c r="B5929" s="259" t="s">
        <v>1021</v>
      </c>
      <c r="C5929" s="260" t="s">
        <v>1022</v>
      </c>
      <c r="D5929" s="73" t="str">
        <f t="shared" si="185"/>
        <v>dez/2019</v>
      </c>
      <c r="E5929" s="263">
        <v>43804</v>
      </c>
      <c r="F5929" s="259"/>
      <c r="G5929" s="259"/>
      <c r="H5929" s="264" t="s">
        <v>2405</v>
      </c>
      <c r="I5929" s="410" t="s">
        <v>133</v>
      </c>
      <c r="J5929" s="264">
        <v>-9.5</v>
      </c>
      <c r="K5929" s="82" t="str">
        <f>IFERROR(IFERROR(VLOOKUP(I5929,'DE-PARA'!B:D,3,0),VLOOKUP(I5929,'DE-PARA'!C:D,2,0)),"NÃO ENCONTRADO")</f>
        <v>Outras Saídas</v>
      </c>
    </row>
    <row r="5930" spans="1:11" ht="15" customHeight="1" x14ac:dyDescent="0.25">
      <c r="A5930" s="81" t="str">
        <f t="shared" si="184"/>
        <v>2019</v>
      </c>
      <c r="B5930" s="259" t="s">
        <v>1021</v>
      </c>
      <c r="C5930" s="260" t="s">
        <v>1022</v>
      </c>
      <c r="D5930" s="73" t="str">
        <f t="shared" si="185"/>
        <v>dez/2019</v>
      </c>
      <c r="E5930" s="263">
        <v>43804</v>
      </c>
      <c r="F5930" s="259"/>
      <c r="G5930" s="259"/>
      <c r="H5930" s="264" t="s">
        <v>2405</v>
      </c>
      <c r="I5930" s="410" t="s">
        <v>133</v>
      </c>
      <c r="J5930" s="264">
        <v>-9.5</v>
      </c>
      <c r="K5930" s="82" t="str">
        <f>IFERROR(IFERROR(VLOOKUP(I5930,'DE-PARA'!B:D,3,0),VLOOKUP(I5930,'DE-PARA'!C:D,2,0)),"NÃO ENCONTRADO")</f>
        <v>Outras Saídas</v>
      </c>
    </row>
    <row r="5931" spans="1:11" ht="15" customHeight="1" x14ac:dyDescent="0.25">
      <c r="A5931" s="81" t="str">
        <f t="shared" si="184"/>
        <v>2019</v>
      </c>
      <c r="B5931" s="259" t="s">
        <v>1021</v>
      </c>
      <c r="C5931" s="260" t="s">
        <v>1022</v>
      </c>
      <c r="D5931" s="73" t="str">
        <f t="shared" si="185"/>
        <v>dez/2019</v>
      </c>
      <c r="E5931" s="263">
        <v>43804</v>
      </c>
      <c r="F5931" s="259"/>
      <c r="G5931" s="259"/>
      <c r="H5931" s="264" t="s">
        <v>2405</v>
      </c>
      <c r="I5931" s="410" t="s">
        <v>133</v>
      </c>
      <c r="J5931" s="264">
        <v>-9.5</v>
      </c>
      <c r="K5931" s="82" t="str">
        <f>IFERROR(IFERROR(VLOOKUP(I5931,'DE-PARA'!B:D,3,0),VLOOKUP(I5931,'DE-PARA'!C:D,2,0)),"NÃO ENCONTRADO")</f>
        <v>Outras Saídas</v>
      </c>
    </row>
    <row r="5932" spans="1:11" ht="15" customHeight="1" x14ac:dyDescent="0.25">
      <c r="A5932" s="81" t="str">
        <f t="shared" si="184"/>
        <v>2019</v>
      </c>
      <c r="B5932" s="259" t="s">
        <v>1021</v>
      </c>
      <c r="C5932" s="260" t="s">
        <v>1022</v>
      </c>
      <c r="D5932" s="73" t="str">
        <f t="shared" si="185"/>
        <v>dez/2019</v>
      </c>
      <c r="E5932" s="263">
        <v>43804</v>
      </c>
      <c r="F5932" s="259"/>
      <c r="G5932" s="259"/>
      <c r="H5932" s="264" t="s">
        <v>2405</v>
      </c>
      <c r="I5932" s="410" t="s">
        <v>133</v>
      </c>
      <c r="J5932" s="264">
        <v>-100.8</v>
      </c>
      <c r="K5932" s="82" t="str">
        <f>IFERROR(IFERROR(VLOOKUP(I5932,'DE-PARA'!B:D,3,0),VLOOKUP(I5932,'DE-PARA'!C:D,2,0)),"NÃO ENCONTRADO")</f>
        <v>Outras Saídas</v>
      </c>
    </row>
    <row r="5933" spans="1:11" ht="15" customHeight="1" x14ac:dyDescent="0.25">
      <c r="A5933" s="81" t="str">
        <f t="shared" si="184"/>
        <v>2019</v>
      </c>
      <c r="B5933" s="259" t="s">
        <v>1021</v>
      </c>
      <c r="C5933" s="260" t="s">
        <v>1022</v>
      </c>
      <c r="D5933" s="73" t="str">
        <f t="shared" si="185"/>
        <v>dez/2019</v>
      </c>
      <c r="E5933" s="263">
        <v>43805</v>
      </c>
      <c r="F5933" s="259"/>
      <c r="G5933" s="259"/>
      <c r="H5933" s="264" t="s">
        <v>2410</v>
      </c>
      <c r="I5933" s="410" t="s">
        <v>135</v>
      </c>
      <c r="J5933" s="264">
        <v>-39323.01</v>
      </c>
      <c r="K5933" s="82" t="str">
        <f>IFERROR(IFERROR(VLOOKUP(I5933,'DE-PARA'!B:D,3,0),VLOOKUP(I5933,'DE-PARA'!C:D,2,0)),"NÃO ENCONTRADO")</f>
        <v>Pessoal</v>
      </c>
    </row>
    <row r="5934" spans="1:11" ht="15" customHeight="1" x14ac:dyDescent="0.25">
      <c r="A5934" s="81" t="str">
        <f t="shared" si="184"/>
        <v>2019</v>
      </c>
      <c r="B5934" s="259" t="s">
        <v>1021</v>
      </c>
      <c r="C5934" s="260" t="s">
        <v>1022</v>
      </c>
      <c r="D5934" s="73" t="str">
        <f t="shared" si="185"/>
        <v>dez/2019</v>
      </c>
      <c r="E5934" s="263">
        <v>43805</v>
      </c>
      <c r="F5934" s="259"/>
      <c r="G5934" s="259"/>
      <c r="H5934" s="264" t="s">
        <v>2407</v>
      </c>
      <c r="I5934" s="410" t="s">
        <v>248</v>
      </c>
      <c r="J5934" s="264">
        <v>-6183.44</v>
      </c>
      <c r="K5934" s="82" t="str">
        <f>IFERROR(IFERROR(VLOOKUP(I5934,'DE-PARA'!B:D,3,0),VLOOKUP(I5934,'DE-PARA'!C:D,2,0)),"NÃO ENCONTRADO")</f>
        <v>Materiais</v>
      </c>
    </row>
    <row r="5935" spans="1:11" ht="15" customHeight="1" x14ac:dyDescent="0.25">
      <c r="A5935" s="81" t="str">
        <f t="shared" si="184"/>
        <v>2019</v>
      </c>
      <c r="B5935" s="259" t="s">
        <v>1021</v>
      </c>
      <c r="C5935" s="260" t="s">
        <v>1022</v>
      </c>
      <c r="D5935" s="73" t="str">
        <f t="shared" si="185"/>
        <v>dez/2019</v>
      </c>
      <c r="E5935" s="263">
        <v>43805</v>
      </c>
      <c r="F5935" s="259"/>
      <c r="G5935" s="259"/>
      <c r="H5935" s="264" t="s">
        <v>2408</v>
      </c>
      <c r="I5935" s="410" t="s">
        <v>244</v>
      </c>
      <c r="J5935" s="264">
        <v>-3026.66</v>
      </c>
      <c r="K5935" s="82" t="str">
        <f>IFERROR(IFERROR(VLOOKUP(I5935,'DE-PARA'!B:D,3,0),VLOOKUP(I5935,'DE-PARA'!C:D,2,0)),"NÃO ENCONTRADO")</f>
        <v>Pessoal</v>
      </c>
    </row>
    <row r="5936" spans="1:11" ht="15" customHeight="1" x14ac:dyDescent="0.25">
      <c r="A5936" s="81" t="str">
        <f t="shared" si="184"/>
        <v>2019</v>
      </c>
      <c r="B5936" s="259" t="s">
        <v>1021</v>
      </c>
      <c r="C5936" s="260" t="s">
        <v>1022</v>
      </c>
      <c r="D5936" s="73" t="str">
        <f t="shared" si="185"/>
        <v>dez/2019</v>
      </c>
      <c r="E5936" s="263">
        <v>43805</v>
      </c>
      <c r="F5936" s="259"/>
      <c r="G5936" s="259"/>
      <c r="H5936" s="264" t="s">
        <v>2409</v>
      </c>
      <c r="I5936" s="410" t="s">
        <v>135</v>
      </c>
      <c r="J5936" s="264">
        <v>-766.89</v>
      </c>
      <c r="K5936" s="82" t="str">
        <f>IFERROR(IFERROR(VLOOKUP(I5936,'DE-PARA'!B:D,3,0),VLOOKUP(I5936,'DE-PARA'!C:D,2,0)),"NÃO ENCONTRADO")</f>
        <v>Pessoal</v>
      </c>
    </row>
    <row r="5937" spans="1:11" ht="15" customHeight="1" x14ac:dyDescent="0.25">
      <c r="A5937" s="81" t="str">
        <f t="shared" si="184"/>
        <v>2019</v>
      </c>
      <c r="B5937" s="259" t="s">
        <v>1021</v>
      </c>
      <c r="C5937" s="260" t="s">
        <v>1022</v>
      </c>
      <c r="D5937" s="73" t="str">
        <f t="shared" si="185"/>
        <v>dez/2019</v>
      </c>
      <c r="E5937" s="263">
        <v>43805</v>
      </c>
      <c r="F5937" s="259"/>
      <c r="G5937" s="259"/>
      <c r="H5937" s="264" t="s">
        <v>2411</v>
      </c>
      <c r="I5937" s="264" t="s">
        <v>237</v>
      </c>
      <c r="J5937" s="264">
        <v>-45377.98</v>
      </c>
      <c r="K5937" s="82" t="str">
        <f>IFERROR(IFERROR(VLOOKUP(I5937,'DE-PARA'!B:D,3,0),VLOOKUP(I5937,'DE-PARA'!C:D,2,0)),"NÃO ENCONTRADO")</f>
        <v>Reembolso de Rateios(-)</v>
      </c>
    </row>
    <row r="5938" spans="1:11" ht="15" customHeight="1" x14ac:dyDescent="0.25">
      <c r="A5938" s="81" t="str">
        <f t="shared" si="184"/>
        <v>2019</v>
      </c>
      <c r="B5938" s="259" t="s">
        <v>1021</v>
      </c>
      <c r="C5938" s="260" t="s">
        <v>1022</v>
      </c>
      <c r="D5938" s="73" t="str">
        <f t="shared" si="185"/>
        <v>dez/2019</v>
      </c>
      <c r="E5938" s="263">
        <v>43808</v>
      </c>
      <c r="F5938" s="259"/>
      <c r="G5938" s="259"/>
      <c r="H5938" s="264" t="s">
        <v>2437</v>
      </c>
      <c r="I5938" s="410" t="s">
        <v>244</v>
      </c>
      <c r="J5938" s="264">
        <v>-545</v>
      </c>
      <c r="K5938" s="82" t="str">
        <f>IFERROR(IFERROR(VLOOKUP(I5938,'DE-PARA'!B:D,3,0),VLOOKUP(I5938,'DE-PARA'!C:D,2,0)),"NÃO ENCONTRADO")</f>
        <v>Pessoal</v>
      </c>
    </row>
    <row r="5939" spans="1:11" ht="15" customHeight="1" x14ac:dyDescent="0.25">
      <c r="A5939" s="81" t="str">
        <f t="shared" si="184"/>
        <v>2019</v>
      </c>
      <c r="B5939" s="259" t="s">
        <v>1021</v>
      </c>
      <c r="C5939" s="260" t="s">
        <v>1022</v>
      </c>
      <c r="D5939" s="73" t="str">
        <f t="shared" si="185"/>
        <v>dez/2019</v>
      </c>
      <c r="E5939" s="263">
        <v>43808</v>
      </c>
      <c r="F5939" s="259"/>
      <c r="G5939" s="259"/>
      <c r="H5939" s="264" t="s">
        <v>2438</v>
      </c>
      <c r="I5939" s="410" t="s">
        <v>135</v>
      </c>
      <c r="J5939" s="264">
        <v>-1074.47</v>
      </c>
      <c r="K5939" s="82" t="str">
        <f>IFERROR(IFERROR(VLOOKUP(I5939,'DE-PARA'!B:D,3,0),VLOOKUP(I5939,'DE-PARA'!C:D,2,0)),"NÃO ENCONTRADO")</f>
        <v>Pessoal</v>
      </c>
    </row>
    <row r="5940" spans="1:11" ht="15" customHeight="1" x14ac:dyDescent="0.25">
      <c r="A5940" s="81" t="str">
        <f t="shared" si="184"/>
        <v>2019</v>
      </c>
      <c r="B5940" s="259" t="s">
        <v>1021</v>
      </c>
      <c r="C5940" s="260" t="s">
        <v>1022</v>
      </c>
      <c r="D5940" s="73" t="str">
        <f t="shared" si="185"/>
        <v>dez/2019</v>
      </c>
      <c r="E5940" s="263">
        <v>43808</v>
      </c>
      <c r="F5940" s="259"/>
      <c r="G5940" s="259"/>
      <c r="H5940" s="264" t="s">
        <v>2405</v>
      </c>
      <c r="I5940" s="410" t="s">
        <v>133</v>
      </c>
      <c r="J5940" s="264">
        <v>-9.5</v>
      </c>
      <c r="K5940" s="82" t="str">
        <f>IFERROR(IFERROR(VLOOKUP(I5940,'DE-PARA'!B:D,3,0),VLOOKUP(I5940,'DE-PARA'!C:D,2,0)),"NÃO ENCONTRADO")</f>
        <v>Outras Saídas</v>
      </c>
    </row>
    <row r="5941" spans="1:11" ht="15" customHeight="1" x14ac:dyDescent="0.25">
      <c r="A5941" s="81" t="str">
        <f t="shared" si="184"/>
        <v>2019</v>
      </c>
      <c r="B5941" s="259" t="s">
        <v>1021</v>
      </c>
      <c r="C5941" s="260" t="s">
        <v>1022</v>
      </c>
      <c r="D5941" s="73" t="str">
        <f t="shared" si="185"/>
        <v>dez/2019</v>
      </c>
      <c r="E5941" s="263">
        <v>43811</v>
      </c>
      <c r="F5941" s="259"/>
      <c r="G5941" s="259"/>
      <c r="H5941" s="264" t="s">
        <v>2439</v>
      </c>
      <c r="I5941" s="410" t="s">
        <v>248</v>
      </c>
      <c r="J5941" s="264">
        <v>1218.5999999999999</v>
      </c>
      <c r="K5941" s="82" t="str">
        <f>IFERROR(IFERROR(VLOOKUP(I5941,'DE-PARA'!B:D,3,0),VLOOKUP(I5941,'DE-PARA'!C:D,2,0)),"NÃO ENCONTRADO")</f>
        <v>Materiais</v>
      </c>
    </row>
    <row r="5942" spans="1:11" ht="15" customHeight="1" x14ac:dyDescent="0.25">
      <c r="A5942" s="81" t="str">
        <f t="shared" si="184"/>
        <v>2019</v>
      </c>
      <c r="B5942" s="259" t="s">
        <v>1021</v>
      </c>
      <c r="C5942" s="260" t="s">
        <v>1022</v>
      </c>
      <c r="D5942" s="73" t="str">
        <f t="shared" si="185"/>
        <v>dez/2019</v>
      </c>
      <c r="E5942" s="263">
        <v>43811</v>
      </c>
      <c r="F5942" s="259"/>
      <c r="G5942" s="259"/>
      <c r="H5942" s="264" t="s">
        <v>2440</v>
      </c>
      <c r="I5942" s="410" t="s">
        <v>249</v>
      </c>
      <c r="J5942" s="264">
        <v>-8027.77</v>
      </c>
      <c r="K5942" s="82" t="str">
        <f>IFERROR(IFERROR(VLOOKUP(I5942,'DE-PARA'!B:D,3,0),VLOOKUP(I5942,'DE-PARA'!C:D,2,0)),"NÃO ENCONTRADO")</f>
        <v>Materiais</v>
      </c>
    </row>
    <row r="5943" spans="1:11" ht="15" customHeight="1" x14ac:dyDescent="0.25">
      <c r="A5943" s="81" t="str">
        <f t="shared" ref="A5943:A6000" si="186">IF(K5943="NÃO ENCONTRADO",0,RIGHT(D5943,4))</f>
        <v>2019</v>
      </c>
      <c r="B5943" s="259" t="s">
        <v>1021</v>
      </c>
      <c r="C5943" s="260" t="s">
        <v>1022</v>
      </c>
      <c r="D5943" s="73" t="str">
        <f t="shared" si="185"/>
        <v>dez/2019</v>
      </c>
      <c r="E5943" s="263">
        <v>43811</v>
      </c>
      <c r="F5943" s="259"/>
      <c r="G5943" s="259"/>
      <c r="H5943" s="264" t="s">
        <v>2441</v>
      </c>
      <c r="I5943" s="410" t="s">
        <v>195</v>
      </c>
      <c r="J5943" s="264">
        <v>-4160.7700000000004</v>
      </c>
      <c r="K5943" s="82" t="str">
        <f>IFERROR(IFERROR(VLOOKUP(I5943,'DE-PARA'!B:D,3,0),VLOOKUP(I5943,'DE-PARA'!C:D,2,0)),"NÃO ENCONTRADO")</f>
        <v>Pessoal</v>
      </c>
    </row>
    <row r="5944" spans="1:11" ht="15" customHeight="1" x14ac:dyDescent="0.25">
      <c r="A5944" s="81" t="str">
        <f t="shared" si="186"/>
        <v>2019</v>
      </c>
      <c r="B5944" s="259" t="s">
        <v>1021</v>
      </c>
      <c r="C5944" s="260" t="s">
        <v>1022</v>
      </c>
      <c r="D5944" s="73" t="str">
        <f t="shared" si="185"/>
        <v>dez/2019</v>
      </c>
      <c r="E5944" s="263">
        <v>43811</v>
      </c>
      <c r="F5944" s="259"/>
      <c r="G5944" s="259"/>
      <c r="H5944" s="264" t="s">
        <v>2442</v>
      </c>
      <c r="I5944" s="410" t="s">
        <v>244</v>
      </c>
      <c r="J5944" s="264">
        <v>-3500</v>
      </c>
      <c r="K5944" s="82" t="str">
        <f>IFERROR(IFERROR(VLOOKUP(I5944,'DE-PARA'!B:D,3,0),VLOOKUP(I5944,'DE-PARA'!C:D,2,0)),"NÃO ENCONTRADO")</f>
        <v>Pessoal</v>
      </c>
    </row>
    <row r="5945" spans="1:11" ht="15" customHeight="1" x14ac:dyDescent="0.25">
      <c r="A5945" s="81" t="str">
        <f t="shared" si="186"/>
        <v>2019</v>
      </c>
      <c r="B5945" s="259" t="s">
        <v>1021</v>
      </c>
      <c r="C5945" s="260" t="s">
        <v>1022</v>
      </c>
      <c r="D5945" s="73" t="str">
        <f t="shared" si="185"/>
        <v>dez/2019</v>
      </c>
      <c r="E5945" s="263">
        <v>43811</v>
      </c>
      <c r="F5945" s="259"/>
      <c r="G5945" s="259"/>
      <c r="H5945" s="264" t="s">
        <v>2443</v>
      </c>
      <c r="I5945" s="264" t="s">
        <v>284</v>
      </c>
      <c r="J5945" s="264">
        <v>-870</v>
      </c>
      <c r="K5945" s="82" t="str">
        <f>IFERROR(IFERROR(VLOOKUP(I5945,'DE-PARA'!B:D,3,0),VLOOKUP(I5945,'DE-PARA'!C:D,2,0)),"NÃO ENCONTRADO")</f>
        <v>Investimentos</v>
      </c>
    </row>
    <row r="5946" spans="1:11" ht="15" customHeight="1" x14ac:dyDescent="0.25">
      <c r="A5946" s="81" t="str">
        <f t="shared" si="186"/>
        <v>2019</v>
      </c>
      <c r="B5946" s="259" t="s">
        <v>1021</v>
      </c>
      <c r="C5946" s="260" t="s">
        <v>1022</v>
      </c>
      <c r="D5946" s="73" t="str">
        <f t="shared" si="185"/>
        <v>dez/2019</v>
      </c>
      <c r="E5946" s="263">
        <v>43811</v>
      </c>
      <c r="F5946" s="259"/>
      <c r="G5946" s="259"/>
      <c r="H5946" s="264" t="s">
        <v>2444</v>
      </c>
      <c r="I5946" s="410" t="s">
        <v>248</v>
      </c>
      <c r="J5946" s="264">
        <v>-1218.5999999999999</v>
      </c>
      <c r="K5946" s="82" t="str">
        <f>IFERROR(IFERROR(VLOOKUP(I5946,'DE-PARA'!B:D,3,0),VLOOKUP(I5946,'DE-PARA'!C:D,2,0)),"NÃO ENCONTRADO")</f>
        <v>Materiais</v>
      </c>
    </row>
    <row r="5947" spans="1:11" ht="15" customHeight="1" x14ac:dyDescent="0.25">
      <c r="A5947" s="81" t="str">
        <f t="shared" si="186"/>
        <v>2019</v>
      </c>
      <c r="B5947" s="259" t="s">
        <v>1021</v>
      </c>
      <c r="C5947" s="260" t="s">
        <v>1022</v>
      </c>
      <c r="D5947" s="73" t="str">
        <f t="shared" si="185"/>
        <v>dez/2019</v>
      </c>
      <c r="E5947" s="263">
        <v>43811</v>
      </c>
      <c r="F5947" s="259"/>
      <c r="G5947" s="259"/>
      <c r="H5947" s="264" t="s">
        <v>2445</v>
      </c>
      <c r="I5947" s="410" t="s">
        <v>195</v>
      </c>
      <c r="J5947" s="264">
        <v>-47385.04</v>
      </c>
      <c r="K5947" s="82" t="str">
        <f>IFERROR(IFERROR(VLOOKUP(I5947,'DE-PARA'!B:D,3,0),VLOOKUP(I5947,'DE-PARA'!C:D,2,0)),"NÃO ENCONTRADO")</f>
        <v>Pessoal</v>
      </c>
    </row>
    <row r="5948" spans="1:11" ht="15" customHeight="1" x14ac:dyDescent="0.25">
      <c r="A5948" s="81" t="str">
        <f t="shared" si="186"/>
        <v>2019</v>
      </c>
      <c r="B5948" s="259" t="s">
        <v>1021</v>
      </c>
      <c r="C5948" s="260" t="s">
        <v>1022</v>
      </c>
      <c r="D5948" s="73" t="str">
        <f t="shared" si="185"/>
        <v>dez/2019</v>
      </c>
      <c r="E5948" s="263">
        <v>43811</v>
      </c>
      <c r="F5948" s="259"/>
      <c r="G5948" s="259"/>
      <c r="H5948" s="264" t="s">
        <v>2405</v>
      </c>
      <c r="I5948" s="410" t="s">
        <v>133</v>
      </c>
      <c r="J5948" s="264">
        <v>-9.5</v>
      </c>
      <c r="K5948" s="82" t="str">
        <f>IFERROR(IFERROR(VLOOKUP(I5948,'DE-PARA'!B:D,3,0),VLOOKUP(I5948,'DE-PARA'!C:D,2,0)),"NÃO ENCONTRADO")</f>
        <v>Outras Saídas</v>
      </c>
    </row>
    <row r="5949" spans="1:11" ht="15" customHeight="1" x14ac:dyDescent="0.25">
      <c r="A5949" s="81" t="str">
        <f t="shared" si="186"/>
        <v>2019</v>
      </c>
      <c r="B5949" s="259" t="s">
        <v>1021</v>
      </c>
      <c r="C5949" s="260" t="s">
        <v>1022</v>
      </c>
      <c r="D5949" s="73" t="str">
        <f t="shared" si="185"/>
        <v>dez/2019</v>
      </c>
      <c r="E5949" s="263">
        <v>43811</v>
      </c>
      <c r="F5949" s="259"/>
      <c r="G5949" s="259"/>
      <c r="H5949" s="264" t="s">
        <v>2405</v>
      </c>
      <c r="I5949" s="410" t="s">
        <v>133</v>
      </c>
      <c r="J5949" s="264">
        <v>-9.5</v>
      </c>
      <c r="K5949" s="82" t="str">
        <f>IFERROR(IFERROR(VLOOKUP(I5949,'DE-PARA'!B:D,3,0),VLOOKUP(I5949,'DE-PARA'!C:D,2,0)),"NÃO ENCONTRADO")</f>
        <v>Outras Saídas</v>
      </c>
    </row>
    <row r="5950" spans="1:11" ht="15" customHeight="1" x14ac:dyDescent="0.25">
      <c r="A5950" s="81" t="str">
        <f t="shared" si="186"/>
        <v>2019</v>
      </c>
      <c r="B5950" s="259" t="s">
        <v>1021</v>
      </c>
      <c r="C5950" s="260" t="s">
        <v>1022</v>
      </c>
      <c r="D5950" s="73" t="str">
        <f t="shared" si="185"/>
        <v>dez/2019</v>
      </c>
      <c r="E5950" s="263">
        <v>43811</v>
      </c>
      <c r="F5950" s="259"/>
      <c r="G5950" s="259"/>
      <c r="H5950" s="264" t="s">
        <v>2405</v>
      </c>
      <c r="I5950" s="410" t="s">
        <v>133</v>
      </c>
      <c r="J5950" s="264">
        <v>-9.5</v>
      </c>
      <c r="K5950" s="82" t="str">
        <f>IFERROR(IFERROR(VLOOKUP(I5950,'DE-PARA'!B:D,3,0),VLOOKUP(I5950,'DE-PARA'!C:D,2,0)),"NÃO ENCONTRADO")</f>
        <v>Outras Saídas</v>
      </c>
    </row>
    <row r="5951" spans="1:11" ht="15" customHeight="1" x14ac:dyDescent="0.25">
      <c r="A5951" s="81" t="str">
        <f t="shared" si="186"/>
        <v>2019</v>
      </c>
      <c r="B5951" s="259" t="s">
        <v>1021</v>
      </c>
      <c r="C5951" s="260" t="s">
        <v>1022</v>
      </c>
      <c r="D5951" s="73" t="str">
        <f t="shared" si="185"/>
        <v>dez/2019</v>
      </c>
      <c r="E5951" s="263">
        <v>43811</v>
      </c>
      <c r="F5951" s="259"/>
      <c r="G5951" s="259"/>
      <c r="H5951" s="264" t="s">
        <v>2405</v>
      </c>
      <c r="I5951" s="410" t="s">
        <v>133</v>
      </c>
      <c r="J5951" s="264">
        <v>-9.5</v>
      </c>
      <c r="K5951" s="82" t="str">
        <f>IFERROR(IFERROR(VLOOKUP(I5951,'DE-PARA'!B:D,3,0),VLOOKUP(I5951,'DE-PARA'!C:D,2,0)),"NÃO ENCONTRADO")</f>
        <v>Outras Saídas</v>
      </c>
    </row>
    <row r="5952" spans="1:11" ht="15" customHeight="1" x14ac:dyDescent="0.25">
      <c r="A5952" s="81" t="str">
        <f t="shared" si="186"/>
        <v>2019</v>
      </c>
      <c r="B5952" s="259" t="s">
        <v>1021</v>
      </c>
      <c r="C5952" s="260" t="s">
        <v>1022</v>
      </c>
      <c r="D5952" s="73" t="str">
        <f t="shared" si="185"/>
        <v>dez/2019</v>
      </c>
      <c r="E5952" s="263">
        <v>43811</v>
      </c>
      <c r="F5952" s="259"/>
      <c r="G5952" s="259"/>
      <c r="H5952" s="264" t="s">
        <v>2405</v>
      </c>
      <c r="I5952" s="410" t="s">
        <v>133</v>
      </c>
      <c r="J5952" s="264">
        <v>-9.5</v>
      </c>
      <c r="K5952" s="82" t="str">
        <f>IFERROR(IFERROR(VLOOKUP(I5952,'DE-PARA'!B:D,3,0),VLOOKUP(I5952,'DE-PARA'!C:D,2,0)),"NÃO ENCONTRADO")</f>
        <v>Outras Saídas</v>
      </c>
    </row>
    <row r="5953" spans="1:11" ht="15" customHeight="1" x14ac:dyDescent="0.25">
      <c r="A5953" s="81" t="str">
        <f t="shared" si="186"/>
        <v>2019</v>
      </c>
      <c r="B5953" s="259" t="s">
        <v>1021</v>
      </c>
      <c r="C5953" s="260" t="s">
        <v>1022</v>
      </c>
      <c r="D5953" s="73" t="str">
        <f t="shared" si="185"/>
        <v>dez/2019</v>
      </c>
      <c r="E5953" s="263">
        <v>43812</v>
      </c>
      <c r="F5953" s="259"/>
      <c r="G5953" s="259"/>
      <c r="H5953" s="264" t="s">
        <v>2446</v>
      </c>
      <c r="I5953" s="410" t="s">
        <v>128</v>
      </c>
      <c r="J5953" s="264">
        <v>-1045.6300000000001</v>
      </c>
      <c r="K5953" s="82" t="str">
        <f>IFERROR(IFERROR(VLOOKUP(I5953,'DE-PARA'!B:D,3,0),VLOOKUP(I5953,'DE-PARA'!C:D,2,0)),"NÃO ENCONTRADO")</f>
        <v>Rescisões Trabalhistas</v>
      </c>
    </row>
    <row r="5954" spans="1:11" ht="15" customHeight="1" x14ac:dyDescent="0.25">
      <c r="A5954" s="81" t="str">
        <f t="shared" si="186"/>
        <v>2019</v>
      </c>
      <c r="B5954" s="259" t="s">
        <v>1021</v>
      </c>
      <c r="C5954" s="260" t="s">
        <v>1022</v>
      </c>
      <c r="D5954" s="73" t="str">
        <f t="shared" si="185"/>
        <v>dez/2019</v>
      </c>
      <c r="E5954" s="263">
        <v>43812</v>
      </c>
      <c r="F5954" s="259"/>
      <c r="G5954" s="259"/>
      <c r="H5954" s="264" t="s">
        <v>2447</v>
      </c>
      <c r="I5954" s="410" t="s">
        <v>248</v>
      </c>
      <c r="J5954" s="264">
        <v>-3765.14</v>
      </c>
      <c r="K5954" s="82" t="str">
        <f>IFERROR(IFERROR(VLOOKUP(I5954,'DE-PARA'!B:D,3,0),VLOOKUP(I5954,'DE-PARA'!C:D,2,0)),"NÃO ENCONTRADO")</f>
        <v>Materiais</v>
      </c>
    </row>
    <row r="5955" spans="1:11" ht="15" customHeight="1" x14ac:dyDescent="0.25">
      <c r="A5955" s="81" t="str">
        <f t="shared" si="186"/>
        <v>2019</v>
      </c>
      <c r="B5955" s="259" t="s">
        <v>1021</v>
      </c>
      <c r="C5955" s="260" t="s">
        <v>1022</v>
      </c>
      <c r="D5955" s="73" t="str">
        <f t="shared" si="185"/>
        <v>dez/2019</v>
      </c>
      <c r="E5955" s="263">
        <v>43812</v>
      </c>
      <c r="F5955" s="259"/>
      <c r="G5955" s="259"/>
      <c r="H5955" s="264" t="s">
        <v>2448</v>
      </c>
      <c r="I5955" s="264" t="s">
        <v>120</v>
      </c>
      <c r="J5955" s="264">
        <v>-185.06</v>
      </c>
      <c r="K5955" s="82" t="str">
        <f>IFERROR(IFERROR(VLOOKUP(I5955,'DE-PARA'!B:D,3,0),VLOOKUP(I5955,'DE-PARA'!C:D,2,0)),"NÃO ENCONTRADO")</f>
        <v>Serviços</v>
      </c>
    </row>
    <row r="5956" spans="1:11" ht="15" customHeight="1" x14ac:dyDescent="0.25">
      <c r="A5956" s="81" t="str">
        <f t="shared" si="186"/>
        <v>2019</v>
      </c>
      <c r="B5956" s="259" t="s">
        <v>1021</v>
      </c>
      <c r="C5956" s="260" t="s">
        <v>1022</v>
      </c>
      <c r="D5956" s="73" t="str">
        <f t="shared" si="185"/>
        <v>dez/2019</v>
      </c>
      <c r="E5956" s="263">
        <v>43812</v>
      </c>
      <c r="F5956" s="259"/>
      <c r="G5956" s="259"/>
      <c r="H5956" s="264" t="s">
        <v>2449</v>
      </c>
      <c r="I5956" s="264" t="s">
        <v>188</v>
      </c>
      <c r="J5956" s="264">
        <v>-180</v>
      </c>
      <c r="K5956" s="82" t="str">
        <f>IFERROR(IFERROR(VLOOKUP(I5956,'DE-PARA'!B:D,3,0),VLOOKUP(I5956,'DE-PARA'!C:D,2,0)),"NÃO ENCONTRADO")</f>
        <v>Tributos, Taxas e Contribuições</v>
      </c>
    </row>
    <row r="5957" spans="1:11" ht="15" customHeight="1" x14ac:dyDescent="0.25">
      <c r="A5957" s="81" t="str">
        <f t="shared" si="186"/>
        <v>2019</v>
      </c>
      <c r="B5957" s="259" t="s">
        <v>1021</v>
      </c>
      <c r="C5957" s="260" t="s">
        <v>1022</v>
      </c>
      <c r="D5957" s="73" t="str">
        <f t="shared" ref="D5957:D6020" si="187">TEXT(E5957,"mmm/aaaa")</f>
        <v>dez/2019</v>
      </c>
      <c r="E5957" s="263">
        <v>43812</v>
      </c>
      <c r="F5957" s="259"/>
      <c r="G5957" s="259"/>
      <c r="H5957" s="264" t="s">
        <v>2450</v>
      </c>
      <c r="I5957" s="264" t="s">
        <v>120</v>
      </c>
      <c r="J5957" s="264">
        <v>-100</v>
      </c>
      <c r="K5957" s="82" t="str">
        <f>IFERROR(IFERROR(VLOOKUP(I5957,'DE-PARA'!B:D,3,0),VLOOKUP(I5957,'DE-PARA'!C:D,2,0)),"NÃO ENCONTRADO")</f>
        <v>Serviços</v>
      </c>
    </row>
    <row r="5958" spans="1:11" ht="15" customHeight="1" x14ac:dyDescent="0.25">
      <c r="A5958" s="81" t="str">
        <f t="shared" si="186"/>
        <v>2019</v>
      </c>
      <c r="B5958" s="259" t="s">
        <v>1021</v>
      </c>
      <c r="C5958" s="260" t="s">
        <v>1022</v>
      </c>
      <c r="D5958" s="73" t="str">
        <f t="shared" si="187"/>
        <v>dez/2019</v>
      </c>
      <c r="E5958" s="263">
        <v>43812</v>
      </c>
      <c r="F5958" s="259"/>
      <c r="G5958" s="259"/>
      <c r="H5958" s="264" t="s">
        <v>2451</v>
      </c>
      <c r="I5958" s="410" t="s">
        <v>137</v>
      </c>
      <c r="J5958" s="264">
        <v>-20367.810000000001</v>
      </c>
      <c r="K5958" s="82" t="str">
        <f>IFERROR(IFERROR(VLOOKUP(I5958,'DE-PARA'!B:D,3,0),VLOOKUP(I5958,'DE-PARA'!C:D,2,0)),"NÃO ENCONTRADO")</f>
        <v>Serviços</v>
      </c>
    </row>
    <row r="5959" spans="1:11" ht="15" customHeight="1" x14ac:dyDescent="0.25">
      <c r="A5959" s="81" t="str">
        <f t="shared" si="186"/>
        <v>2019</v>
      </c>
      <c r="B5959" s="259" t="s">
        <v>1021</v>
      </c>
      <c r="C5959" s="260" t="s">
        <v>1022</v>
      </c>
      <c r="D5959" s="73" t="str">
        <f t="shared" si="187"/>
        <v>dez/2019</v>
      </c>
      <c r="E5959" s="263">
        <v>43812</v>
      </c>
      <c r="F5959" s="259"/>
      <c r="G5959" s="259"/>
      <c r="H5959" s="264" t="s">
        <v>2452</v>
      </c>
      <c r="I5959" s="264" t="s">
        <v>120</v>
      </c>
      <c r="J5959" s="264">
        <v>-457.55</v>
      </c>
      <c r="K5959" s="82" t="str">
        <f>IFERROR(IFERROR(VLOOKUP(I5959,'DE-PARA'!B:D,3,0),VLOOKUP(I5959,'DE-PARA'!C:D,2,0)),"NÃO ENCONTRADO")</f>
        <v>Serviços</v>
      </c>
    </row>
    <row r="5960" spans="1:11" ht="15" customHeight="1" x14ac:dyDescent="0.25">
      <c r="A5960" s="81" t="str">
        <f t="shared" si="186"/>
        <v>2019</v>
      </c>
      <c r="B5960" s="259" t="s">
        <v>1021</v>
      </c>
      <c r="C5960" s="260" t="s">
        <v>1022</v>
      </c>
      <c r="D5960" s="73" t="str">
        <f t="shared" si="187"/>
        <v>dez/2019</v>
      </c>
      <c r="E5960" s="263">
        <v>43812</v>
      </c>
      <c r="F5960" s="259"/>
      <c r="G5960" s="259"/>
      <c r="H5960" s="264" t="s">
        <v>2453</v>
      </c>
      <c r="I5960" s="264" t="s">
        <v>120</v>
      </c>
      <c r="J5960" s="264">
        <v>-9221.9</v>
      </c>
      <c r="K5960" s="82" t="str">
        <f>IFERROR(IFERROR(VLOOKUP(I5960,'DE-PARA'!B:D,3,0),VLOOKUP(I5960,'DE-PARA'!C:D,2,0)),"NÃO ENCONTRADO")</f>
        <v>Serviços</v>
      </c>
    </row>
    <row r="5961" spans="1:11" ht="15" customHeight="1" x14ac:dyDescent="0.25">
      <c r="A5961" s="81" t="str">
        <f t="shared" si="186"/>
        <v>2019</v>
      </c>
      <c r="B5961" s="259" t="s">
        <v>1021</v>
      </c>
      <c r="C5961" s="260" t="s">
        <v>1022</v>
      </c>
      <c r="D5961" s="73" t="str">
        <f t="shared" si="187"/>
        <v>dez/2019</v>
      </c>
      <c r="E5961" s="263">
        <v>43812</v>
      </c>
      <c r="F5961" s="259"/>
      <c r="G5961" s="259"/>
      <c r="H5961" s="264" t="s">
        <v>2454</v>
      </c>
      <c r="I5961" s="410" t="s">
        <v>135</v>
      </c>
      <c r="J5961" s="264">
        <v>-4573.67</v>
      </c>
      <c r="K5961" s="82" t="str">
        <f>IFERROR(IFERROR(VLOOKUP(I5961,'DE-PARA'!B:D,3,0),VLOOKUP(I5961,'DE-PARA'!C:D,2,0)),"NÃO ENCONTRADO")</f>
        <v>Pessoal</v>
      </c>
    </row>
    <row r="5962" spans="1:11" ht="15" customHeight="1" x14ac:dyDescent="0.25">
      <c r="A5962" s="81" t="str">
        <f t="shared" si="186"/>
        <v>2019</v>
      </c>
      <c r="B5962" s="259" t="s">
        <v>1021</v>
      </c>
      <c r="C5962" s="260" t="s">
        <v>1022</v>
      </c>
      <c r="D5962" s="73" t="str">
        <f t="shared" si="187"/>
        <v>dez/2019</v>
      </c>
      <c r="E5962" s="263">
        <v>43812</v>
      </c>
      <c r="F5962" s="259"/>
      <c r="G5962" s="259"/>
      <c r="H5962" s="264" t="s">
        <v>2455</v>
      </c>
      <c r="I5962" s="410" t="s">
        <v>248</v>
      </c>
      <c r="J5962" s="264">
        <v>-1218.5999999999999</v>
      </c>
      <c r="K5962" s="82" t="str">
        <f>IFERROR(IFERROR(VLOOKUP(I5962,'DE-PARA'!B:D,3,0),VLOOKUP(I5962,'DE-PARA'!C:D,2,0)),"NÃO ENCONTRADO")</f>
        <v>Materiais</v>
      </c>
    </row>
    <row r="5963" spans="1:11" ht="15" customHeight="1" x14ac:dyDescent="0.25">
      <c r="A5963" s="81" t="str">
        <f t="shared" si="186"/>
        <v>2019</v>
      </c>
      <c r="B5963" s="259" t="s">
        <v>1021</v>
      </c>
      <c r="C5963" s="260" t="s">
        <v>1022</v>
      </c>
      <c r="D5963" s="73" t="str">
        <f t="shared" si="187"/>
        <v>dez/2019</v>
      </c>
      <c r="E5963" s="263">
        <v>43812</v>
      </c>
      <c r="F5963" s="259"/>
      <c r="G5963" s="259"/>
      <c r="H5963" s="264" t="s">
        <v>2456</v>
      </c>
      <c r="I5963" s="410" t="s">
        <v>128</v>
      </c>
      <c r="J5963" s="264">
        <v>-7106.74</v>
      </c>
      <c r="K5963" s="82" t="str">
        <f>IFERROR(IFERROR(VLOOKUP(I5963,'DE-PARA'!B:D,3,0),VLOOKUP(I5963,'DE-PARA'!C:D,2,0)),"NÃO ENCONTRADO")</f>
        <v>Rescisões Trabalhistas</v>
      </c>
    </row>
    <row r="5964" spans="1:11" ht="15" customHeight="1" x14ac:dyDescent="0.25">
      <c r="A5964" s="81" t="str">
        <f t="shared" si="186"/>
        <v>2019</v>
      </c>
      <c r="B5964" s="259" t="s">
        <v>1021</v>
      </c>
      <c r="C5964" s="260" t="s">
        <v>1022</v>
      </c>
      <c r="D5964" s="73" t="str">
        <f t="shared" si="187"/>
        <v>dez/2019</v>
      </c>
      <c r="E5964" s="263">
        <v>43812</v>
      </c>
      <c r="F5964" s="259"/>
      <c r="G5964" s="259"/>
      <c r="H5964" s="264" t="s">
        <v>2457</v>
      </c>
      <c r="I5964" s="410" t="s">
        <v>135</v>
      </c>
      <c r="J5964" s="264">
        <v>-1554</v>
      </c>
      <c r="K5964" s="82" t="str">
        <f>IFERROR(IFERROR(VLOOKUP(I5964,'DE-PARA'!B:D,3,0),VLOOKUP(I5964,'DE-PARA'!C:D,2,0)),"NÃO ENCONTRADO")</f>
        <v>Pessoal</v>
      </c>
    </row>
    <row r="5965" spans="1:11" ht="15" customHeight="1" x14ac:dyDescent="0.25">
      <c r="A5965" s="81" t="str">
        <f t="shared" si="186"/>
        <v>2019</v>
      </c>
      <c r="B5965" s="259" t="s">
        <v>1021</v>
      </c>
      <c r="C5965" s="260" t="s">
        <v>1022</v>
      </c>
      <c r="D5965" s="73" t="str">
        <f t="shared" si="187"/>
        <v>dez/2019</v>
      </c>
      <c r="E5965" s="263">
        <v>43812</v>
      </c>
      <c r="F5965" s="259"/>
      <c r="G5965" s="259"/>
      <c r="H5965" s="264" t="s">
        <v>2405</v>
      </c>
      <c r="I5965" s="410" t="s">
        <v>133</v>
      </c>
      <c r="J5965" s="264">
        <v>-9.5</v>
      </c>
      <c r="K5965" s="82" t="str">
        <f>IFERROR(IFERROR(VLOOKUP(I5965,'DE-PARA'!B:D,3,0),VLOOKUP(I5965,'DE-PARA'!C:D,2,0)),"NÃO ENCONTRADO")</f>
        <v>Outras Saídas</v>
      </c>
    </row>
    <row r="5966" spans="1:11" ht="15" customHeight="1" x14ac:dyDescent="0.25">
      <c r="A5966" s="81" t="str">
        <f t="shared" si="186"/>
        <v>2019</v>
      </c>
      <c r="B5966" s="259" t="s">
        <v>1021</v>
      </c>
      <c r="C5966" s="260" t="s">
        <v>1022</v>
      </c>
      <c r="D5966" s="73" t="str">
        <f t="shared" si="187"/>
        <v>dez/2019</v>
      </c>
      <c r="E5966" s="263">
        <v>43812</v>
      </c>
      <c r="F5966" s="259"/>
      <c r="G5966" s="259"/>
      <c r="H5966" s="264" t="s">
        <v>2405</v>
      </c>
      <c r="I5966" s="410" t="s">
        <v>133</v>
      </c>
      <c r="J5966" s="264">
        <v>-9.5</v>
      </c>
      <c r="K5966" s="82" t="str">
        <f>IFERROR(IFERROR(VLOOKUP(I5966,'DE-PARA'!B:D,3,0),VLOOKUP(I5966,'DE-PARA'!C:D,2,0)),"NÃO ENCONTRADO")</f>
        <v>Outras Saídas</v>
      </c>
    </row>
    <row r="5967" spans="1:11" ht="15" customHeight="1" x14ac:dyDescent="0.25">
      <c r="A5967" s="81" t="str">
        <f t="shared" si="186"/>
        <v>2019</v>
      </c>
      <c r="B5967" s="259" t="s">
        <v>1021</v>
      </c>
      <c r="C5967" s="260" t="s">
        <v>1022</v>
      </c>
      <c r="D5967" s="73" t="str">
        <f t="shared" si="187"/>
        <v>dez/2019</v>
      </c>
      <c r="E5967" s="263">
        <v>43812</v>
      </c>
      <c r="F5967" s="259"/>
      <c r="G5967" s="259"/>
      <c r="H5967" s="264" t="s">
        <v>2405</v>
      </c>
      <c r="I5967" s="410" t="s">
        <v>133</v>
      </c>
      <c r="J5967" s="264">
        <v>-9.5</v>
      </c>
      <c r="K5967" s="82" t="str">
        <f>IFERROR(IFERROR(VLOOKUP(I5967,'DE-PARA'!B:D,3,0),VLOOKUP(I5967,'DE-PARA'!C:D,2,0)),"NÃO ENCONTRADO")</f>
        <v>Outras Saídas</v>
      </c>
    </row>
    <row r="5968" spans="1:11" ht="15" customHeight="1" x14ac:dyDescent="0.25">
      <c r="A5968" s="81" t="str">
        <f t="shared" si="186"/>
        <v>2019</v>
      </c>
      <c r="B5968" s="259" t="s">
        <v>1021</v>
      </c>
      <c r="C5968" s="260" t="s">
        <v>1022</v>
      </c>
      <c r="D5968" s="73" t="str">
        <f t="shared" si="187"/>
        <v>dez/2019</v>
      </c>
      <c r="E5968" s="263">
        <v>43812</v>
      </c>
      <c r="F5968" s="259"/>
      <c r="G5968" s="259"/>
      <c r="H5968" s="264" t="s">
        <v>2405</v>
      </c>
      <c r="I5968" s="410" t="s">
        <v>133</v>
      </c>
      <c r="J5968" s="264">
        <v>-9.5</v>
      </c>
      <c r="K5968" s="82" t="str">
        <f>IFERROR(IFERROR(VLOOKUP(I5968,'DE-PARA'!B:D,3,0),VLOOKUP(I5968,'DE-PARA'!C:D,2,0)),"NÃO ENCONTRADO")</f>
        <v>Outras Saídas</v>
      </c>
    </row>
    <row r="5969" spans="1:11" ht="15" customHeight="1" x14ac:dyDescent="0.25">
      <c r="A5969" s="81" t="str">
        <f t="shared" si="186"/>
        <v>2019</v>
      </c>
      <c r="B5969" s="259" t="s">
        <v>1021</v>
      </c>
      <c r="C5969" s="260" t="s">
        <v>1022</v>
      </c>
      <c r="D5969" s="73" t="str">
        <f t="shared" si="187"/>
        <v>dez/2019</v>
      </c>
      <c r="E5969" s="263">
        <v>43812</v>
      </c>
      <c r="F5969" s="259"/>
      <c r="G5969" s="259"/>
      <c r="H5969" s="264" t="s">
        <v>2405</v>
      </c>
      <c r="I5969" s="410" t="s">
        <v>133</v>
      </c>
      <c r="J5969" s="264">
        <v>-9.5</v>
      </c>
      <c r="K5969" s="82" t="str">
        <f>IFERROR(IFERROR(VLOOKUP(I5969,'DE-PARA'!B:D,3,0),VLOOKUP(I5969,'DE-PARA'!C:D,2,0)),"NÃO ENCONTRADO")</f>
        <v>Outras Saídas</v>
      </c>
    </row>
    <row r="5970" spans="1:11" ht="15" customHeight="1" x14ac:dyDescent="0.25">
      <c r="A5970" s="81" t="str">
        <f t="shared" si="186"/>
        <v>2019</v>
      </c>
      <c r="B5970" s="259" t="s">
        <v>1021</v>
      </c>
      <c r="C5970" s="260" t="s">
        <v>1022</v>
      </c>
      <c r="D5970" s="73" t="str">
        <f t="shared" si="187"/>
        <v>dez/2019</v>
      </c>
      <c r="E5970" s="263">
        <v>43812</v>
      </c>
      <c r="F5970" s="259"/>
      <c r="G5970" s="259"/>
      <c r="H5970" s="264" t="s">
        <v>2405</v>
      </c>
      <c r="I5970" s="410" t="s">
        <v>133</v>
      </c>
      <c r="J5970" s="264">
        <v>-9.5</v>
      </c>
      <c r="K5970" s="82" t="str">
        <f>IFERROR(IFERROR(VLOOKUP(I5970,'DE-PARA'!B:D,3,0),VLOOKUP(I5970,'DE-PARA'!C:D,2,0)),"NÃO ENCONTRADO")</f>
        <v>Outras Saídas</v>
      </c>
    </row>
    <row r="5971" spans="1:11" ht="15" customHeight="1" x14ac:dyDescent="0.25">
      <c r="A5971" s="81" t="str">
        <f t="shared" si="186"/>
        <v>2019</v>
      </c>
      <c r="B5971" s="259" t="s">
        <v>1021</v>
      </c>
      <c r="C5971" s="260" t="s">
        <v>1022</v>
      </c>
      <c r="D5971" s="73" t="str">
        <f t="shared" si="187"/>
        <v>dez/2019</v>
      </c>
      <c r="E5971" s="263">
        <v>43815</v>
      </c>
      <c r="F5971" s="259"/>
      <c r="G5971" s="259"/>
      <c r="H5971" s="264" t="s">
        <v>2458</v>
      </c>
      <c r="I5971" s="410" t="s">
        <v>229</v>
      </c>
      <c r="J5971" s="264">
        <v>279.07</v>
      </c>
      <c r="K5971" s="82" t="str">
        <f>IFERROR(IFERROR(VLOOKUP(I5971,'DE-PARA'!B:D,3,0),VLOOKUP(I5971,'DE-PARA'!C:D,2,0)),"NÃO ENCONTRADO")</f>
        <v>Pessoal</v>
      </c>
    </row>
    <row r="5972" spans="1:11" ht="15" customHeight="1" x14ac:dyDescent="0.25">
      <c r="A5972" s="81" t="str">
        <f t="shared" si="186"/>
        <v>2019</v>
      </c>
      <c r="B5972" s="259" t="s">
        <v>1021</v>
      </c>
      <c r="C5972" s="260" t="s">
        <v>1022</v>
      </c>
      <c r="D5972" s="73" t="str">
        <f t="shared" si="187"/>
        <v>dez/2019</v>
      </c>
      <c r="E5972" s="263">
        <v>43815</v>
      </c>
      <c r="F5972" s="259"/>
      <c r="G5972" s="259"/>
      <c r="H5972" s="264" t="s">
        <v>2458</v>
      </c>
      <c r="I5972" s="410" t="s">
        <v>229</v>
      </c>
      <c r="J5972" s="264">
        <v>279.07</v>
      </c>
      <c r="K5972" s="82" t="str">
        <f>IFERROR(IFERROR(VLOOKUP(I5972,'DE-PARA'!B:D,3,0),VLOOKUP(I5972,'DE-PARA'!C:D,2,0)),"NÃO ENCONTRADO")</f>
        <v>Pessoal</v>
      </c>
    </row>
    <row r="5973" spans="1:11" ht="15" customHeight="1" x14ac:dyDescent="0.25">
      <c r="A5973" s="81" t="str">
        <f t="shared" si="186"/>
        <v>2019</v>
      </c>
      <c r="B5973" s="259" t="s">
        <v>1021</v>
      </c>
      <c r="C5973" s="260" t="s">
        <v>1022</v>
      </c>
      <c r="D5973" s="73" t="str">
        <f t="shared" si="187"/>
        <v>dez/2019</v>
      </c>
      <c r="E5973" s="263">
        <v>43815</v>
      </c>
      <c r="F5973" s="259"/>
      <c r="G5973" s="259"/>
      <c r="H5973" s="264" t="s">
        <v>2459</v>
      </c>
      <c r="I5973" s="410" t="s">
        <v>120</v>
      </c>
      <c r="J5973" s="264">
        <v>-300</v>
      </c>
      <c r="K5973" s="82" t="str">
        <f>IFERROR(IFERROR(VLOOKUP(I5973,'DE-PARA'!B:D,3,0),VLOOKUP(I5973,'DE-PARA'!C:D,2,0)),"NÃO ENCONTRADO")</f>
        <v>Serviços</v>
      </c>
    </row>
    <row r="5974" spans="1:11" ht="15" customHeight="1" x14ac:dyDescent="0.25">
      <c r="A5974" s="81" t="str">
        <f t="shared" si="186"/>
        <v>2019</v>
      </c>
      <c r="B5974" s="259" t="s">
        <v>1021</v>
      </c>
      <c r="C5974" s="260" t="s">
        <v>1022</v>
      </c>
      <c r="D5974" s="73" t="str">
        <f t="shared" si="187"/>
        <v>dez/2019</v>
      </c>
      <c r="E5974" s="263">
        <v>43815</v>
      </c>
      <c r="F5974" s="259"/>
      <c r="G5974" s="259"/>
      <c r="H5974" s="264" t="s">
        <v>2460</v>
      </c>
      <c r="I5974" s="264" t="s">
        <v>140</v>
      </c>
      <c r="J5974" s="264">
        <v>-700</v>
      </c>
      <c r="K5974" s="82" t="str">
        <f>IFERROR(IFERROR(VLOOKUP(I5974,'DE-PARA'!B:D,3,0),VLOOKUP(I5974,'DE-PARA'!C:D,2,0)),"NÃO ENCONTRADO")</f>
        <v>Materiais</v>
      </c>
    </row>
    <row r="5975" spans="1:11" ht="15" customHeight="1" x14ac:dyDescent="0.25">
      <c r="A5975" s="81" t="str">
        <f t="shared" si="186"/>
        <v>2019</v>
      </c>
      <c r="B5975" s="259" t="s">
        <v>1021</v>
      </c>
      <c r="C5975" s="260" t="s">
        <v>1022</v>
      </c>
      <c r="D5975" s="73" t="str">
        <f t="shared" si="187"/>
        <v>dez/2019</v>
      </c>
      <c r="E5975" s="263">
        <v>43815</v>
      </c>
      <c r="F5975" s="259"/>
      <c r="G5975" s="259"/>
      <c r="H5975" s="264" t="s">
        <v>2412</v>
      </c>
      <c r="I5975" s="410" t="s">
        <v>248</v>
      </c>
      <c r="J5975" s="264">
        <v>-3226.88</v>
      </c>
      <c r="K5975" s="82" t="str">
        <f>IFERROR(IFERROR(VLOOKUP(I5975,'DE-PARA'!B:D,3,0),VLOOKUP(I5975,'DE-PARA'!C:D,2,0)),"NÃO ENCONTRADO")</f>
        <v>Materiais</v>
      </c>
    </row>
    <row r="5976" spans="1:11" ht="15" customHeight="1" x14ac:dyDescent="0.25">
      <c r="A5976" s="81" t="str">
        <f t="shared" si="186"/>
        <v>2019</v>
      </c>
      <c r="B5976" s="259" t="s">
        <v>1021</v>
      </c>
      <c r="C5976" s="260" t="s">
        <v>1022</v>
      </c>
      <c r="D5976" s="73" t="str">
        <f t="shared" si="187"/>
        <v>dez/2019</v>
      </c>
      <c r="E5976" s="263">
        <v>43815</v>
      </c>
      <c r="F5976" s="259"/>
      <c r="G5976" s="259"/>
      <c r="H5976" s="264" t="s">
        <v>2461</v>
      </c>
      <c r="I5976" s="410" t="s">
        <v>249</v>
      </c>
      <c r="J5976" s="264">
        <v>-2041.72</v>
      </c>
      <c r="K5976" s="82" t="str">
        <f>IFERROR(IFERROR(VLOOKUP(I5976,'DE-PARA'!B:D,3,0),VLOOKUP(I5976,'DE-PARA'!C:D,2,0)),"NÃO ENCONTRADO")</f>
        <v>Materiais</v>
      </c>
    </row>
    <row r="5977" spans="1:11" ht="15" customHeight="1" x14ac:dyDescent="0.25">
      <c r="A5977" s="81" t="str">
        <f t="shared" si="186"/>
        <v>2019</v>
      </c>
      <c r="B5977" s="259" t="s">
        <v>1021</v>
      </c>
      <c r="C5977" s="260" t="s">
        <v>1022</v>
      </c>
      <c r="D5977" s="73" t="str">
        <f t="shared" si="187"/>
        <v>dez/2019</v>
      </c>
      <c r="E5977" s="263">
        <v>43815</v>
      </c>
      <c r="F5977" s="259"/>
      <c r="G5977" s="259"/>
      <c r="H5977" s="264" t="s">
        <v>2462</v>
      </c>
      <c r="I5977" s="410" t="s">
        <v>248</v>
      </c>
      <c r="J5977" s="264">
        <v>-119</v>
      </c>
      <c r="K5977" s="82" t="str">
        <f>IFERROR(IFERROR(VLOOKUP(I5977,'DE-PARA'!B:D,3,0),VLOOKUP(I5977,'DE-PARA'!C:D,2,0)),"NÃO ENCONTRADO")</f>
        <v>Materiais</v>
      </c>
    </row>
    <row r="5978" spans="1:11" ht="15" customHeight="1" x14ac:dyDescent="0.25">
      <c r="A5978" s="81" t="str">
        <f t="shared" si="186"/>
        <v>2019</v>
      </c>
      <c r="B5978" s="259" t="s">
        <v>1021</v>
      </c>
      <c r="C5978" s="260" t="s">
        <v>1022</v>
      </c>
      <c r="D5978" s="73" t="str">
        <f t="shared" si="187"/>
        <v>dez/2019</v>
      </c>
      <c r="E5978" s="263">
        <v>43815</v>
      </c>
      <c r="F5978" s="259"/>
      <c r="G5978" s="259"/>
      <c r="H5978" s="264" t="s">
        <v>2463</v>
      </c>
      <c r="I5978" s="410" t="s">
        <v>248</v>
      </c>
      <c r="J5978" s="264">
        <v>-2989.5</v>
      </c>
      <c r="K5978" s="82" t="str">
        <f>IFERROR(IFERROR(VLOOKUP(I5978,'DE-PARA'!B:D,3,0),VLOOKUP(I5978,'DE-PARA'!C:D,2,0)),"NÃO ENCONTRADO")</f>
        <v>Materiais</v>
      </c>
    </row>
    <row r="5979" spans="1:11" ht="15" customHeight="1" x14ac:dyDescent="0.25">
      <c r="A5979" s="81" t="str">
        <f t="shared" si="186"/>
        <v>2019</v>
      </c>
      <c r="B5979" s="259" t="s">
        <v>1021</v>
      </c>
      <c r="C5979" s="260" t="s">
        <v>1022</v>
      </c>
      <c r="D5979" s="73" t="str">
        <f t="shared" si="187"/>
        <v>dez/2019</v>
      </c>
      <c r="E5979" s="263">
        <v>43815</v>
      </c>
      <c r="F5979" s="259"/>
      <c r="G5979" s="259"/>
      <c r="H5979" s="264" t="s">
        <v>2464</v>
      </c>
      <c r="I5979" s="410" t="s">
        <v>249</v>
      </c>
      <c r="J5979" s="264">
        <v>-2388.2399999999998</v>
      </c>
      <c r="K5979" s="82" t="str">
        <f>IFERROR(IFERROR(VLOOKUP(I5979,'DE-PARA'!B:D,3,0),VLOOKUP(I5979,'DE-PARA'!C:D,2,0)),"NÃO ENCONTRADO")</f>
        <v>Materiais</v>
      </c>
    </row>
    <row r="5980" spans="1:11" ht="15" customHeight="1" x14ac:dyDescent="0.25">
      <c r="A5980" s="81" t="str">
        <f t="shared" si="186"/>
        <v>2019</v>
      </c>
      <c r="B5980" s="259" t="s">
        <v>1021</v>
      </c>
      <c r="C5980" s="260" t="s">
        <v>1022</v>
      </c>
      <c r="D5980" s="73" t="str">
        <f t="shared" si="187"/>
        <v>dez/2019</v>
      </c>
      <c r="E5980" s="263">
        <v>43815</v>
      </c>
      <c r="F5980" s="259"/>
      <c r="G5980" s="259"/>
      <c r="H5980" s="264" t="s">
        <v>2465</v>
      </c>
      <c r="I5980" s="410" t="s">
        <v>248</v>
      </c>
      <c r="J5980" s="264">
        <v>-3489.52</v>
      </c>
      <c r="K5980" s="82" t="str">
        <f>IFERROR(IFERROR(VLOOKUP(I5980,'DE-PARA'!B:D,3,0),VLOOKUP(I5980,'DE-PARA'!C:D,2,0)),"NÃO ENCONTRADO")</f>
        <v>Materiais</v>
      </c>
    </row>
    <row r="5981" spans="1:11" ht="15" customHeight="1" x14ac:dyDescent="0.25">
      <c r="A5981" s="81" t="str">
        <f t="shared" si="186"/>
        <v>2019</v>
      </c>
      <c r="B5981" s="259" t="s">
        <v>1021</v>
      </c>
      <c r="C5981" s="260" t="s">
        <v>1022</v>
      </c>
      <c r="D5981" s="73" t="str">
        <f t="shared" si="187"/>
        <v>dez/2019</v>
      </c>
      <c r="E5981" s="263">
        <v>43815</v>
      </c>
      <c r="F5981" s="259"/>
      <c r="G5981" s="259"/>
      <c r="H5981" s="264" t="s">
        <v>2466</v>
      </c>
      <c r="I5981" s="410" t="s">
        <v>135</v>
      </c>
      <c r="J5981" s="264">
        <v>-108</v>
      </c>
      <c r="K5981" s="82" t="str">
        <f>IFERROR(IFERROR(VLOOKUP(I5981,'DE-PARA'!B:D,3,0),VLOOKUP(I5981,'DE-PARA'!C:D,2,0)),"NÃO ENCONTRADO")</f>
        <v>Pessoal</v>
      </c>
    </row>
    <row r="5982" spans="1:11" ht="15" customHeight="1" x14ac:dyDescent="0.25">
      <c r="A5982" s="81" t="str">
        <f t="shared" si="186"/>
        <v>2019</v>
      </c>
      <c r="B5982" s="259" t="s">
        <v>1021</v>
      </c>
      <c r="C5982" s="260" t="s">
        <v>1022</v>
      </c>
      <c r="D5982" s="73" t="str">
        <f t="shared" si="187"/>
        <v>dez/2019</v>
      </c>
      <c r="E5982" s="263">
        <v>43815</v>
      </c>
      <c r="F5982" s="259"/>
      <c r="G5982" s="259"/>
      <c r="H5982" s="264" t="s">
        <v>2467</v>
      </c>
      <c r="I5982" s="410" t="s">
        <v>135</v>
      </c>
      <c r="J5982" s="264">
        <v>-150</v>
      </c>
      <c r="K5982" s="82" t="str">
        <f>IFERROR(IFERROR(VLOOKUP(I5982,'DE-PARA'!B:D,3,0),VLOOKUP(I5982,'DE-PARA'!C:D,2,0)),"NÃO ENCONTRADO")</f>
        <v>Pessoal</v>
      </c>
    </row>
    <row r="5983" spans="1:11" ht="15" customHeight="1" x14ac:dyDescent="0.25">
      <c r="A5983" s="81" t="str">
        <f t="shared" si="186"/>
        <v>2019</v>
      </c>
      <c r="B5983" s="259" t="s">
        <v>1021</v>
      </c>
      <c r="C5983" s="260" t="s">
        <v>1022</v>
      </c>
      <c r="D5983" s="73" t="str">
        <f t="shared" si="187"/>
        <v>dez/2019</v>
      </c>
      <c r="E5983" s="263">
        <v>43815</v>
      </c>
      <c r="F5983" s="259"/>
      <c r="G5983" s="259"/>
      <c r="H5983" s="264" t="s">
        <v>2468</v>
      </c>
      <c r="I5983" s="410" t="s">
        <v>135</v>
      </c>
      <c r="J5983" s="264">
        <v>-225</v>
      </c>
      <c r="K5983" s="82" t="str">
        <f>IFERROR(IFERROR(VLOOKUP(I5983,'DE-PARA'!B:D,3,0),VLOOKUP(I5983,'DE-PARA'!C:D,2,0)),"NÃO ENCONTRADO")</f>
        <v>Pessoal</v>
      </c>
    </row>
    <row r="5984" spans="1:11" ht="15" customHeight="1" x14ac:dyDescent="0.25">
      <c r="A5984" s="81" t="str">
        <f t="shared" si="186"/>
        <v>2019</v>
      </c>
      <c r="B5984" s="259" t="s">
        <v>1021</v>
      </c>
      <c r="C5984" s="260" t="s">
        <v>1022</v>
      </c>
      <c r="D5984" s="73" t="str">
        <f t="shared" si="187"/>
        <v>dez/2019</v>
      </c>
      <c r="E5984" s="263">
        <v>43815</v>
      </c>
      <c r="F5984" s="259"/>
      <c r="G5984" s="259"/>
      <c r="H5984" s="264" t="s">
        <v>2469</v>
      </c>
      <c r="I5984" s="410" t="s">
        <v>135</v>
      </c>
      <c r="J5984" s="264">
        <v>-36</v>
      </c>
      <c r="K5984" s="82" t="str">
        <f>IFERROR(IFERROR(VLOOKUP(I5984,'DE-PARA'!B:D,3,0),VLOOKUP(I5984,'DE-PARA'!C:D,2,0)),"NÃO ENCONTRADO")</f>
        <v>Pessoal</v>
      </c>
    </row>
    <row r="5985" spans="1:11" ht="15" customHeight="1" x14ac:dyDescent="0.25">
      <c r="A5985" s="81" t="str">
        <f t="shared" si="186"/>
        <v>2019</v>
      </c>
      <c r="B5985" s="259" t="s">
        <v>1021</v>
      </c>
      <c r="C5985" s="260" t="s">
        <v>1022</v>
      </c>
      <c r="D5985" s="73" t="str">
        <f t="shared" si="187"/>
        <v>dez/2019</v>
      </c>
      <c r="E5985" s="263">
        <v>43815</v>
      </c>
      <c r="F5985" s="259"/>
      <c r="G5985" s="259"/>
      <c r="H5985" s="264" t="s">
        <v>2470</v>
      </c>
      <c r="I5985" s="410" t="s">
        <v>135</v>
      </c>
      <c r="J5985" s="264">
        <v>-108</v>
      </c>
      <c r="K5985" s="82" t="str">
        <f>IFERROR(IFERROR(VLOOKUP(I5985,'DE-PARA'!B:D,3,0),VLOOKUP(I5985,'DE-PARA'!C:D,2,0)),"NÃO ENCONTRADO")</f>
        <v>Pessoal</v>
      </c>
    </row>
    <row r="5986" spans="1:11" ht="15" customHeight="1" x14ac:dyDescent="0.25">
      <c r="A5986" s="81" t="str">
        <f t="shared" si="186"/>
        <v>2019</v>
      </c>
      <c r="B5986" s="259" t="s">
        <v>1021</v>
      </c>
      <c r="C5986" s="260" t="s">
        <v>1022</v>
      </c>
      <c r="D5986" s="73" t="str">
        <f t="shared" si="187"/>
        <v>dez/2019</v>
      </c>
      <c r="E5986" s="263">
        <v>43815</v>
      </c>
      <c r="F5986" s="259"/>
      <c r="G5986" s="259"/>
      <c r="H5986" s="264" t="s">
        <v>2471</v>
      </c>
      <c r="I5986" s="410" t="s">
        <v>135</v>
      </c>
      <c r="J5986" s="264">
        <v>-72</v>
      </c>
      <c r="K5986" s="82" t="str">
        <f>IFERROR(IFERROR(VLOOKUP(I5986,'DE-PARA'!B:D,3,0),VLOOKUP(I5986,'DE-PARA'!C:D,2,0)),"NÃO ENCONTRADO")</f>
        <v>Pessoal</v>
      </c>
    </row>
    <row r="5987" spans="1:11" ht="15" customHeight="1" x14ac:dyDescent="0.25">
      <c r="A5987" s="81" t="str">
        <f t="shared" si="186"/>
        <v>2019</v>
      </c>
      <c r="B5987" s="259" t="s">
        <v>1021</v>
      </c>
      <c r="C5987" s="260" t="s">
        <v>1022</v>
      </c>
      <c r="D5987" s="73" t="str">
        <f t="shared" si="187"/>
        <v>dez/2019</v>
      </c>
      <c r="E5987" s="263">
        <v>43815</v>
      </c>
      <c r="F5987" s="259"/>
      <c r="G5987" s="259"/>
      <c r="H5987" s="264" t="s">
        <v>2472</v>
      </c>
      <c r="I5987" s="410" t="s">
        <v>135</v>
      </c>
      <c r="J5987" s="264">
        <v>-144</v>
      </c>
      <c r="K5987" s="82" t="str">
        <f>IFERROR(IFERROR(VLOOKUP(I5987,'DE-PARA'!B:D,3,0),VLOOKUP(I5987,'DE-PARA'!C:D,2,0)),"NÃO ENCONTRADO")</f>
        <v>Pessoal</v>
      </c>
    </row>
    <row r="5988" spans="1:11" ht="15" customHeight="1" x14ac:dyDescent="0.25">
      <c r="A5988" s="81" t="str">
        <f t="shared" si="186"/>
        <v>2019</v>
      </c>
      <c r="B5988" s="259" t="s">
        <v>1021</v>
      </c>
      <c r="C5988" s="260" t="s">
        <v>1022</v>
      </c>
      <c r="D5988" s="73" t="str">
        <f t="shared" si="187"/>
        <v>dez/2019</v>
      </c>
      <c r="E5988" s="263">
        <v>43815</v>
      </c>
      <c r="F5988" s="259"/>
      <c r="G5988" s="259"/>
      <c r="H5988" s="264" t="s">
        <v>2473</v>
      </c>
      <c r="I5988" s="410" t="s">
        <v>135</v>
      </c>
      <c r="J5988" s="264">
        <v>-144</v>
      </c>
      <c r="K5988" s="82" t="str">
        <f>IFERROR(IFERROR(VLOOKUP(I5988,'DE-PARA'!B:D,3,0),VLOOKUP(I5988,'DE-PARA'!C:D,2,0)),"NÃO ENCONTRADO")</f>
        <v>Pessoal</v>
      </c>
    </row>
    <row r="5989" spans="1:11" ht="15" customHeight="1" x14ac:dyDescent="0.25">
      <c r="A5989" s="81" t="str">
        <f t="shared" si="186"/>
        <v>2019</v>
      </c>
      <c r="B5989" s="259" t="s">
        <v>1021</v>
      </c>
      <c r="C5989" s="260" t="s">
        <v>1022</v>
      </c>
      <c r="D5989" s="73" t="str">
        <f t="shared" si="187"/>
        <v>dez/2019</v>
      </c>
      <c r="E5989" s="263">
        <v>43815</v>
      </c>
      <c r="F5989" s="259"/>
      <c r="G5989" s="259"/>
      <c r="H5989" s="264" t="s">
        <v>2474</v>
      </c>
      <c r="I5989" s="410" t="s">
        <v>135</v>
      </c>
      <c r="J5989" s="264">
        <v>-180</v>
      </c>
      <c r="K5989" s="82" t="str">
        <f>IFERROR(IFERROR(VLOOKUP(I5989,'DE-PARA'!B:D,3,0),VLOOKUP(I5989,'DE-PARA'!C:D,2,0)),"NÃO ENCONTRADO")</f>
        <v>Pessoal</v>
      </c>
    </row>
    <row r="5990" spans="1:11" ht="15" customHeight="1" x14ac:dyDescent="0.25">
      <c r="A5990" s="81" t="str">
        <f t="shared" si="186"/>
        <v>2019</v>
      </c>
      <c r="B5990" s="259" t="s">
        <v>1021</v>
      </c>
      <c r="C5990" s="260" t="s">
        <v>1022</v>
      </c>
      <c r="D5990" s="73" t="str">
        <f t="shared" si="187"/>
        <v>dez/2019</v>
      </c>
      <c r="E5990" s="263">
        <v>43815</v>
      </c>
      <c r="F5990" s="259"/>
      <c r="G5990" s="259"/>
      <c r="H5990" s="264" t="s">
        <v>2475</v>
      </c>
      <c r="I5990" s="410" t="s">
        <v>244</v>
      </c>
      <c r="J5990" s="264">
        <v>-3450</v>
      </c>
      <c r="K5990" s="82" t="str">
        <f>IFERROR(IFERROR(VLOOKUP(I5990,'DE-PARA'!B:D,3,0),VLOOKUP(I5990,'DE-PARA'!C:D,2,0)),"NÃO ENCONTRADO")</f>
        <v>Pessoal</v>
      </c>
    </row>
    <row r="5991" spans="1:11" ht="15" customHeight="1" x14ac:dyDescent="0.25">
      <c r="A5991" s="81" t="str">
        <f t="shared" si="186"/>
        <v>2019</v>
      </c>
      <c r="B5991" s="259" t="s">
        <v>1021</v>
      </c>
      <c r="C5991" s="260" t="s">
        <v>1022</v>
      </c>
      <c r="D5991" s="73" t="str">
        <f t="shared" si="187"/>
        <v>dez/2019</v>
      </c>
      <c r="E5991" s="263">
        <v>43815</v>
      </c>
      <c r="F5991" s="259"/>
      <c r="G5991" s="259"/>
      <c r="H5991" s="264" t="s">
        <v>2476</v>
      </c>
      <c r="I5991" s="410" t="s">
        <v>244</v>
      </c>
      <c r="J5991" s="264">
        <v>-540</v>
      </c>
      <c r="K5991" s="82" t="str">
        <f>IFERROR(IFERROR(VLOOKUP(I5991,'DE-PARA'!B:D,3,0),VLOOKUP(I5991,'DE-PARA'!C:D,2,0)),"NÃO ENCONTRADO")</f>
        <v>Pessoal</v>
      </c>
    </row>
    <row r="5992" spans="1:11" ht="15" customHeight="1" x14ac:dyDescent="0.25">
      <c r="A5992" s="81" t="str">
        <f t="shared" si="186"/>
        <v>2019</v>
      </c>
      <c r="B5992" s="259" t="s">
        <v>1021</v>
      </c>
      <c r="C5992" s="260" t="s">
        <v>1022</v>
      </c>
      <c r="D5992" s="73" t="str">
        <f t="shared" si="187"/>
        <v>dez/2019</v>
      </c>
      <c r="E5992" s="263">
        <v>43815</v>
      </c>
      <c r="F5992" s="259"/>
      <c r="G5992" s="259"/>
      <c r="H5992" s="264" t="s">
        <v>2477</v>
      </c>
      <c r="I5992" s="410" t="s">
        <v>229</v>
      </c>
      <c r="J5992" s="264">
        <v>-492.1</v>
      </c>
      <c r="K5992" s="82" t="str">
        <f>IFERROR(IFERROR(VLOOKUP(I5992,'DE-PARA'!B:D,3,0),VLOOKUP(I5992,'DE-PARA'!C:D,2,0)),"NÃO ENCONTRADO")</f>
        <v>Pessoal</v>
      </c>
    </row>
    <row r="5993" spans="1:11" ht="15" customHeight="1" x14ac:dyDescent="0.25">
      <c r="A5993" s="81" t="str">
        <f t="shared" si="186"/>
        <v>2019</v>
      </c>
      <c r="B5993" s="259" t="s">
        <v>1021</v>
      </c>
      <c r="C5993" s="260" t="s">
        <v>1022</v>
      </c>
      <c r="D5993" s="73" t="str">
        <f t="shared" si="187"/>
        <v>dez/2019</v>
      </c>
      <c r="E5993" s="263">
        <v>43815</v>
      </c>
      <c r="F5993" s="259"/>
      <c r="G5993" s="259"/>
      <c r="H5993" s="264" t="s">
        <v>2478</v>
      </c>
      <c r="I5993" s="410" t="s">
        <v>229</v>
      </c>
      <c r="J5993" s="264">
        <v>-353.9</v>
      </c>
      <c r="K5993" s="82" t="str">
        <f>IFERROR(IFERROR(VLOOKUP(I5993,'DE-PARA'!B:D,3,0),VLOOKUP(I5993,'DE-PARA'!C:D,2,0)),"NÃO ENCONTRADO")</f>
        <v>Pessoal</v>
      </c>
    </row>
    <row r="5994" spans="1:11" ht="15" customHeight="1" x14ac:dyDescent="0.25">
      <c r="A5994" s="81" t="str">
        <f t="shared" si="186"/>
        <v>2019</v>
      </c>
      <c r="B5994" s="259" t="s">
        <v>1021</v>
      </c>
      <c r="C5994" s="260" t="s">
        <v>1022</v>
      </c>
      <c r="D5994" s="73" t="str">
        <f t="shared" si="187"/>
        <v>dez/2019</v>
      </c>
      <c r="E5994" s="263">
        <v>43815</v>
      </c>
      <c r="F5994" s="259"/>
      <c r="G5994" s="259"/>
      <c r="H5994" s="264" t="s">
        <v>2479</v>
      </c>
      <c r="I5994" s="410" t="s">
        <v>229</v>
      </c>
      <c r="J5994" s="264">
        <v>-345.23</v>
      </c>
      <c r="K5994" s="82" t="str">
        <f>IFERROR(IFERROR(VLOOKUP(I5994,'DE-PARA'!B:D,3,0),VLOOKUP(I5994,'DE-PARA'!C:D,2,0)),"NÃO ENCONTRADO")</f>
        <v>Pessoal</v>
      </c>
    </row>
    <row r="5995" spans="1:11" ht="15" customHeight="1" x14ac:dyDescent="0.25">
      <c r="A5995" s="81" t="str">
        <f t="shared" si="186"/>
        <v>2019</v>
      </c>
      <c r="B5995" s="259" t="s">
        <v>1021</v>
      </c>
      <c r="C5995" s="260" t="s">
        <v>1022</v>
      </c>
      <c r="D5995" s="73" t="str">
        <f t="shared" si="187"/>
        <v>dez/2019</v>
      </c>
      <c r="E5995" s="263">
        <v>43815</v>
      </c>
      <c r="F5995" s="259"/>
      <c r="G5995" s="259"/>
      <c r="H5995" s="264" t="s">
        <v>2480</v>
      </c>
      <c r="I5995" s="410" t="s">
        <v>229</v>
      </c>
      <c r="J5995" s="264">
        <v>-345.23</v>
      </c>
      <c r="K5995" s="82" t="str">
        <f>IFERROR(IFERROR(VLOOKUP(I5995,'DE-PARA'!B:D,3,0),VLOOKUP(I5995,'DE-PARA'!C:D,2,0)),"NÃO ENCONTRADO")</f>
        <v>Pessoal</v>
      </c>
    </row>
    <row r="5996" spans="1:11" ht="15" customHeight="1" x14ac:dyDescent="0.25">
      <c r="A5996" s="81" t="str">
        <f t="shared" si="186"/>
        <v>2019</v>
      </c>
      <c r="B5996" s="259" t="s">
        <v>1021</v>
      </c>
      <c r="C5996" s="260" t="s">
        <v>1022</v>
      </c>
      <c r="D5996" s="73" t="str">
        <f t="shared" si="187"/>
        <v>dez/2019</v>
      </c>
      <c r="E5996" s="263">
        <v>43815</v>
      </c>
      <c r="F5996" s="259"/>
      <c r="G5996" s="259"/>
      <c r="H5996" s="264" t="s">
        <v>2481</v>
      </c>
      <c r="I5996" s="410" t="s">
        <v>229</v>
      </c>
      <c r="J5996" s="264">
        <v>-100.55</v>
      </c>
      <c r="K5996" s="82" t="str">
        <f>IFERROR(IFERROR(VLOOKUP(I5996,'DE-PARA'!B:D,3,0),VLOOKUP(I5996,'DE-PARA'!C:D,2,0)),"NÃO ENCONTRADO")</f>
        <v>Pessoal</v>
      </c>
    </row>
    <row r="5997" spans="1:11" ht="15" customHeight="1" x14ac:dyDescent="0.25">
      <c r="A5997" s="81" t="str">
        <f t="shared" si="186"/>
        <v>2019</v>
      </c>
      <c r="B5997" s="259" t="s">
        <v>1021</v>
      </c>
      <c r="C5997" s="260" t="s">
        <v>1022</v>
      </c>
      <c r="D5997" s="73" t="str">
        <f t="shared" si="187"/>
        <v>dez/2019</v>
      </c>
      <c r="E5997" s="263">
        <v>43815</v>
      </c>
      <c r="F5997" s="259"/>
      <c r="G5997" s="259"/>
      <c r="H5997" s="264" t="s">
        <v>2482</v>
      </c>
      <c r="I5997" s="410" t="s">
        <v>229</v>
      </c>
      <c r="J5997" s="264">
        <v>-568.34</v>
      </c>
      <c r="K5997" s="82" t="str">
        <f>IFERROR(IFERROR(VLOOKUP(I5997,'DE-PARA'!B:D,3,0),VLOOKUP(I5997,'DE-PARA'!C:D,2,0)),"NÃO ENCONTRADO")</f>
        <v>Pessoal</v>
      </c>
    </row>
    <row r="5998" spans="1:11" ht="15" customHeight="1" x14ac:dyDescent="0.25">
      <c r="A5998" s="81" t="str">
        <f t="shared" si="186"/>
        <v>2019</v>
      </c>
      <c r="B5998" s="259" t="s">
        <v>1021</v>
      </c>
      <c r="C5998" s="260" t="s">
        <v>1022</v>
      </c>
      <c r="D5998" s="73" t="str">
        <f t="shared" si="187"/>
        <v>dez/2019</v>
      </c>
      <c r="E5998" s="263">
        <v>43815</v>
      </c>
      <c r="F5998" s="259"/>
      <c r="G5998" s="259"/>
      <c r="H5998" s="264" t="s">
        <v>2483</v>
      </c>
      <c r="I5998" s="410" t="s">
        <v>229</v>
      </c>
      <c r="J5998" s="264">
        <v>-99</v>
      </c>
      <c r="K5998" s="82" t="str">
        <f>IFERROR(IFERROR(VLOOKUP(I5998,'DE-PARA'!B:D,3,0),VLOOKUP(I5998,'DE-PARA'!C:D,2,0)),"NÃO ENCONTRADO")</f>
        <v>Pessoal</v>
      </c>
    </row>
    <row r="5999" spans="1:11" ht="15" customHeight="1" x14ac:dyDescent="0.25">
      <c r="A5999" s="81" t="str">
        <f t="shared" si="186"/>
        <v>2019</v>
      </c>
      <c r="B5999" s="259" t="s">
        <v>1021</v>
      </c>
      <c r="C5999" s="260" t="s">
        <v>1022</v>
      </c>
      <c r="D5999" s="73" t="str">
        <f t="shared" si="187"/>
        <v>dez/2019</v>
      </c>
      <c r="E5999" s="263">
        <v>43815</v>
      </c>
      <c r="F5999" s="259"/>
      <c r="G5999" s="259"/>
      <c r="H5999" s="264" t="s">
        <v>2484</v>
      </c>
      <c r="I5999" s="410" t="s">
        <v>229</v>
      </c>
      <c r="J5999" s="264">
        <v>-279.07</v>
      </c>
      <c r="K5999" s="82" t="str">
        <f>IFERROR(IFERROR(VLOOKUP(I5999,'DE-PARA'!B:D,3,0),VLOOKUP(I5999,'DE-PARA'!C:D,2,0)),"NÃO ENCONTRADO")</f>
        <v>Pessoal</v>
      </c>
    </row>
    <row r="6000" spans="1:11" ht="15" customHeight="1" x14ac:dyDescent="0.25">
      <c r="A6000" s="81" t="str">
        <f t="shared" si="186"/>
        <v>2019</v>
      </c>
      <c r="B6000" s="259" t="s">
        <v>1021</v>
      </c>
      <c r="C6000" s="260" t="s">
        <v>1022</v>
      </c>
      <c r="D6000" s="73" t="str">
        <f t="shared" si="187"/>
        <v>dez/2019</v>
      </c>
      <c r="E6000" s="263">
        <v>43815</v>
      </c>
      <c r="F6000" s="259"/>
      <c r="G6000" s="259"/>
      <c r="H6000" s="264" t="s">
        <v>2485</v>
      </c>
      <c r="I6000" s="410" t="s">
        <v>229</v>
      </c>
      <c r="J6000" s="264">
        <v>-209.29</v>
      </c>
      <c r="K6000" s="82" t="str">
        <f>IFERROR(IFERROR(VLOOKUP(I6000,'DE-PARA'!B:D,3,0),VLOOKUP(I6000,'DE-PARA'!C:D,2,0)),"NÃO ENCONTRADO")</f>
        <v>Pessoal</v>
      </c>
    </row>
    <row r="6001" spans="1:11" ht="15" customHeight="1" x14ac:dyDescent="0.25">
      <c r="A6001" s="81" t="str">
        <f t="shared" ref="A6001:A6064" si="188">IF(K6001="NÃO ENCONTRADO",0,RIGHT(D6001,4))</f>
        <v>2019</v>
      </c>
      <c r="B6001" s="259" t="s">
        <v>1021</v>
      </c>
      <c r="C6001" s="260" t="s">
        <v>1022</v>
      </c>
      <c r="D6001" s="73" t="str">
        <f t="shared" si="187"/>
        <v>dez/2019</v>
      </c>
      <c r="E6001" s="263">
        <v>43815</v>
      </c>
      <c r="F6001" s="259"/>
      <c r="G6001" s="259"/>
      <c r="H6001" s="264" t="s">
        <v>2486</v>
      </c>
      <c r="I6001" s="410" t="s">
        <v>229</v>
      </c>
      <c r="J6001" s="264">
        <v>-235.49</v>
      </c>
      <c r="K6001" s="82" t="str">
        <f>IFERROR(IFERROR(VLOOKUP(I6001,'DE-PARA'!B:D,3,0),VLOOKUP(I6001,'DE-PARA'!C:D,2,0)),"NÃO ENCONTRADO")</f>
        <v>Pessoal</v>
      </c>
    </row>
    <row r="6002" spans="1:11" ht="15" customHeight="1" x14ac:dyDescent="0.25">
      <c r="A6002" s="81" t="str">
        <f t="shared" si="188"/>
        <v>2019</v>
      </c>
      <c r="B6002" s="259" t="s">
        <v>1021</v>
      </c>
      <c r="C6002" s="260" t="s">
        <v>1022</v>
      </c>
      <c r="D6002" s="73" t="str">
        <f t="shared" si="187"/>
        <v>dez/2019</v>
      </c>
      <c r="E6002" s="263">
        <v>43815</v>
      </c>
      <c r="F6002" s="259"/>
      <c r="G6002" s="259"/>
      <c r="H6002" s="264" t="s">
        <v>2487</v>
      </c>
      <c r="I6002" s="410" t="s">
        <v>229</v>
      </c>
      <c r="J6002" s="264">
        <v>-121.14</v>
      </c>
      <c r="K6002" s="82" t="str">
        <f>IFERROR(IFERROR(VLOOKUP(I6002,'DE-PARA'!B:D,3,0),VLOOKUP(I6002,'DE-PARA'!C:D,2,0)),"NÃO ENCONTRADO")</f>
        <v>Pessoal</v>
      </c>
    </row>
    <row r="6003" spans="1:11" ht="15" customHeight="1" x14ac:dyDescent="0.25">
      <c r="A6003" s="81" t="str">
        <f t="shared" si="188"/>
        <v>2019</v>
      </c>
      <c r="B6003" s="259" t="s">
        <v>1021</v>
      </c>
      <c r="C6003" s="260" t="s">
        <v>1022</v>
      </c>
      <c r="D6003" s="73" t="str">
        <f t="shared" si="187"/>
        <v>dez/2019</v>
      </c>
      <c r="E6003" s="263">
        <v>43815</v>
      </c>
      <c r="F6003" s="259"/>
      <c r="G6003" s="259"/>
      <c r="H6003" s="264" t="s">
        <v>2488</v>
      </c>
      <c r="I6003" s="410" t="s">
        <v>229</v>
      </c>
      <c r="J6003" s="264">
        <v>-229.67</v>
      </c>
      <c r="K6003" s="82" t="str">
        <f>IFERROR(IFERROR(VLOOKUP(I6003,'DE-PARA'!B:D,3,0),VLOOKUP(I6003,'DE-PARA'!C:D,2,0)),"NÃO ENCONTRADO")</f>
        <v>Pessoal</v>
      </c>
    </row>
    <row r="6004" spans="1:11" ht="15" customHeight="1" x14ac:dyDescent="0.25">
      <c r="A6004" s="81" t="str">
        <f t="shared" si="188"/>
        <v>2019</v>
      </c>
      <c r="B6004" s="259" t="s">
        <v>1021</v>
      </c>
      <c r="C6004" s="260" t="s">
        <v>1022</v>
      </c>
      <c r="D6004" s="73" t="str">
        <f t="shared" si="187"/>
        <v>dez/2019</v>
      </c>
      <c r="E6004" s="263">
        <v>43815</v>
      </c>
      <c r="F6004" s="259"/>
      <c r="G6004" s="259"/>
      <c r="H6004" s="264" t="s">
        <v>2484</v>
      </c>
      <c r="I6004" s="410" t="s">
        <v>229</v>
      </c>
      <c r="J6004" s="264">
        <v>-279.07</v>
      </c>
      <c r="K6004" s="82" t="str">
        <f>IFERROR(IFERROR(VLOOKUP(I6004,'DE-PARA'!B:D,3,0),VLOOKUP(I6004,'DE-PARA'!C:D,2,0)),"NÃO ENCONTRADO")</f>
        <v>Pessoal</v>
      </c>
    </row>
    <row r="6005" spans="1:11" ht="15" customHeight="1" x14ac:dyDescent="0.25">
      <c r="A6005" s="81" t="str">
        <f t="shared" si="188"/>
        <v>2019</v>
      </c>
      <c r="B6005" s="259" t="s">
        <v>1021</v>
      </c>
      <c r="C6005" s="260" t="s">
        <v>1022</v>
      </c>
      <c r="D6005" s="73" t="str">
        <f t="shared" si="187"/>
        <v>dez/2019</v>
      </c>
      <c r="E6005" s="263">
        <v>43815</v>
      </c>
      <c r="F6005" s="259"/>
      <c r="G6005" s="259"/>
      <c r="H6005" s="264" t="s">
        <v>2489</v>
      </c>
      <c r="I6005" s="410" t="s">
        <v>229</v>
      </c>
      <c r="J6005" s="264">
        <v>-108.82</v>
      </c>
      <c r="K6005" s="82" t="str">
        <f>IFERROR(IFERROR(VLOOKUP(I6005,'DE-PARA'!B:D,3,0),VLOOKUP(I6005,'DE-PARA'!C:D,2,0)),"NÃO ENCONTRADO")</f>
        <v>Pessoal</v>
      </c>
    </row>
    <row r="6006" spans="1:11" ht="15" customHeight="1" x14ac:dyDescent="0.25">
      <c r="A6006" s="81" t="str">
        <f t="shared" si="188"/>
        <v>2019</v>
      </c>
      <c r="B6006" s="259" t="s">
        <v>1021</v>
      </c>
      <c r="C6006" s="260" t="s">
        <v>1022</v>
      </c>
      <c r="D6006" s="73" t="str">
        <f t="shared" si="187"/>
        <v>dez/2019</v>
      </c>
      <c r="E6006" s="263">
        <v>43815</v>
      </c>
      <c r="F6006" s="259"/>
      <c r="G6006" s="259"/>
      <c r="H6006" s="264" t="s">
        <v>2490</v>
      </c>
      <c r="I6006" s="410" t="s">
        <v>229</v>
      </c>
      <c r="J6006" s="264">
        <v>-426.4</v>
      </c>
      <c r="K6006" s="82" t="str">
        <f>IFERROR(IFERROR(VLOOKUP(I6006,'DE-PARA'!B:D,3,0),VLOOKUP(I6006,'DE-PARA'!C:D,2,0)),"NÃO ENCONTRADO")</f>
        <v>Pessoal</v>
      </c>
    </row>
    <row r="6007" spans="1:11" ht="15" customHeight="1" x14ac:dyDescent="0.25">
      <c r="A6007" s="81" t="str">
        <f t="shared" si="188"/>
        <v>2019</v>
      </c>
      <c r="B6007" s="259" t="s">
        <v>1021</v>
      </c>
      <c r="C6007" s="260" t="s">
        <v>1022</v>
      </c>
      <c r="D6007" s="73" t="str">
        <f t="shared" si="187"/>
        <v>dez/2019</v>
      </c>
      <c r="E6007" s="263">
        <v>43815</v>
      </c>
      <c r="F6007" s="259"/>
      <c r="G6007" s="259"/>
      <c r="H6007" s="264" t="s">
        <v>2491</v>
      </c>
      <c r="I6007" s="410" t="s">
        <v>229</v>
      </c>
      <c r="J6007" s="264">
        <v>-100.55</v>
      </c>
      <c r="K6007" s="82" t="str">
        <f>IFERROR(IFERROR(VLOOKUP(I6007,'DE-PARA'!B:D,3,0),VLOOKUP(I6007,'DE-PARA'!C:D,2,0)),"NÃO ENCONTRADO")</f>
        <v>Pessoal</v>
      </c>
    </row>
    <row r="6008" spans="1:11" ht="15" customHeight="1" x14ac:dyDescent="0.25">
      <c r="A6008" s="81" t="str">
        <f t="shared" si="188"/>
        <v>2019</v>
      </c>
      <c r="B6008" s="259" t="s">
        <v>1021</v>
      </c>
      <c r="C6008" s="260" t="s">
        <v>1022</v>
      </c>
      <c r="D6008" s="73" t="str">
        <f t="shared" si="187"/>
        <v>dez/2019</v>
      </c>
      <c r="E6008" s="263">
        <v>43815</v>
      </c>
      <c r="F6008" s="259"/>
      <c r="G6008" s="259"/>
      <c r="H6008" s="264" t="s">
        <v>2492</v>
      </c>
      <c r="I6008" s="410" t="s">
        <v>229</v>
      </c>
      <c r="J6008" s="264">
        <v>-127.97</v>
      </c>
      <c r="K6008" s="82" t="str">
        <f>IFERROR(IFERROR(VLOOKUP(I6008,'DE-PARA'!B:D,3,0),VLOOKUP(I6008,'DE-PARA'!C:D,2,0)),"NÃO ENCONTRADO")</f>
        <v>Pessoal</v>
      </c>
    </row>
    <row r="6009" spans="1:11" ht="15" customHeight="1" x14ac:dyDescent="0.25">
      <c r="A6009" s="81" t="str">
        <f t="shared" si="188"/>
        <v>2019</v>
      </c>
      <c r="B6009" s="259" t="s">
        <v>1021</v>
      </c>
      <c r="C6009" s="260" t="s">
        <v>1022</v>
      </c>
      <c r="D6009" s="73" t="str">
        <f t="shared" si="187"/>
        <v>dez/2019</v>
      </c>
      <c r="E6009" s="263">
        <v>43815</v>
      </c>
      <c r="F6009" s="259"/>
      <c r="G6009" s="259"/>
      <c r="H6009" s="264" t="s">
        <v>2493</v>
      </c>
      <c r="I6009" s="410" t="s">
        <v>229</v>
      </c>
      <c r="J6009" s="264">
        <v>-99</v>
      </c>
      <c r="K6009" s="82" t="str">
        <f>IFERROR(IFERROR(VLOOKUP(I6009,'DE-PARA'!B:D,3,0),VLOOKUP(I6009,'DE-PARA'!C:D,2,0)),"NÃO ENCONTRADO")</f>
        <v>Pessoal</v>
      </c>
    </row>
    <row r="6010" spans="1:11" ht="15" customHeight="1" x14ac:dyDescent="0.25">
      <c r="A6010" s="81" t="str">
        <f t="shared" si="188"/>
        <v>2019</v>
      </c>
      <c r="B6010" s="259" t="s">
        <v>1021</v>
      </c>
      <c r="C6010" s="260" t="s">
        <v>1022</v>
      </c>
      <c r="D6010" s="73" t="str">
        <f t="shared" si="187"/>
        <v>dez/2019</v>
      </c>
      <c r="E6010" s="263">
        <v>43815</v>
      </c>
      <c r="F6010" s="259"/>
      <c r="G6010" s="259"/>
      <c r="H6010" s="264" t="s">
        <v>2494</v>
      </c>
      <c r="I6010" s="410" t="s">
        <v>229</v>
      </c>
      <c r="J6010" s="264">
        <v>-99.36</v>
      </c>
      <c r="K6010" s="82" t="str">
        <f>IFERROR(IFERROR(VLOOKUP(I6010,'DE-PARA'!B:D,3,0),VLOOKUP(I6010,'DE-PARA'!C:D,2,0)),"NÃO ENCONTRADO")</f>
        <v>Pessoal</v>
      </c>
    </row>
    <row r="6011" spans="1:11" ht="15" customHeight="1" x14ac:dyDescent="0.25">
      <c r="A6011" s="81" t="str">
        <f t="shared" si="188"/>
        <v>2019</v>
      </c>
      <c r="B6011" s="259" t="s">
        <v>1021</v>
      </c>
      <c r="C6011" s="260" t="s">
        <v>1022</v>
      </c>
      <c r="D6011" s="73" t="str">
        <f t="shared" si="187"/>
        <v>dez/2019</v>
      </c>
      <c r="E6011" s="263">
        <v>43815</v>
      </c>
      <c r="F6011" s="259"/>
      <c r="G6011" s="259"/>
      <c r="H6011" s="264" t="s">
        <v>2495</v>
      </c>
      <c r="I6011" s="410" t="s">
        <v>229</v>
      </c>
      <c r="J6011" s="264">
        <v>-157.35</v>
      </c>
      <c r="K6011" s="82" t="str">
        <f>IFERROR(IFERROR(VLOOKUP(I6011,'DE-PARA'!B:D,3,0),VLOOKUP(I6011,'DE-PARA'!C:D,2,0)),"NÃO ENCONTRADO")</f>
        <v>Pessoal</v>
      </c>
    </row>
    <row r="6012" spans="1:11" ht="15" customHeight="1" x14ac:dyDescent="0.25">
      <c r="A6012" s="81" t="str">
        <f t="shared" si="188"/>
        <v>2019</v>
      </c>
      <c r="B6012" s="259" t="s">
        <v>1021</v>
      </c>
      <c r="C6012" s="260" t="s">
        <v>1022</v>
      </c>
      <c r="D6012" s="73" t="str">
        <f t="shared" si="187"/>
        <v>dez/2019</v>
      </c>
      <c r="E6012" s="263">
        <v>43815</v>
      </c>
      <c r="F6012" s="259"/>
      <c r="G6012" s="259"/>
      <c r="H6012" s="264" t="s">
        <v>2496</v>
      </c>
      <c r="I6012" s="410" t="s">
        <v>229</v>
      </c>
      <c r="J6012" s="264">
        <v>-110.29</v>
      </c>
      <c r="K6012" s="82" t="str">
        <f>IFERROR(IFERROR(VLOOKUP(I6012,'DE-PARA'!B:D,3,0),VLOOKUP(I6012,'DE-PARA'!C:D,2,0)),"NÃO ENCONTRADO")</f>
        <v>Pessoal</v>
      </c>
    </row>
    <row r="6013" spans="1:11" ht="15" customHeight="1" x14ac:dyDescent="0.25">
      <c r="A6013" s="81" t="str">
        <f t="shared" si="188"/>
        <v>2019</v>
      </c>
      <c r="B6013" s="259" t="s">
        <v>1021</v>
      </c>
      <c r="C6013" s="260" t="s">
        <v>1022</v>
      </c>
      <c r="D6013" s="73" t="str">
        <f t="shared" si="187"/>
        <v>dez/2019</v>
      </c>
      <c r="E6013" s="263">
        <v>43815</v>
      </c>
      <c r="F6013" s="259"/>
      <c r="G6013" s="259"/>
      <c r="H6013" s="264" t="s">
        <v>2497</v>
      </c>
      <c r="I6013" s="410" t="s">
        <v>229</v>
      </c>
      <c r="J6013" s="264">
        <v>-129.12</v>
      </c>
      <c r="K6013" s="82" t="str">
        <f>IFERROR(IFERROR(VLOOKUP(I6013,'DE-PARA'!B:D,3,0),VLOOKUP(I6013,'DE-PARA'!C:D,2,0)),"NÃO ENCONTRADO")</f>
        <v>Pessoal</v>
      </c>
    </row>
    <row r="6014" spans="1:11" ht="15" customHeight="1" x14ac:dyDescent="0.25">
      <c r="A6014" s="81" t="str">
        <f t="shared" si="188"/>
        <v>2019</v>
      </c>
      <c r="B6014" s="259" t="s">
        <v>1021</v>
      </c>
      <c r="C6014" s="260" t="s">
        <v>1022</v>
      </c>
      <c r="D6014" s="73" t="str">
        <f t="shared" si="187"/>
        <v>dez/2019</v>
      </c>
      <c r="E6014" s="263">
        <v>43815</v>
      </c>
      <c r="F6014" s="259"/>
      <c r="G6014" s="259"/>
      <c r="H6014" s="264" t="s">
        <v>2498</v>
      </c>
      <c r="I6014" s="410" t="s">
        <v>229</v>
      </c>
      <c r="J6014" s="264">
        <v>-127.57</v>
      </c>
      <c r="K6014" s="82" t="str">
        <f>IFERROR(IFERROR(VLOOKUP(I6014,'DE-PARA'!B:D,3,0),VLOOKUP(I6014,'DE-PARA'!C:D,2,0)),"NÃO ENCONTRADO")</f>
        <v>Pessoal</v>
      </c>
    </row>
    <row r="6015" spans="1:11" ht="15" customHeight="1" x14ac:dyDescent="0.25">
      <c r="A6015" s="81" t="str">
        <f t="shared" si="188"/>
        <v>2019</v>
      </c>
      <c r="B6015" s="259" t="s">
        <v>1021</v>
      </c>
      <c r="C6015" s="260" t="s">
        <v>1022</v>
      </c>
      <c r="D6015" s="73" t="str">
        <f t="shared" si="187"/>
        <v>dez/2019</v>
      </c>
      <c r="E6015" s="263">
        <v>43815</v>
      </c>
      <c r="F6015" s="259"/>
      <c r="G6015" s="259"/>
      <c r="H6015" s="264" t="s">
        <v>2499</v>
      </c>
      <c r="I6015" s="410" t="s">
        <v>229</v>
      </c>
      <c r="J6015" s="264">
        <v>-214.81</v>
      </c>
      <c r="K6015" s="82" t="str">
        <f>IFERROR(IFERROR(VLOOKUP(I6015,'DE-PARA'!B:D,3,0),VLOOKUP(I6015,'DE-PARA'!C:D,2,0)),"NÃO ENCONTRADO")</f>
        <v>Pessoal</v>
      </c>
    </row>
    <row r="6016" spans="1:11" ht="15" customHeight="1" x14ac:dyDescent="0.25">
      <c r="A6016" s="81" t="str">
        <f t="shared" si="188"/>
        <v>2019</v>
      </c>
      <c r="B6016" s="259" t="s">
        <v>1021</v>
      </c>
      <c r="C6016" s="260" t="s">
        <v>1022</v>
      </c>
      <c r="D6016" s="73" t="str">
        <f t="shared" si="187"/>
        <v>dez/2019</v>
      </c>
      <c r="E6016" s="263">
        <v>43815</v>
      </c>
      <c r="F6016" s="259"/>
      <c r="G6016" s="259"/>
      <c r="H6016" s="264" t="s">
        <v>2500</v>
      </c>
      <c r="I6016" s="410" t="s">
        <v>229</v>
      </c>
      <c r="J6016" s="264">
        <v>-110.29</v>
      </c>
      <c r="K6016" s="82" t="str">
        <f>IFERROR(IFERROR(VLOOKUP(I6016,'DE-PARA'!B:D,3,0),VLOOKUP(I6016,'DE-PARA'!C:D,2,0)),"NÃO ENCONTRADO")</f>
        <v>Pessoal</v>
      </c>
    </row>
    <row r="6017" spans="1:11" ht="15" customHeight="1" x14ac:dyDescent="0.25">
      <c r="A6017" s="81" t="str">
        <f t="shared" si="188"/>
        <v>2019</v>
      </c>
      <c r="B6017" s="259" t="s">
        <v>1021</v>
      </c>
      <c r="C6017" s="260" t="s">
        <v>1022</v>
      </c>
      <c r="D6017" s="73" t="str">
        <f t="shared" si="187"/>
        <v>dez/2019</v>
      </c>
      <c r="E6017" s="263">
        <v>43815</v>
      </c>
      <c r="F6017" s="259"/>
      <c r="G6017" s="259"/>
      <c r="H6017" s="264" t="s">
        <v>2501</v>
      </c>
      <c r="I6017" s="410" t="s">
        <v>229</v>
      </c>
      <c r="J6017" s="264">
        <v>-100.9</v>
      </c>
      <c r="K6017" s="82" t="str">
        <f>IFERROR(IFERROR(VLOOKUP(I6017,'DE-PARA'!B:D,3,0),VLOOKUP(I6017,'DE-PARA'!C:D,2,0)),"NÃO ENCONTRADO")</f>
        <v>Pessoal</v>
      </c>
    </row>
    <row r="6018" spans="1:11" ht="15" customHeight="1" x14ac:dyDescent="0.25">
      <c r="A6018" s="81" t="str">
        <f t="shared" si="188"/>
        <v>2019</v>
      </c>
      <c r="B6018" s="259" t="s">
        <v>1021</v>
      </c>
      <c r="C6018" s="260" t="s">
        <v>1022</v>
      </c>
      <c r="D6018" s="73" t="str">
        <f t="shared" si="187"/>
        <v>dez/2019</v>
      </c>
      <c r="E6018" s="263">
        <v>43815</v>
      </c>
      <c r="F6018" s="259"/>
      <c r="G6018" s="259"/>
      <c r="H6018" s="264" t="s">
        <v>2502</v>
      </c>
      <c r="I6018" s="410" t="s">
        <v>229</v>
      </c>
      <c r="J6018" s="264">
        <v>-856.06</v>
      </c>
      <c r="K6018" s="82" t="str">
        <f>IFERROR(IFERROR(VLOOKUP(I6018,'DE-PARA'!B:D,3,0),VLOOKUP(I6018,'DE-PARA'!C:D,2,0)),"NÃO ENCONTRADO")</f>
        <v>Pessoal</v>
      </c>
    </row>
    <row r="6019" spans="1:11" ht="15" customHeight="1" x14ac:dyDescent="0.25">
      <c r="A6019" s="81" t="str">
        <f t="shared" si="188"/>
        <v>2019</v>
      </c>
      <c r="B6019" s="259" t="s">
        <v>1021</v>
      </c>
      <c r="C6019" s="260" t="s">
        <v>1022</v>
      </c>
      <c r="D6019" s="73" t="str">
        <f t="shared" si="187"/>
        <v>dez/2019</v>
      </c>
      <c r="E6019" s="263">
        <v>43815</v>
      </c>
      <c r="F6019" s="259"/>
      <c r="G6019" s="259"/>
      <c r="H6019" s="264" t="s">
        <v>2503</v>
      </c>
      <c r="I6019" s="410" t="s">
        <v>229</v>
      </c>
      <c r="J6019" s="264">
        <v>-115.94</v>
      </c>
      <c r="K6019" s="82" t="str">
        <f>IFERROR(IFERROR(VLOOKUP(I6019,'DE-PARA'!B:D,3,0),VLOOKUP(I6019,'DE-PARA'!C:D,2,0)),"NÃO ENCONTRADO")</f>
        <v>Pessoal</v>
      </c>
    </row>
    <row r="6020" spans="1:11" ht="15" customHeight="1" x14ac:dyDescent="0.25">
      <c r="A6020" s="81" t="str">
        <f t="shared" si="188"/>
        <v>2019</v>
      </c>
      <c r="B6020" s="259" t="s">
        <v>1021</v>
      </c>
      <c r="C6020" s="260" t="s">
        <v>1022</v>
      </c>
      <c r="D6020" s="73" t="str">
        <f t="shared" si="187"/>
        <v>dez/2019</v>
      </c>
      <c r="E6020" s="263">
        <v>43815</v>
      </c>
      <c r="F6020" s="259"/>
      <c r="G6020" s="259"/>
      <c r="H6020" s="264" t="s">
        <v>2504</v>
      </c>
      <c r="I6020" s="410" t="s">
        <v>229</v>
      </c>
      <c r="J6020" s="264">
        <v>-112.02</v>
      </c>
      <c r="K6020" s="82" t="str">
        <f>IFERROR(IFERROR(VLOOKUP(I6020,'DE-PARA'!B:D,3,0),VLOOKUP(I6020,'DE-PARA'!C:D,2,0)),"NÃO ENCONTRADO")</f>
        <v>Pessoal</v>
      </c>
    </row>
    <row r="6021" spans="1:11" ht="15" customHeight="1" x14ac:dyDescent="0.25">
      <c r="A6021" s="81" t="str">
        <f t="shared" si="188"/>
        <v>2019</v>
      </c>
      <c r="B6021" s="259" t="s">
        <v>1021</v>
      </c>
      <c r="C6021" s="260" t="s">
        <v>1022</v>
      </c>
      <c r="D6021" s="73" t="str">
        <f t="shared" ref="D6021:D6084" si="189">TEXT(E6021,"mmm/aaaa")</f>
        <v>dez/2019</v>
      </c>
      <c r="E6021" s="263">
        <v>43815</v>
      </c>
      <c r="F6021" s="259"/>
      <c r="G6021" s="259"/>
      <c r="H6021" s="264" t="s">
        <v>2505</v>
      </c>
      <c r="I6021" s="410" t="s">
        <v>229</v>
      </c>
      <c r="J6021" s="264">
        <v>-99</v>
      </c>
      <c r="K6021" s="82" t="str">
        <f>IFERROR(IFERROR(VLOOKUP(I6021,'DE-PARA'!B:D,3,0),VLOOKUP(I6021,'DE-PARA'!C:D,2,0)),"NÃO ENCONTRADO")</f>
        <v>Pessoal</v>
      </c>
    </row>
    <row r="6022" spans="1:11" ht="15" customHeight="1" x14ac:dyDescent="0.25">
      <c r="A6022" s="81" t="str">
        <f t="shared" si="188"/>
        <v>2019</v>
      </c>
      <c r="B6022" s="259" t="s">
        <v>1021</v>
      </c>
      <c r="C6022" s="260" t="s">
        <v>1022</v>
      </c>
      <c r="D6022" s="73" t="str">
        <f t="shared" si="189"/>
        <v>dez/2019</v>
      </c>
      <c r="E6022" s="263">
        <v>43815</v>
      </c>
      <c r="F6022" s="259"/>
      <c r="G6022" s="259"/>
      <c r="H6022" s="264" t="s">
        <v>2506</v>
      </c>
      <c r="I6022" s="410" t="s">
        <v>229</v>
      </c>
      <c r="J6022" s="264">
        <v>-218.2</v>
      </c>
      <c r="K6022" s="82" t="str">
        <f>IFERROR(IFERROR(VLOOKUP(I6022,'DE-PARA'!B:D,3,0),VLOOKUP(I6022,'DE-PARA'!C:D,2,0)),"NÃO ENCONTRADO")</f>
        <v>Pessoal</v>
      </c>
    </row>
    <row r="6023" spans="1:11" ht="15" customHeight="1" x14ac:dyDescent="0.25">
      <c r="A6023" s="81" t="str">
        <f t="shared" si="188"/>
        <v>2019</v>
      </c>
      <c r="B6023" s="259" t="s">
        <v>1021</v>
      </c>
      <c r="C6023" s="260" t="s">
        <v>1022</v>
      </c>
      <c r="D6023" s="73" t="str">
        <f t="shared" si="189"/>
        <v>dez/2019</v>
      </c>
      <c r="E6023" s="263">
        <v>43815</v>
      </c>
      <c r="F6023" s="259"/>
      <c r="G6023" s="259"/>
      <c r="H6023" s="264" t="s">
        <v>2507</v>
      </c>
      <c r="I6023" s="410" t="s">
        <v>229</v>
      </c>
      <c r="J6023" s="264">
        <v>-121.14</v>
      </c>
      <c r="K6023" s="82" t="str">
        <f>IFERROR(IFERROR(VLOOKUP(I6023,'DE-PARA'!B:D,3,0),VLOOKUP(I6023,'DE-PARA'!C:D,2,0)),"NÃO ENCONTRADO")</f>
        <v>Pessoal</v>
      </c>
    </row>
    <row r="6024" spans="1:11" ht="15" customHeight="1" x14ac:dyDescent="0.25">
      <c r="A6024" s="81" t="str">
        <f t="shared" si="188"/>
        <v>2019</v>
      </c>
      <c r="B6024" s="259" t="s">
        <v>1021</v>
      </c>
      <c r="C6024" s="260" t="s">
        <v>1022</v>
      </c>
      <c r="D6024" s="73" t="str">
        <f t="shared" si="189"/>
        <v>dez/2019</v>
      </c>
      <c r="E6024" s="263">
        <v>43815</v>
      </c>
      <c r="F6024" s="259"/>
      <c r="G6024" s="259"/>
      <c r="H6024" s="264" t="s">
        <v>2508</v>
      </c>
      <c r="I6024" s="410" t="s">
        <v>229</v>
      </c>
      <c r="J6024" s="264">
        <v>-99</v>
      </c>
      <c r="K6024" s="82" t="str">
        <f>IFERROR(IFERROR(VLOOKUP(I6024,'DE-PARA'!B:D,3,0),VLOOKUP(I6024,'DE-PARA'!C:D,2,0)),"NÃO ENCONTRADO")</f>
        <v>Pessoal</v>
      </c>
    </row>
    <row r="6025" spans="1:11" ht="15" customHeight="1" x14ac:dyDescent="0.25">
      <c r="A6025" s="81" t="str">
        <f t="shared" si="188"/>
        <v>2019</v>
      </c>
      <c r="B6025" s="259" t="s">
        <v>1021</v>
      </c>
      <c r="C6025" s="260" t="s">
        <v>1022</v>
      </c>
      <c r="D6025" s="73" t="str">
        <f t="shared" si="189"/>
        <v>dez/2019</v>
      </c>
      <c r="E6025" s="263">
        <v>43815</v>
      </c>
      <c r="F6025" s="259"/>
      <c r="G6025" s="259"/>
      <c r="H6025" s="264" t="s">
        <v>2509</v>
      </c>
      <c r="I6025" s="410" t="s">
        <v>229</v>
      </c>
      <c r="J6025" s="264">
        <v>-108.3</v>
      </c>
      <c r="K6025" s="82" t="str">
        <f>IFERROR(IFERROR(VLOOKUP(I6025,'DE-PARA'!B:D,3,0),VLOOKUP(I6025,'DE-PARA'!C:D,2,0)),"NÃO ENCONTRADO")</f>
        <v>Pessoal</v>
      </c>
    </row>
    <row r="6026" spans="1:11" ht="15" customHeight="1" x14ac:dyDescent="0.25">
      <c r="A6026" s="81" t="str">
        <f t="shared" si="188"/>
        <v>2019</v>
      </c>
      <c r="B6026" s="259" t="s">
        <v>1021</v>
      </c>
      <c r="C6026" s="260" t="s">
        <v>1022</v>
      </c>
      <c r="D6026" s="73" t="str">
        <f t="shared" si="189"/>
        <v>dez/2019</v>
      </c>
      <c r="E6026" s="263">
        <v>43815</v>
      </c>
      <c r="F6026" s="259"/>
      <c r="G6026" s="259"/>
      <c r="H6026" s="264" t="s">
        <v>2510</v>
      </c>
      <c r="I6026" s="410" t="s">
        <v>229</v>
      </c>
      <c r="J6026" s="264">
        <v>-112.02</v>
      </c>
      <c r="K6026" s="82" t="str">
        <f>IFERROR(IFERROR(VLOOKUP(I6026,'DE-PARA'!B:D,3,0),VLOOKUP(I6026,'DE-PARA'!C:D,2,0)),"NÃO ENCONTRADO")</f>
        <v>Pessoal</v>
      </c>
    </row>
    <row r="6027" spans="1:11" ht="15" customHeight="1" x14ac:dyDescent="0.25">
      <c r="A6027" s="81" t="str">
        <f t="shared" si="188"/>
        <v>2019</v>
      </c>
      <c r="B6027" s="259" t="s">
        <v>1021</v>
      </c>
      <c r="C6027" s="260" t="s">
        <v>1022</v>
      </c>
      <c r="D6027" s="73" t="str">
        <f t="shared" si="189"/>
        <v>dez/2019</v>
      </c>
      <c r="E6027" s="263">
        <v>43815</v>
      </c>
      <c r="F6027" s="259"/>
      <c r="G6027" s="259"/>
      <c r="H6027" s="264" t="s">
        <v>2511</v>
      </c>
      <c r="I6027" s="410" t="s">
        <v>229</v>
      </c>
      <c r="J6027" s="264">
        <v>-99.36</v>
      </c>
      <c r="K6027" s="82" t="str">
        <f>IFERROR(IFERROR(VLOOKUP(I6027,'DE-PARA'!B:D,3,0),VLOOKUP(I6027,'DE-PARA'!C:D,2,0)),"NÃO ENCONTRADO")</f>
        <v>Pessoal</v>
      </c>
    </row>
    <row r="6028" spans="1:11" ht="15" customHeight="1" x14ac:dyDescent="0.25">
      <c r="A6028" s="81" t="str">
        <f t="shared" si="188"/>
        <v>2019</v>
      </c>
      <c r="B6028" s="259" t="s">
        <v>1021</v>
      </c>
      <c r="C6028" s="260" t="s">
        <v>1022</v>
      </c>
      <c r="D6028" s="73" t="str">
        <f t="shared" si="189"/>
        <v>dez/2019</v>
      </c>
      <c r="E6028" s="263">
        <v>43815</v>
      </c>
      <c r="F6028" s="259"/>
      <c r="G6028" s="259"/>
      <c r="H6028" s="264" t="s">
        <v>2512</v>
      </c>
      <c r="I6028" s="410" t="s">
        <v>229</v>
      </c>
      <c r="J6028" s="264">
        <v>-99</v>
      </c>
      <c r="K6028" s="82" t="str">
        <f>IFERROR(IFERROR(VLOOKUP(I6028,'DE-PARA'!B:D,3,0),VLOOKUP(I6028,'DE-PARA'!C:D,2,0)),"NÃO ENCONTRADO")</f>
        <v>Pessoal</v>
      </c>
    </row>
    <row r="6029" spans="1:11" ht="15" customHeight="1" x14ac:dyDescent="0.25">
      <c r="A6029" s="81" t="str">
        <f t="shared" si="188"/>
        <v>2019</v>
      </c>
      <c r="B6029" s="259" t="s">
        <v>1021</v>
      </c>
      <c r="C6029" s="260" t="s">
        <v>1022</v>
      </c>
      <c r="D6029" s="73" t="str">
        <f t="shared" si="189"/>
        <v>dez/2019</v>
      </c>
      <c r="E6029" s="263">
        <v>43815</v>
      </c>
      <c r="F6029" s="259"/>
      <c r="G6029" s="259"/>
      <c r="H6029" s="264" t="s">
        <v>2513</v>
      </c>
      <c r="I6029" s="410" t="s">
        <v>229</v>
      </c>
      <c r="J6029" s="264">
        <v>-131.22999999999999</v>
      </c>
      <c r="K6029" s="82" t="str">
        <f>IFERROR(IFERROR(VLOOKUP(I6029,'DE-PARA'!B:D,3,0),VLOOKUP(I6029,'DE-PARA'!C:D,2,0)),"NÃO ENCONTRADO")</f>
        <v>Pessoal</v>
      </c>
    </row>
    <row r="6030" spans="1:11" ht="15" customHeight="1" x14ac:dyDescent="0.25">
      <c r="A6030" s="81" t="str">
        <f t="shared" si="188"/>
        <v>2019</v>
      </c>
      <c r="B6030" s="259" t="s">
        <v>1021</v>
      </c>
      <c r="C6030" s="260" t="s">
        <v>1022</v>
      </c>
      <c r="D6030" s="73" t="str">
        <f t="shared" si="189"/>
        <v>dez/2019</v>
      </c>
      <c r="E6030" s="263">
        <v>43815</v>
      </c>
      <c r="F6030" s="259"/>
      <c r="G6030" s="259"/>
      <c r="H6030" s="264" t="s">
        <v>2514</v>
      </c>
      <c r="I6030" s="410" t="s">
        <v>229</v>
      </c>
      <c r="J6030" s="264">
        <v>-127.97</v>
      </c>
      <c r="K6030" s="82" t="str">
        <f>IFERROR(IFERROR(VLOOKUP(I6030,'DE-PARA'!B:D,3,0),VLOOKUP(I6030,'DE-PARA'!C:D,2,0)),"NÃO ENCONTRADO")</f>
        <v>Pessoal</v>
      </c>
    </row>
    <row r="6031" spans="1:11" ht="15" customHeight="1" x14ac:dyDescent="0.25">
      <c r="A6031" s="81" t="str">
        <f t="shared" si="188"/>
        <v>2019</v>
      </c>
      <c r="B6031" s="259" t="s">
        <v>1021</v>
      </c>
      <c r="C6031" s="260" t="s">
        <v>1022</v>
      </c>
      <c r="D6031" s="73" t="str">
        <f t="shared" si="189"/>
        <v>dez/2019</v>
      </c>
      <c r="E6031" s="263">
        <v>43815</v>
      </c>
      <c r="F6031" s="259"/>
      <c r="G6031" s="259"/>
      <c r="H6031" s="264" t="s">
        <v>2515</v>
      </c>
      <c r="I6031" s="410" t="s">
        <v>229</v>
      </c>
      <c r="J6031" s="264">
        <v>-110.29</v>
      </c>
      <c r="K6031" s="82" t="str">
        <f>IFERROR(IFERROR(VLOOKUP(I6031,'DE-PARA'!B:D,3,0),VLOOKUP(I6031,'DE-PARA'!C:D,2,0)),"NÃO ENCONTRADO")</f>
        <v>Pessoal</v>
      </c>
    </row>
    <row r="6032" spans="1:11" ht="15" customHeight="1" x14ac:dyDescent="0.25">
      <c r="A6032" s="81" t="str">
        <f t="shared" si="188"/>
        <v>2019</v>
      </c>
      <c r="B6032" s="259" t="s">
        <v>1021</v>
      </c>
      <c r="C6032" s="260" t="s">
        <v>1022</v>
      </c>
      <c r="D6032" s="73" t="str">
        <f t="shared" si="189"/>
        <v>dez/2019</v>
      </c>
      <c r="E6032" s="263">
        <v>43815</v>
      </c>
      <c r="F6032" s="259"/>
      <c r="G6032" s="259"/>
      <c r="H6032" s="264" t="s">
        <v>2516</v>
      </c>
      <c r="I6032" s="410" t="s">
        <v>229</v>
      </c>
      <c r="J6032" s="264">
        <v>-116.65</v>
      </c>
      <c r="K6032" s="82" t="str">
        <f>IFERROR(IFERROR(VLOOKUP(I6032,'DE-PARA'!B:D,3,0),VLOOKUP(I6032,'DE-PARA'!C:D,2,0)),"NÃO ENCONTRADO")</f>
        <v>Pessoal</v>
      </c>
    </row>
    <row r="6033" spans="1:11" ht="15" customHeight="1" x14ac:dyDescent="0.25">
      <c r="A6033" s="81" t="str">
        <f t="shared" si="188"/>
        <v>2019</v>
      </c>
      <c r="B6033" s="259" t="s">
        <v>1021</v>
      </c>
      <c r="C6033" s="260" t="s">
        <v>1022</v>
      </c>
      <c r="D6033" s="73" t="str">
        <f t="shared" si="189"/>
        <v>dez/2019</v>
      </c>
      <c r="E6033" s="263">
        <v>43815</v>
      </c>
      <c r="F6033" s="259"/>
      <c r="G6033" s="259"/>
      <c r="H6033" s="264" t="s">
        <v>2517</v>
      </c>
      <c r="I6033" s="410" t="s">
        <v>229</v>
      </c>
      <c r="J6033" s="264">
        <v>-206.57</v>
      </c>
      <c r="K6033" s="82" t="str">
        <f>IFERROR(IFERROR(VLOOKUP(I6033,'DE-PARA'!B:D,3,0),VLOOKUP(I6033,'DE-PARA'!C:D,2,0)),"NÃO ENCONTRADO")</f>
        <v>Pessoal</v>
      </c>
    </row>
    <row r="6034" spans="1:11" ht="15" customHeight="1" x14ac:dyDescent="0.25">
      <c r="A6034" s="81" t="str">
        <f t="shared" si="188"/>
        <v>2019</v>
      </c>
      <c r="B6034" s="259" t="s">
        <v>1021</v>
      </c>
      <c r="C6034" s="260" t="s">
        <v>1022</v>
      </c>
      <c r="D6034" s="73" t="str">
        <f t="shared" si="189"/>
        <v>dez/2019</v>
      </c>
      <c r="E6034" s="263">
        <v>43815</v>
      </c>
      <c r="F6034" s="259"/>
      <c r="G6034" s="259"/>
      <c r="H6034" s="264" t="s">
        <v>2518</v>
      </c>
      <c r="I6034" s="410" t="s">
        <v>229</v>
      </c>
      <c r="J6034" s="264">
        <v>-203.42</v>
      </c>
      <c r="K6034" s="82" t="str">
        <f>IFERROR(IFERROR(VLOOKUP(I6034,'DE-PARA'!B:D,3,0),VLOOKUP(I6034,'DE-PARA'!C:D,2,0)),"NÃO ENCONTRADO")</f>
        <v>Pessoal</v>
      </c>
    </row>
    <row r="6035" spans="1:11" ht="15" customHeight="1" x14ac:dyDescent="0.25">
      <c r="A6035" s="81" t="str">
        <f t="shared" si="188"/>
        <v>2019</v>
      </c>
      <c r="B6035" s="259" t="s">
        <v>1021</v>
      </c>
      <c r="C6035" s="260" t="s">
        <v>1022</v>
      </c>
      <c r="D6035" s="73" t="str">
        <f t="shared" si="189"/>
        <v>dez/2019</v>
      </c>
      <c r="E6035" s="263">
        <v>43815</v>
      </c>
      <c r="F6035" s="259"/>
      <c r="G6035" s="259"/>
      <c r="H6035" s="264" t="s">
        <v>2519</v>
      </c>
      <c r="I6035" s="410" t="s">
        <v>229</v>
      </c>
      <c r="J6035" s="264">
        <v>-99</v>
      </c>
      <c r="K6035" s="82" t="str">
        <f>IFERROR(IFERROR(VLOOKUP(I6035,'DE-PARA'!B:D,3,0),VLOOKUP(I6035,'DE-PARA'!C:D,2,0)),"NÃO ENCONTRADO")</f>
        <v>Pessoal</v>
      </c>
    </row>
    <row r="6036" spans="1:11" ht="15" customHeight="1" x14ac:dyDescent="0.25">
      <c r="A6036" s="81" t="str">
        <f t="shared" si="188"/>
        <v>2019</v>
      </c>
      <c r="B6036" s="259" t="s">
        <v>1021</v>
      </c>
      <c r="C6036" s="260" t="s">
        <v>1022</v>
      </c>
      <c r="D6036" s="73" t="str">
        <f t="shared" si="189"/>
        <v>dez/2019</v>
      </c>
      <c r="E6036" s="263">
        <v>43815</v>
      </c>
      <c r="F6036" s="259"/>
      <c r="G6036" s="259"/>
      <c r="H6036" s="264" t="s">
        <v>2520</v>
      </c>
      <c r="I6036" s="410" t="s">
        <v>229</v>
      </c>
      <c r="J6036" s="264">
        <v>-131.22999999999999</v>
      </c>
      <c r="K6036" s="82" t="str">
        <f>IFERROR(IFERROR(VLOOKUP(I6036,'DE-PARA'!B:D,3,0),VLOOKUP(I6036,'DE-PARA'!C:D,2,0)),"NÃO ENCONTRADO")</f>
        <v>Pessoal</v>
      </c>
    </row>
    <row r="6037" spans="1:11" ht="15" customHeight="1" x14ac:dyDescent="0.25">
      <c r="A6037" s="81" t="str">
        <f t="shared" si="188"/>
        <v>2019</v>
      </c>
      <c r="B6037" s="259" t="s">
        <v>1021</v>
      </c>
      <c r="C6037" s="260" t="s">
        <v>1022</v>
      </c>
      <c r="D6037" s="73" t="str">
        <f t="shared" si="189"/>
        <v>dez/2019</v>
      </c>
      <c r="E6037" s="263">
        <v>43815</v>
      </c>
      <c r="F6037" s="259"/>
      <c r="G6037" s="259"/>
      <c r="H6037" s="264" t="s">
        <v>2521</v>
      </c>
      <c r="I6037" s="410" t="s">
        <v>229</v>
      </c>
      <c r="J6037" s="264">
        <v>-121.14</v>
      </c>
      <c r="K6037" s="82" t="str">
        <f>IFERROR(IFERROR(VLOOKUP(I6037,'DE-PARA'!B:D,3,0),VLOOKUP(I6037,'DE-PARA'!C:D,2,0)),"NÃO ENCONTRADO")</f>
        <v>Pessoal</v>
      </c>
    </row>
    <row r="6038" spans="1:11" ht="15" customHeight="1" x14ac:dyDescent="0.25">
      <c r="A6038" s="81" t="str">
        <f t="shared" si="188"/>
        <v>2019</v>
      </c>
      <c r="B6038" s="259" t="s">
        <v>1021</v>
      </c>
      <c r="C6038" s="260" t="s">
        <v>1022</v>
      </c>
      <c r="D6038" s="73" t="str">
        <f t="shared" si="189"/>
        <v>dez/2019</v>
      </c>
      <c r="E6038" s="263">
        <v>43815</v>
      </c>
      <c r="F6038" s="259"/>
      <c r="G6038" s="259"/>
      <c r="H6038" s="264" t="s">
        <v>2522</v>
      </c>
      <c r="I6038" s="410" t="s">
        <v>229</v>
      </c>
      <c r="J6038" s="264">
        <v>-115.94</v>
      </c>
      <c r="K6038" s="82" t="str">
        <f>IFERROR(IFERROR(VLOOKUP(I6038,'DE-PARA'!B:D,3,0),VLOOKUP(I6038,'DE-PARA'!C:D,2,0)),"NÃO ENCONTRADO")</f>
        <v>Pessoal</v>
      </c>
    </row>
    <row r="6039" spans="1:11" ht="15" customHeight="1" x14ac:dyDescent="0.25">
      <c r="A6039" s="81" t="str">
        <f t="shared" si="188"/>
        <v>2019</v>
      </c>
      <c r="B6039" s="259" t="s">
        <v>1021</v>
      </c>
      <c r="C6039" s="260" t="s">
        <v>1022</v>
      </c>
      <c r="D6039" s="73" t="str">
        <f t="shared" si="189"/>
        <v>dez/2019</v>
      </c>
      <c r="E6039" s="263">
        <v>43815</v>
      </c>
      <c r="F6039" s="259"/>
      <c r="G6039" s="259"/>
      <c r="H6039" s="264" t="s">
        <v>2523</v>
      </c>
      <c r="I6039" s="410" t="s">
        <v>229</v>
      </c>
      <c r="J6039" s="264">
        <v>-1128.8599999999999</v>
      </c>
      <c r="K6039" s="82" t="str">
        <f>IFERROR(IFERROR(VLOOKUP(I6039,'DE-PARA'!B:D,3,0),VLOOKUP(I6039,'DE-PARA'!C:D,2,0)),"NÃO ENCONTRADO")</f>
        <v>Pessoal</v>
      </c>
    </row>
    <row r="6040" spans="1:11" ht="15" customHeight="1" x14ac:dyDescent="0.25">
      <c r="A6040" s="81" t="str">
        <f t="shared" si="188"/>
        <v>2019</v>
      </c>
      <c r="B6040" s="259" t="s">
        <v>1021</v>
      </c>
      <c r="C6040" s="260" t="s">
        <v>1022</v>
      </c>
      <c r="D6040" s="73" t="str">
        <f t="shared" si="189"/>
        <v>dez/2019</v>
      </c>
      <c r="E6040" s="263">
        <v>43815</v>
      </c>
      <c r="F6040" s="259"/>
      <c r="G6040" s="259"/>
      <c r="H6040" s="264" t="s">
        <v>2524</v>
      </c>
      <c r="I6040" s="410" t="s">
        <v>229</v>
      </c>
      <c r="J6040" s="264">
        <v>-115.01</v>
      </c>
      <c r="K6040" s="82" t="str">
        <f>IFERROR(IFERROR(VLOOKUP(I6040,'DE-PARA'!B:D,3,0),VLOOKUP(I6040,'DE-PARA'!C:D,2,0)),"NÃO ENCONTRADO")</f>
        <v>Pessoal</v>
      </c>
    </row>
    <row r="6041" spans="1:11" ht="15" customHeight="1" x14ac:dyDescent="0.25">
      <c r="A6041" s="81" t="str">
        <f t="shared" si="188"/>
        <v>2019</v>
      </c>
      <c r="B6041" s="259" t="s">
        <v>1021</v>
      </c>
      <c r="C6041" s="260" t="s">
        <v>1022</v>
      </c>
      <c r="D6041" s="73" t="str">
        <f t="shared" si="189"/>
        <v>dez/2019</v>
      </c>
      <c r="E6041" s="263">
        <v>43815</v>
      </c>
      <c r="F6041" s="259"/>
      <c r="G6041" s="259"/>
      <c r="H6041" s="264" t="s">
        <v>2525</v>
      </c>
      <c r="I6041" s="410" t="s">
        <v>229</v>
      </c>
      <c r="J6041" s="264">
        <v>-246.01</v>
      </c>
      <c r="K6041" s="82" t="str">
        <f>IFERROR(IFERROR(VLOOKUP(I6041,'DE-PARA'!B:D,3,0),VLOOKUP(I6041,'DE-PARA'!C:D,2,0)),"NÃO ENCONTRADO")</f>
        <v>Pessoal</v>
      </c>
    </row>
    <row r="6042" spans="1:11" ht="15" customHeight="1" x14ac:dyDescent="0.25">
      <c r="A6042" s="81" t="str">
        <f t="shared" si="188"/>
        <v>2019</v>
      </c>
      <c r="B6042" s="259" t="s">
        <v>1021</v>
      </c>
      <c r="C6042" s="260" t="s">
        <v>1022</v>
      </c>
      <c r="D6042" s="73" t="str">
        <f t="shared" si="189"/>
        <v>dez/2019</v>
      </c>
      <c r="E6042" s="263">
        <v>43815</v>
      </c>
      <c r="F6042" s="259"/>
      <c r="G6042" s="259"/>
      <c r="H6042" s="264" t="s">
        <v>2526</v>
      </c>
      <c r="I6042" s="410" t="s">
        <v>229</v>
      </c>
      <c r="J6042" s="264">
        <v>-245.99</v>
      </c>
      <c r="K6042" s="82" t="str">
        <f>IFERROR(IFERROR(VLOOKUP(I6042,'DE-PARA'!B:D,3,0),VLOOKUP(I6042,'DE-PARA'!C:D,2,0)),"NÃO ENCONTRADO")</f>
        <v>Pessoal</v>
      </c>
    </row>
    <row r="6043" spans="1:11" ht="15" customHeight="1" x14ac:dyDescent="0.25">
      <c r="A6043" s="81" t="str">
        <f t="shared" si="188"/>
        <v>2019</v>
      </c>
      <c r="B6043" s="259" t="s">
        <v>1021</v>
      </c>
      <c r="C6043" s="260" t="s">
        <v>1022</v>
      </c>
      <c r="D6043" s="73" t="str">
        <f t="shared" si="189"/>
        <v>dez/2019</v>
      </c>
      <c r="E6043" s="263">
        <v>43815</v>
      </c>
      <c r="F6043" s="259"/>
      <c r="G6043" s="259"/>
      <c r="H6043" s="264" t="s">
        <v>2527</v>
      </c>
      <c r="I6043" s="410" t="s">
        <v>276</v>
      </c>
      <c r="J6043" s="264">
        <v>-166.48</v>
      </c>
      <c r="K6043" s="82" t="str">
        <f>IFERROR(IFERROR(VLOOKUP(I6043,'DE-PARA'!B:D,3,0),VLOOKUP(I6043,'DE-PARA'!C:D,2,0)),"NÃO ENCONTRADO")</f>
        <v>Despesas com Viagens</v>
      </c>
    </row>
    <row r="6044" spans="1:11" ht="15" customHeight="1" x14ac:dyDescent="0.25">
      <c r="A6044" s="81" t="str">
        <f t="shared" si="188"/>
        <v>2019</v>
      </c>
      <c r="B6044" s="259" t="s">
        <v>1021</v>
      </c>
      <c r="C6044" s="260" t="s">
        <v>1022</v>
      </c>
      <c r="D6044" s="73" t="str">
        <f t="shared" si="189"/>
        <v>dez/2019</v>
      </c>
      <c r="E6044" s="263">
        <v>43815</v>
      </c>
      <c r="F6044" s="259"/>
      <c r="G6044" s="259"/>
      <c r="H6044" s="264" t="s">
        <v>2527</v>
      </c>
      <c r="I6044" s="410" t="s">
        <v>276</v>
      </c>
      <c r="J6044" s="264">
        <v>-538.03</v>
      </c>
      <c r="K6044" s="82" t="str">
        <f>IFERROR(IFERROR(VLOOKUP(I6044,'DE-PARA'!B:D,3,0),VLOOKUP(I6044,'DE-PARA'!C:D,2,0)),"NÃO ENCONTRADO")</f>
        <v>Despesas com Viagens</v>
      </c>
    </row>
    <row r="6045" spans="1:11" ht="15" customHeight="1" x14ac:dyDescent="0.25">
      <c r="A6045" s="81" t="str">
        <f t="shared" si="188"/>
        <v>2019</v>
      </c>
      <c r="B6045" s="259" t="s">
        <v>1021</v>
      </c>
      <c r="C6045" s="260" t="s">
        <v>1022</v>
      </c>
      <c r="D6045" s="73" t="str">
        <f t="shared" si="189"/>
        <v>dez/2019</v>
      </c>
      <c r="E6045" s="263">
        <v>43815</v>
      </c>
      <c r="F6045" s="259"/>
      <c r="G6045" s="259"/>
      <c r="H6045" s="264" t="s">
        <v>2405</v>
      </c>
      <c r="I6045" s="410" t="s">
        <v>133</v>
      </c>
      <c r="J6045" s="264">
        <v>-9.5</v>
      </c>
      <c r="K6045" s="82" t="str">
        <f>IFERROR(IFERROR(VLOOKUP(I6045,'DE-PARA'!B:D,3,0),VLOOKUP(I6045,'DE-PARA'!C:D,2,0)),"NÃO ENCONTRADO")</f>
        <v>Outras Saídas</v>
      </c>
    </row>
    <row r="6046" spans="1:11" ht="15" customHeight="1" x14ac:dyDescent="0.25">
      <c r="A6046" s="81" t="str">
        <f t="shared" si="188"/>
        <v>2019</v>
      </c>
      <c r="B6046" s="259" t="s">
        <v>1021</v>
      </c>
      <c r="C6046" s="260" t="s">
        <v>1022</v>
      </c>
      <c r="D6046" s="73" t="str">
        <f t="shared" si="189"/>
        <v>dez/2019</v>
      </c>
      <c r="E6046" s="263">
        <v>43815</v>
      </c>
      <c r="F6046" s="259"/>
      <c r="G6046" s="259"/>
      <c r="H6046" s="264" t="s">
        <v>2405</v>
      </c>
      <c r="I6046" s="410" t="s">
        <v>133</v>
      </c>
      <c r="J6046" s="264">
        <v>-9.5</v>
      </c>
      <c r="K6046" s="82" t="str">
        <f>IFERROR(IFERROR(VLOOKUP(I6046,'DE-PARA'!B:D,3,0),VLOOKUP(I6046,'DE-PARA'!C:D,2,0)),"NÃO ENCONTRADO")</f>
        <v>Outras Saídas</v>
      </c>
    </row>
    <row r="6047" spans="1:11" ht="15" customHeight="1" x14ac:dyDescent="0.25">
      <c r="A6047" s="81" t="str">
        <f t="shared" si="188"/>
        <v>2019</v>
      </c>
      <c r="B6047" s="259" t="s">
        <v>1021</v>
      </c>
      <c r="C6047" s="260" t="s">
        <v>1022</v>
      </c>
      <c r="D6047" s="73" t="str">
        <f t="shared" si="189"/>
        <v>dez/2019</v>
      </c>
      <c r="E6047" s="263">
        <v>43815</v>
      </c>
      <c r="F6047" s="259"/>
      <c r="G6047" s="259"/>
      <c r="H6047" s="264" t="s">
        <v>2405</v>
      </c>
      <c r="I6047" s="410" t="s">
        <v>133</v>
      </c>
      <c r="J6047" s="264">
        <v>-9.5</v>
      </c>
      <c r="K6047" s="82" t="str">
        <f>IFERROR(IFERROR(VLOOKUP(I6047,'DE-PARA'!B:D,3,0),VLOOKUP(I6047,'DE-PARA'!C:D,2,0)),"NÃO ENCONTRADO")</f>
        <v>Outras Saídas</v>
      </c>
    </row>
    <row r="6048" spans="1:11" ht="15" customHeight="1" x14ac:dyDescent="0.25">
      <c r="A6048" s="81" t="str">
        <f t="shared" si="188"/>
        <v>2019</v>
      </c>
      <c r="B6048" s="259" t="s">
        <v>1021</v>
      </c>
      <c r="C6048" s="260" t="s">
        <v>1022</v>
      </c>
      <c r="D6048" s="73" t="str">
        <f t="shared" si="189"/>
        <v>dez/2019</v>
      </c>
      <c r="E6048" s="263">
        <v>43815</v>
      </c>
      <c r="F6048" s="259"/>
      <c r="G6048" s="259"/>
      <c r="H6048" s="264" t="s">
        <v>2405</v>
      </c>
      <c r="I6048" s="410" t="s">
        <v>133</v>
      </c>
      <c r="J6048" s="264">
        <v>-9.5</v>
      </c>
      <c r="K6048" s="82" t="str">
        <f>IFERROR(IFERROR(VLOOKUP(I6048,'DE-PARA'!B:D,3,0),VLOOKUP(I6048,'DE-PARA'!C:D,2,0)),"NÃO ENCONTRADO")</f>
        <v>Outras Saídas</v>
      </c>
    </row>
    <row r="6049" spans="1:11" ht="15" customHeight="1" x14ac:dyDescent="0.25">
      <c r="A6049" s="81" t="str">
        <f t="shared" si="188"/>
        <v>2019</v>
      </c>
      <c r="B6049" s="259" t="s">
        <v>1021</v>
      </c>
      <c r="C6049" s="260" t="s">
        <v>1022</v>
      </c>
      <c r="D6049" s="73" t="str">
        <f t="shared" si="189"/>
        <v>dez/2019</v>
      </c>
      <c r="E6049" s="263">
        <v>43815</v>
      </c>
      <c r="F6049" s="259"/>
      <c r="G6049" s="259"/>
      <c r="H6049" s="264" t="s">
        <v>2405</v>
      </c>
      <c r="I6049" s="410" t="s">
        <v>133</v>
      </c>
      <c r="J6049" s="264">
        <v>-9.5</v>
      </c>
      <c r="K6049" s="82" t="str">
        <f>IFERROR(IFERROR(VLOOKUP(I6049,'DE-PARA'!B:D,3,0),VLOOKUP(I6049,'DE-PARA'!C:D,2,0)),"NÃO ENCONTRADO")</f>
        <v>Outras Saídas</v>
      </c>
    </row>
    <row r="6050" spans="1:11" ht="15" customHeight="1" x14ac:dyDescent="0.25">
      <c r="A6050" s="81" t="str">
        <f t="shared" si="188"/>
        <v>2019</v>
      </c>
      <c r="B6050" s="259" t="s">
        <v>1021</v>
      </c>
      <c r="C6050" s="260" t="s">
        <v>1022</v>
      </c>
      <c r="D6050" s="73" t="str">
        <f t="shared" si="189"/>
        <v>dez/2019</v>
      </c>
      <c r="E6050" s="263">
        <v>43815</v>
      </c>
      <c r="F6050" s="259"/>
      <c r="G6050" s="259"/>
      <c r="H6050" s="264" t="s">
        <v>2405</v>
      </c>
      <c r="I6050" s="410" t="s">
        <v>133</v>
      </c>
      <c r="J6050" s="264">
        <v>-9.5</v>
      </c>
      <c r="K6050" s="82" t="str">
        <f>IFERROR(IFERROR(VLOOKUP(I6050,'DE-PARA'!B:D,3,0),VLOOKUP(I6050,'DE-PARA'!C:D,2,0)),"NÃO ENCONTRADO")</f>
        <v>Outras Saídas</v>
      </c>
    </row>
    <row r="6051" spans="1:11" ht="15" customHeight="1" x14ac:dyDescent="0.25">
      <c r="A6051" s="81" t="str">
        <f t="shared" si="188"/>
        <v>2019</v>
      </c>
      <c r="B6051" s="259" t="s">
        <v>1021</v>
      </c>
      <c r="C6051" s="260" t="s">
        <v>1022</v>
      </c>
      <c r="D6051" s="73" t="str">
        <f t="shared" si="189"/>
        <v>dez/2019</v>
      </c>
      <c r="E6051" s="263">
        <v>43815</v>
      </c>
      <c r="F6051" s="259"/>
      <c r="G6051" s="259"/>
      <c r="H6051" s="264" t="s">
        <v>2405</v>
      </c>
      <c r="I6051" s="410" t="s">
        <v>133</v>
      </c>
      <c r="J6051" s="264">
        <v>-9.5</v>
      </c>
      <c r="K6051" s="82" t="str">
        <f>IFERROR(IFERROR(VLOOKUP(I6051,'DE-PARA'!B:D,3,0),VLOOKUP(I6051,'DE-PARA'!C:D,2,0)),"NÃO ENCONTRADO")</f>
        <v>Outras Saídas</v>
      </c>
    </row>
    <row r="6052" spans="1:11" ht="15" customHeight="1" x14ac:dyDescent="0.25">
      <c r="A6052" s="81" t="str">
        <f t="shared" si="188"/>
        <v>2019</v>
      </c>
      <c r="B6052" s="259" t="s">
        <v>1021</v>
      </c>
      <c r="C6052" s="260" t="s">
        <v>1022</v>
      </c>
      <c r="D6052" s="73" t="str">
        <f t="shared" si="189"/>
        <v>dez/2019</v>
      </c>
      <c r="E6052" s="263">
        <v>43815</v>
      </c>
      <c r="F6052" s="259"/>
      <c r="G6052" s="259"/>
      <c r="H6052" s="264" t="s">
        <v>2405</v>
      </c>
      <c r="I6052" s="410" t="s">
        <v>133</v>
      </c>
      <c r="J6052" s="264">
        <v>-9.5</v>
      </c>
      <c r="K6052" s="82" t="str">
        <f>IFERROR(IFERROR(VLOOKUP(I6052,'DE-PARA'!B:D,3,0),VLOOKUP(I6052,'DE-PARA'!C:D,2,0)),"NÃO ENCONTRADO")</f>
        <v>Outras Saídas</v>
      </c>
    </row>
    <row r="6053" spans="1:11" ht="15" customHeight="1" x14ac:dyDescent="0.25">
      <c r="A6053" s="81" t="str">
        <f t="shared" si="188"/>
        <v>2019</v>
      </c>
      <c r="B6053" s="259" t="s">
        <v>1021</v>
      </c>
      <c r="C6053" s="260" t="s">
        <v>1022</v>
      </c>
      <c r="D6053" s="73" t="str">
        <f t="shared" si="189"/>
        <v>dez/2019</v>
      </c>
      <c r="E6053" s="263">
        <v>43815</v>
      </c>
      <c r="F6053" s="259"/>
      <c r="G6053" s="259"/>
      <c r="H6053" s="264" t="s">
        <v>2405</v>
      </c>
      <c r="I6053" s="410" t="s">
        <v>133</v>
      </c>
      <c r="J6053" s="264">
        <v>-9.5</v>
      </c>
      <c r="K6053" s="82" t="str">
        <f>IFERROR(IFERROR(VLOOKUP(I6053,'DE-PARA'!B:D,3,0),VLOOKUP(I6053,'DE-PARA'!C:D,2,0)),"NÃO ENCONTRADO")</f>
        <v>Outras Saídas</v>
      </c>
    </row>
    <row r="6054" spans="1:11" ht="15" customHeight="1" x14ac:dyDescent="0.25">
      <c r="A6054" s="81" t="str">
        <f t="shared" si="188"/>
        <v>2019</v>
      </c>
      <c r="B6054" s="259" t="s">
        <v>1021</v>
      </c>
      <c r="C6054" s="260" t="s">
        <v>1022</v>
      </c>
      <c r="D6054" s="73" t="str">
        <f t="shared" si="189"/>
        <v>dez/2019</v>
      </c>
      <c r="E6054" s="263">
        <v>43815</v>
      </c>
      <c r="F6054" s="259"/>
      <c r="G6054" s="259"/>
      <c r="H6054" s="264" t="s">
        <v>2405</v>
      </c>
      <c r="I6054" s="410" t="s">
        <v>133</v>
      </c>
      <c r="J6054" s="264">
        <v>-9.5</v>
      </c>
      <c r="K6054" s="82" t="str">
        <f>IFERROR(IFERROR(VLOOKUP(I6054,'DE-PARA'!B:D,3,0),VLOOKUP(I6054,'DE-PARA'!C:D,2,0)),"NÃO ENCONTRADO")</f>
        <v>Outras Saídas</v>
      </c>
    </row>
    <row r="6055" spans="1:11" ht="15" customHeight="1" x14ac:dyDescent="0.25">
      <c r="A6055" s="81" t="str">
        <f t="shared" si="188"/>
        <v>2019</v>
      </c>
      <c r="B6055" s="259" t="s">
        <v>1021</v>
      </c>
      <c r="C6055" s="260" t="s">
        <v>1022</v>
      </c>
      <c r="D6055" s="73" t="str">
        <f t="shared" si="189"/>
        <v>dez/2019</v>
      </c>
      <c r="E6055" s="263">
        <v>43815</v>
      </c>
      <c r="F6055" s="259"/>
      <c r="G6055" s="259"/>
      <c r="H6055" s="264" t="s">
        <v>2405</v>
      </c>
      <c r="I6055" s="410" t="s">
        <v>133</v>
      </c>
      <c r="J6055" s="264">
        <v>-9.5</v>
      </c>
      <c r="K6055" s="82" t="str">
        <f>IFERROR(IFERROR(VLOOKUP(I6055,'DE-PARA'!B:D,3,0),VLOOKUP(I6055,'DE-PARA'!C:D,2,0)),"NÃO ENCONTRADO")</f>
        <v>Outras Saídas</v>
      </c>
    </row>
    <row r="6056" spans="1:11" ht="15" customHeight="1" x14ac:dyDescent="0.25">
      <c r="A6056" s="81" t="str">
        <f t="shared" si="188"/>
        <v>2019</v>
      </c>
      <c r="B6056" s="259" t="s">
        <v>1021</v>
      </c>
      <c r="C6056" s="260" t="s">
        <v>1022</v>
      </c>
      <c r="D6056" s="73" t="str">
        <f t="shared" si="189"/>
        <v>dez/2019</v>
      </c>
      <c r="E6056" s="263">
        <v>43815</v>
      </c>
      <c r="F6056" s="259"/>
      <c r="G6056" s="259"/>
      <c r="H6056" s="264" t="s">
        <v>2405</v>
      </c>
      <c r="I6056" s="410" t="s">
        <v>133</v>
      </c>
      <c r="J6056" s="264">
        <v>-9.5</v>
      </c>
      <c r="K6056" s="82" t="str">
        <f>IFERROR(IFERROR(VLOOKUP(I6056,'DE-PARA'!B:D,3,0),VLOOKUP(I6056,'DE-PARA'!C:D,2,0)),"NÃO ENCONTRADO")</f>
        <v>Outras Saídas</v>
      </c>
    </row>
    <row r="6057" spans="1:11" ht="15" customHeight="1" x14ac:dyDescent="0.25">
      <c r="A6057" s="81" t="str">
        <f t="shared" si="188"/>
        <v>2019</v>
      </c>
      <c r="B6057" s="259" t="s">
        <v>1021</v>
      </c>
      <c r="C6057" s="260" t="s">
        <v>1022</v>
      </c>
      <c r="D6057" s="73" t="str">
        <f t="shared" si="189"/>
        <v>dez/2019</v>
      </c>
      <c r="E6057" s="263">
        <v>43815</v>
      </c>
      <c r="F6057" s="259"/>
      <c r="G6057" s="259"/>
      <c r="H6057" s="264" t="s">
        <v>2405</v>
      </c>
      <c r="I6057" s="410" t="s">
        <v>133</v>
      </c>
      <c r="J6057" s="264">
        <v>-9.5</v>
      </c>
      <c r="K6057" s="82" t="str">
        <f>IFERROR(IFERROR(VLOOKUP(I6057,'DE-PARA'!B:D,3,0),VLOOKUP(I6057,'DE-PARA'!C:D,2,0)),"NÃO ENCONTRADO")</f>
        <v>Outras Saídas</v>
      </c>
    </row>
    <row r="6058" spans="1:11" ht="15" customHeight="1" x14ac:dyDescent="0.25">
      <c r="A6058" s="81" t="str">
        <f t="shared" si="188"/>
        <v>2019</v>
      </c>
      <c r="B6058" s="259" t="s">
        <v>1021</v>
      </c>
      <c r="C6058" s="260" t="s">
        <v>1022</v>
      </c>
      <c r="D6058" s="73" t="str">
        <f t="shared" si="189"/>
        <v>dez/2019</v>
      </c>
      <c r="E6058" s="263">
        <v>43815</v>
      </c>
      <c r="F6058" s="259"/>
      <c r="G6058" s="259"/>
      <c r="H6058" s="264" t="s">
        <v>2528</v>
      </c>
      <c r="I6058" s="410" t="s">
        <v>229</v>
      </c>
      <c r="J6058" s="264">
        <v>-88879.44</v>
      </c>
      <c r="K6058" s="82" t="str">
        <f>IFERROR(IFERROR(VLOOKUP(I6058,'DE-PARA'!B:D,3,0),VLOOKUP(I6058,'DE-PARA'!C:D,2,0)),"NÃO ENCONTRADO")</f>
        <v>Pessoal</v>
      </c>
    </row>
    <row r="6059" spans="1:11" ht="15" customHeight="1" x14ac:dyDescent="0.25">
      <c r="A6059" s="81" t="str">
        <f t="shared" si="188"/>
        <v>2019</v>
      </c>
      <c r="B6059" s="259" t="s">
        <v>1021</v>
      </c>
      <c r="C6059" s="260" t="s">
        <v>1022</v>
      </c>
      <c r="D6059" s="73" t="str">
        <f t="shared" si="189"/>
        <v>dez/2019</v>
      </c>
      <c r="E6059" s="263">
        <v>43815</v>
      </c>
      <c r="F6059" s="259"/>
      <c r="G6059" s="259"/>
      <c r="H6059" s="264" t="s">
        <v>2405</v>
      </c>
      <c r="I6059" s="410" t="s">
        <v>133</v>
      </c>
      <c r="J6059" s="264">
        <v>-1</v>
      </c>
      <c r="K6059" s="82" t="str">
        <f>IFERROR(IFERROR(VLOOKUP(I6059,'DE-PARA'!B:D,3,0),VLOOKUP(I6059,'DE-PARA'!C:D,2,0)),"NÃO ENCONTRADO")</f>
        <v>Outras Saídas</v>
      </c>
    </row>
    <row r="6060" spans="1:11" ht="15" customHeight="1" x14ac:dyDescent="0.25">
      <c r="A6060" s="81" t="str">
        <f t="shared" si="188"/>
        <v>2019</v>
      </c>
      <c r="B6060" s="259" t="s">
        <v>1021</v>
      </c>
      <c r="C6060" s="260" t="s">
        <v>1022</v>
      </c>
      <c r="D6060" s="73" t="str">
        <f t="shared" si="189"/>
        <v>dez/2019</v>
      </c>
      <c r="E6060" s="263">
        <v>43815</v>
      </c>
      <c r="F6060" s="259"/>
      <c r="G6060" s="259"/>
      <c r="H6060" s="264" t="s">
        <v>2405</v>
      </c>
      <c r="I6060" s="410" t="s">
        <v>133</v>
      </c>
      <c r="J6060" s="264">
        <v>-1</v>
      </c>
      <c r="K6060" s="82" t="str">
        <f>IFERROR(IFERROR(VLOOKUP(I6060,'DE-PARA'!B:D,3,0),VLOOKUP(I6060,'DE-PARA'!C:D,2,0)),"NÃO ENCONTRADO")</f>
        <v>Outras Saídas</v>
      </c>
    </row>
    <row r="6061" spans="1:11" ht="15" customHeight="1" x14ac:dyDescent="0.25">
      <c r="A6061" s="81" t="str">
        <f t="shared" si="188"/>
        <v>2019</v>
      </c>
      <c r="B6061" s="259" t="s">
        <v>1021</v>
      </c>
      <c r="C6061" s="260" t="s">
        <v>1022</v>
      </c>
      <c r="D6061" s="73" t="str">
        <f t="shared" si="189"/>
        <v>dez/2019</v>
      </c>
      <c r="E6061" s="263">
        <v>43815</v>
      </c>
      <c r="F6061" s="259"/>
      <c r="G6061" s="259"/>
      <c r="H6061" s="264" t="s">
        <v>2405</v>
      </c>
      <c r="I6061" s="410" t="s">
        <v>133</v>
      </c>
      <c r="J6061" s="264">
        <v>-1</v>
      </c>
      <c r="K6061" s="82" t="str">
        <f>IFERROR(IFERROR(VLOOKUP(I6061,'DE-PARA'!B:D,3,0),VLOOKUP(I6061,'DE-PARA'!C:D,2,0)),"NÃO ENCONTRADO")</f>
        <v>Outras Saídas</v>
      </c>
    </row>
    <row r="6062" spans="1:11" ht="15" customHeight="1" x14ac:dyDescent="0.25">
      <c r="A6062" s="81" t="str">
        <f t="shared" si="188"/>
        <v>2019</v>
      </c>
      <c r="B6062" s="259" t="s">
        <v>1021</v>
      </c>
      <c r="C6062" s="260" t="s">
        <v>1022</v>
      </c>
      <c r="D6062" s="73" t="str">
        <f t="shared" si="189"/>
        <v>dez/2019</v>
      </c>
      <c r="E6062" s="263">
        <v>43815</v>
      </c>
      <c r="F6062" s="259"/>
      <c r="G6062" s="259"/>
      <c r="H6062" s="264" t="s">
        <v>2405</v>
      </c>
      <c r="I6062" s="410" t="s">
        <v>133</v>
      </c>
      <c r="J6062" s="264">
        <v>-1</v>
      </c>
      <c r="K6062" s="82" t="str">
        <f>IFERROR(IFERROR(VLOOKUP(I6062,'DE-PARA'!B:D,3,0),VLOOKUP(I6062,'DE-PARA'!C:D,2,0)),"NÃO ENCONTRADO")</f>
        <v>Outras Saídas</v>
      </c>
    </row>
    <row r="6063" spans="1:11" ht="15" customHeight="1" x14ac:dyDescent="0.25">
      <c r="A6063" s="81" t="str">
        <f t="shared" si="188"/>
        <v>2019</v>
      </c>
      <c r="B6063" s="259" t="s">
        <v>1021</v>
      </c>
      <c r="C6063" s="260" t="s">
        <v>1022</v>
      </c>
      <c r="D6063" s="73" t="str">
        <f t="shared" si="189"/>
        <v>dez/2019</v>
      </c>
      <c r="E6063" s="263">
        <v>43815</v>
      </c>
      <c r="F6063" s="259"/>
      <c r="G6063" s="259"/>
      <c r="H6063" s="264" t="s">
        <v>2405</v>
      </c>
      <c r="I6063" s="410" t="s">
        <v>133</v>
      </c>
      <c r="J6063" s="264">
        <v>-1</v>
      </c>
      <c r="K6063" s="82" t="str">
        <f>IFERROR(IFERROR(VLOOKUP(I6063,'DE-PARA'!B:D,3,0),VLOOKUP(I6063,'DE-PARA'!C:D,2,0)),"NÃO ENCONTRADO")</f>
        <v>Outras Saídas</v>
      </c>
    </row>
    <row r="6064" spans="1:11" ht="15" customHeight="1" x14ac:dyDescent="0.25">
      <c r="A6064" s="81" t="str">
        <f t="shared" si="188"/>
        <v>2019</v>
      </c>
      <c r="B6064" s="259" t="s">
        <v>1021</v>
      </c>
      <c r="C6064" s="260" t="s">
        <v>1022</v>
      </c>
      <c r="D6064" s="73" t="str">
        <f t="shared" si="189"/>
        <v>dez/2019</v>
      </c>
      <c r="E6064" s="263">
        <v>43815</v>
      </c>
      <c r="F6064" s="259"/>
      <c r="G6064" s="259"/>
      <c r="H6064" s="264" t="s">
        <v>2405</v>
      </c>
      <c r="I6064" s="410" t="s">
        <v>133</v>
      </c>
      <c r="J6064" s="264">
        <v>-1</v>
      </c>
      <c r="K6064" s="82" t="str">
        <f>IFERROR(IFERROR(VLOOKUP(I6064,'DE-PARA'!B:D,3,0),VLOOKUP(I6064,'DE-PARA'!C:D,2,0)),"NÃO ENCONTRADO")</f>
        <v>Outras Saídas</v>
      </c>
    </row>
    <row r="6065" spans="1:11" ht="15" customHeight="1" x14ac:dyDescent="0.25">
      <c r="A6065" s="81" t="str">
        <f t="shared" ref="A6065:A6128" si="190">IF(K6065="NÃO ENCONTRADO",0,RIGHT(D6065,4))</f>
        <v>2019</v>
      </c>
      <c r="B6065" s="259" t="s">
        <v>1021</v>
      </c>
      <c r="C6065" s="260" t="s">
        <v>1022</v>
      </c>
      <c r="D6065" s="73" t="str">
        <f t="shared" si="189"/>
        <v>dez/2019</v>
      </c>
      <c r="E6065" s="263">
        <v>43815</v>
      </c>
      <c r="F6065" s="259"/>
      <c r="G6065" s="259"/>
      <c r="H6065" s="264" t="s">
        <v>2405</v>
      </c>
      <c r="I6065" s="410" t="s">
        <v>133</v>
      </c>
      <c r="J6065" s="264">
        <v>-1</v>
      </c>
      <c r="K6065" s="82" t="str">
        <f>IFERROR(IFERROR(VLOOKUP(I6065,'DE-PARA'!B:D,3,0),VLOOKUP(I6065,'DE-PARA'!C:D,2,0)),"NÃO ENCONTRADO")</f>
        <v>Outras Saídas</v>
      </c>
    </row>
    <row r="6066" spans="1:11" ht="15" customHeight="1" x14ac:dyDescent="0.25">
      <c r="A6066" s="81" t="str">
        <f t="shared" si="190"/>
        <v>2019</v>
      </c>
      <c r="B6066" s="259" t="s">
        <v>1021</v>
      </c>
      <c r="C6066" s="260" t="s">
        <v>1022</v>
      </c>
      <c r="D6066" s="73" t="str">
        <f t="shared" si="189"/>
        <v>dez/2019</v>
      </c>
      <c r="E6066" s="263">
        <v>43815</v>
      </c>
      <c r="F6066" s="259"/>
      <c r="G6066" s="259"/>
      <c r="H6066" s="264" t="s">
        <v>2405</v>
      </c>
      <c r="I6066" s="410" t="s">
        <v>133</v>
      </c>
      <c r="J6066" s="264">
        <v>-1</v>
      </c>
      <c r="K6066" s="82" t="str">
        <f>IFERROR(IFERROR(VLOOKUP(I6066,'DE-PARA'!B:D,3,0),VLOOKUP(I6066,'DE-PARA'!C:D,2,0)),"NÃO ENCONTRADO")</f>
        <v>Outras Saídas</v>
      </c>
    </row>
    <row r="6067" spans="1:11" ht="15" customHeight="1" x14ac:dyDescent="0.25">
      <c r="A6067" s="81" t="str">
        <f t="shared" si="190"/>
        <v>2019</v>
      </c>
      <c r="B6067" s="259" t="s">
        <v>1021</v>
      </c>
      <c r="C6067" s="260" t="s">
        <v>1022</v>
      </c>
      <c r="D6067" s="73" t="str">
        <f t="shared" si="189"/>
        <v>dez/2019</v>
      </c>
      <c r="E6067" s="263">
        <v>43815</v>
      </c>
      <c r="F6067" s="259"/>
      <c r="G6067" s="259"/>
      <c r="H6067" s="264" t="s">
        <v>2405</v>
      </c>
      <c r="I6067" s="410" t="s">
        <v>133</v>
      </c>
      <c r="J6067" s="264">
        <v>-1</v>
      </c>
      <c r="K6067" s="82" t="str">
        <f>IFERROR(IFERROR(VLOOKUP(I6067,'DE-PARA'!B:D,3,0),VLOOKUP(I6067,'DE-PARA'!C:D,2,0)),"NÃO ENCONTRADO")</f>
        <v>Outras Saídas</v>
      </c>
    </row>
    <row r="6068" spans="1:11" ht="15" customHeight="1" x14ac:dyDescent="0.25">
      <c r="A6068" s="81" t="str">
        <f t="shared" si="190"/>
        <v>2019</v>
      </c>
      <c r="B6068" s="259" t="s">
        <v>1021</v>
      </c>
      <c r="C6068" s="260" t="s">
        <v>1022</v>
      </c>
      <c r="D6068" s="73" t="str">
        <f t="shared" si="189"/>
        <v>dez/2019</v>
      </c>
      <c r="E6068" s="263">
        <v>43815</v>
      </c>
      <c r="F6068" s="259"/>
      <c r="G6068" s="259"/>
      <c r="H6068" s="264" t="s">
        <v>2405</v>
      </c>
      <c r="I6068" s="410" t="s">
        <v>133</v>
      </c>
      <c r="J6068" s="264">
        <v>-1</v>
      </c>
      <c r="K6068" s="82" t="str">
        <f>IFERROR(IFERROR(VLOOKUP(I6068,'DE-PARA'!B:D,3,0),VLOOKUP(I6068,'DE-PARA'!C:D,2,0)),"NÃO ENCONTRADO")</f>
        <v>Outras Saídas</v>
      </c>
    </row>
    <row r="6069" spans="1:11" ht="15" customHeight="1" x14ac:dyDescent="0.25">
      <c r="A6069" s="81" t="str">
        <f t="shared" si="190"/>
        <v>2019</v>
      </c>
      <c r="B6069" s="259" t="s">
        <v>1021</v>
      </c>
      <c r="C6069" s="260" t="s">
        <v>1022</v>
      </c>
      <c r="D6069" s="73" t="str">
        <f t="shared" si="189"/>
        <v>dez/2019</v>
      </c>
      <c r="E6069" s="263">
        <v>43815</v>
      </c>
      <c r="F6069" s="259"/>
      <c r="G6069" s="259"/>
      <c r="H6069" s="264" t="s">
        <v>2405</v>
      </c>
      <c r="I6069" s="410" t="s">
        <v>133</v>
      </c>
      <c r="J6069" s="264">
        <v>-1</v>
      </c>
      <c r="K6069" s="82" t="str">
        <f>IFERROR(IFERROR(VLOOKUP(I6069,'DE-PARA'!B:D,3,0),VLOOKUP(I6069,'DE-PARA'!C:D,2,0)),"NÃO ENCONTRADO")</f>
        <v>Outras Saídas</v>
      </c>
    </row>
    <row r="6070" spans="1:11" ht="15" customHeight="1" x14ac:dyDescent="0.25">
      <c r="A6070" s="81" t="str">
        <f t="shared" si="190"/>
        <v>2019</v>
      </c>
      <c r="B6070" s="259" t="s">
        <v>1021</v>
      </c>
      <c r="C6070" s="260" t="s">
        <v>1022</v>
      </c>
      <c r="D6070" s="73" t="str">
        <f t="shared" si="189"/>
        <v>dez/2019</v>
      </c>
      <c r="E6070" s="263">
        <v>43815</v>
      </c>
      <c r="F6070" s="259"/>
      <c r="G6070" s="259"/>
      <c r="H6070" s="264" t="s">
        <v>2405</v>
      </c>
      <c r="I6070" s="410" t="s">
        <v>133</v>
      </c>
      <c r="J6070" s="264">
        <v>-1</v>
      </c>
      <c r="K6070" s="82" t="str">
        <f>IFERROR(IFERROR(VLOOKUP(I6070,'DE-PARA'!B:D,3,0),VLOOKUP(I6070,'DE-PARA'!C:D,2,0)),"NÃO ENCONTRADO")</f>
        <v>Outras Saídas</v>
      </c>
    </row>
    <row r="6071" spans="1:11" ht="15" customHeight="1" x14ac:dyDescent="0.25">
      <c r="A6071" s="81" t="str">
        <f t="shared" si="190"/>
        <v>2019</v>
      </c>
      <c r="B6071" s="259" t="s">
        <v>1021</v>
      </c>
      <c r="C6071" s="260" t="s">
        <v>1022</v>
      </c>
      <c r="D6071" s="73" t="str">
        <f t="shared" si="189"/>
        <v>dez/2019</v>
      </c>
      <c r="E6071" s="263">
        <v>43815</v>
      </c>
      <c r="F6071" s="259"/>
      <c r="G6071" s="259"/>
      <c r="H6071" s="264" t="s">
        <v>2405</v>
      </c>
      <c r="I6071" s="410" t="s">
        <v>133</v>
      </c>
      <c r="J6071" s="264">
        <v>-1</v>
      </c>
      <c r="K6071" s="82" t="str">
        <f>IFERROR(IFERROR(VLOOKUP(I6071,'DE-PARA'!B:D,3,0),VLOOKUP(I6071,'DE-PARA'!C:D,2,0)),"NÃO ENCONTRADO")</f>
        <v>Outras Saídas</v>
      </c>
    </row>
    <row r="6072" spans="1:11" ht="15" customHeight="1" x14ac:dyDescent="0.25">
      <c r="A6072" s="81" t="str">
        <f t="shared" si="190"/>
        <v>2019</v>
      </c>
      <c r="B6072" s="259" t="s">
        <v>1021</v>
      </c>
      <c r="C6072" s="260" t="s">
        <v>1022</v>
      </c>
      <c r="D6072" s="73" t="str">
        <f t="shared" si="189"/>
        <v>dez/2019</v>
      </c>
      <c r="E6072" s="263">
        <v>43815</v>
      </c>
      <c r="F6072" s="259"/>
      <c r="G6072" s="259"/>
      <c r="H6072" s="264" t="s">
        <v>2405</v>
      </c>
      <c r="I6072" s="410" t="s">
        <v>133</v>
      </c>
      <c r="J6072" s="264">
        <v>-1</v>
      </c>
      <c r="K6072" s="82" t="str">
        <f>IFERROR(IFERROR(VLOOKUP(I6072,'DE-PARA'!B:D,3,0),VLOOKUP(I6072,'DE-PARA'!C:D,2,0)),"NÃO ENCONTRADO")</f>
        <v>Outras Saídas</v>
      </c>
    </row>
    <row r="6073" spans="1:11" ht="15" customHeight="1" x14ac:dyDescent="0.25">
      <c r="A6073" s="81" t="str">
        <f t="shared" si="190"/>
        <v>2019</v>
      </c>
      <c r="B6073" s="259" t="s">
        <v>1021</v>
      </c>
      <c r="C6073" s="260" t="s">
        <v>1022</v>
      </c>
      <c r="D6073" s="73" t="str">
        <f t="shared" si="189"/>
        <v>dez/2019</v>
      </c>
      <c r="E6073" s="263">
        <v>43815</v>
      </c>
      <c r="F6073" s="259"/>
      <c r="G6073" s="259"/>
      <c r="H6073" s="264" t="s">
        <v>2405</v>
      </c>
      <c r="I6073" s="410" t="s">
        <v>133</v>
      </c>
      <c r="J6073" s="264">
        <v>-1</v>
      </c>
      <c r="K6073" s="82" t="str">
        <f>IFERROR(IFERROR(VLOOKUP(I6073,'DE-PARA'!B:D,3,0),VLOOKUP(I6073,'DE-PARA'!C:D,2,0)),"NÃO ENCONTRADO")</f>
        <v>Outras Saídas</v>
      </c>
    </row>
    <row r="6074" spans="1:11" ht="15" customHeight="1" x14ac:dyDescent="0.25">
      <c r="A6074" s="81" t="str">
        <f t="shared" si="190"/>
        <v>2019</v>
      </c>
      <c r="B6074" s="259" t="s">
        <v>1021</v>
      </c>
      <c r="C6074" s="260" t="s">
        <v>1022</v>
      </c>
      <c r="D6074" s="73" t="str">
        <f t="shared" si="189"/>
        <v>dez/2019</v>
      </c>
      <c r="E6074" s="263">
        <v>43815</v>
      </c>
      <c r="F6074" s="259"/>
      <c r="G6074" s="259"/>
      <c r="H6074" s="264" t="s">
        <v>2405</v>
      </c>
      <c r="I6074" s="410" t="s">
        <v>133</v>
      </c>
      <c r="J6074" s="264">
        <v>-1</v>
      </c>
      <c r="K6074" s="82" t="str">
        <f>IFERROR(IFERROR(VLOOKUP(I6074,'DE-PARA'!B:D,3,0),VLOOKUP(I6074,'DE-PARA'!C:D,2,0)),"NÃO ENCONTRADO")</f>
        <v>Outras Saídas</v>
      </c>
    </row>
    <row r="6075" spans="1:11" ht="15" customHeight="1" x14ac:dyDescent="0.25">
      <c r="A6075" s="81" t="str">
        <f t="shared" si="190"/>
        <v>2019</v>
      </c>
      <c r="B6075" s="259" t="s">
        <v>1021</v>
      </c>
      <c r="C6075" s="260" t="s">
        <v>1022</v>
      </c>
      <c r="D6075" s="73" t="str">
        <f t="shared" si="189"/>
        <v>dez/2019</v>
      </c>
      <c r="E6075" s="263">
        <v>43815</v>
      </c>
      <c r="F6075" s="259"/>
      <c r="G6075" s="259"/>
      <c r="H6075" s="264" t="s">
        <v>2405</v>
      </c>
      <c r="I6075" s="410" t="s">
        <v>133</v>
      </c>
      <c r="J6075" s="264">
        <v>-1</v>
      </c>
      <c r="K6075" s="82" t="str">
        <f>IFERROR(IFERROR(VLOOKUP(I6075,'DE-PARA'!B:D,3,0),VLOOKUP(I6075,'DE-PARA'!C:D,2,0)),"NÃO ENCONTRADO")</f>
        <v>Outras Saídas</v>
      </c>
    </row>
    <row r="6076" spans="1:11" ht="15" customHeight="1" x14ac:dyDescent="0.25">
      <c r="A6076" s="81" t="str">
        <f t="shared" si="190"/>
        <v>2019</v>
      </c>
      <c r="B6076" s="259" t="s">
        <v>1021</v>
      </c>
      <c r="C6076" s="260" t="s">
        <v>1022</v>
      </c>
      <c r="D6076" s="73" t="str">
        <f t="shared" si="189"/>
        <v>dez/2019</v>
      </c>
      <c r="E6076" s="263">
        <v>43815</v>
      </c>
      <c r="F6076" s="259"/>
      <c r="G6076" s="259"/>
      <c r="H6076" s="264" t="s">
        <v>2405</v>
      </c>
      <c r="I6076" s="410" t="s">
        <v>133</v>
      </c>
      <c r="J6076" s="264">
        <v>-1</v>
      </c>
      <c r="K6076" s="82" t="str">
        <f>IFERROR(IFERROR(VLOOKUP(I6076,'DE-PARA'!B:D,3,0),VLOOKUP(I6076,'DE-PARA'!C:D,2,0)),"NÃO ENCONTRADO")</f>
        <v>Outras Saídas</v>
      </c>
    </row>
    <row r="6077" spans="1:11" ht="15" customHeight="1" x14ac:dyDescent="0.25">
      <c r="A6077" s="81" t="str">
        <f t="shared" si="190"/>
        <v>2019</v>
      </c>
      <c r="B6077" s="259" t="s">
        <v>1021</v>
      </c>
      <c r="C6077" s="260" t="s">
        <v>1022</v>
      </c>
      <c r="D6077" s="73" t="str">
        <f t="shared" si="189"/>
        <v>dez/2019</v>
      </c>
      <c r="E6077" s="263">
        <v>43815</v>
      </c>
      <c r="F6077" s="259"/>
      <c r="G6077" s="259"/>
      <c r="H6077" s="264" t="s">
        <v>2405</v>
      </c>
      <c r="I6077" s="410" t="s">
        <v>133</v>
      </c>
      <c r="J6077" s="264">
        <v>-1</v>
      </c>
      <c r="K6077" s="82" t="str">
        <f>IFERROR(IFERROR(VLOOKUP(I6077,'DE-PARA'!B:D,3,0),VLOOKUP(I6077,'DE-PARA'!C:D,2,0)),"NÃO ENCONTRADO")</f>
        <v>Outras Saídas</v>
      </c>
    </row>
    <row r="6078" spans="1:11" ht="15" customHeight="1" x14ac:dyDescent="0.25">
      <c r="A6078" s="81" t="str">
        <f t="shared" si="190"/>
        <v>2019</v>
      </c>
      <c r="B6078" s="259" t="s">
        <v>1021</v>
      </c>
      <c r="C6078" s="260" t="s">
        <v>1022</v>
      </c>
      <c r="D6078" s="73" t="str">
        <f t="shared" si="189"/>
        <v>dez/2019</v>
      </c>
      <c r="E6078" s="263">
        <v>43815</v>
      </c>
      <c r="F6078" s="259"/>
      <c r="G6078" s="259"/>
      <c r="H6078" s="264" t="s">
        <v>2405</v>
      </c>
      <c r="I6078" s="410" t="s">
        <v>133</v>
      </c>
      <c r="J6078" s="264">
        <v>-1</v>
      </c>
      <c r="K6078" s="82" t="str">
        <f>IFERROR(IFERROR(VLOOKUP(I6078,'DE-PARA'!B:D,3,0),VLOOKUP(I6078,'DE-PARA'!C:D,2,0)),"NÃO ENCONTRADO")</f>
        <v>Outras Saídas</v>
      </c>
    </row>
    <row r="6079" spans="1:11" ht="15" customHeight="1" x14ac:dyDescent="0.25">
      <c r="A6079" s="81" t="str">
        <f t="shared" si="190"/>
        <v>2019</v>
      </c>
      <c r="B6079" s="259" t="s">
        <v>1021</v>
      </c>
      <c r="C6079" s="260" t="s">
        <v>1022</v>
      </c>
      <c r="D6079" s="73" t="str">
        <f t="shared" si="189"/>
        <v>dez/2019</v>
      </c>
      <c r="E6079" s="263">
        <v>43815</v>
      </c>
      <c r="F6079" s="259"/>
      <c r="G6079" s="259"/>
      <c r="H6079" s="264" t="s">
        <v>2405</v>
      </c>
      <c r="I6079" s="410" t="s">
        <v>133</v>
      </c>
      <c r="J6079" s="264">
        <v>-1</v>
      </c>
      <c r="K6079" s="82" t="str">
        <f>IFERROR(IFERROR(VLOOKUP(I6079,'DE-PARA'!B:D,3,0),VLOOKUP(I6079,'DE-PARA'!C:D,2,0)),"NÃO ENCONTRADO")</f>
        <v>Outras Saídas</v>
      </c>
    </row>
    <row r="6080" spans="1:11" ht="15" customHeight="1" x14ac:dyDescent="0.25">
      <c r="A6080" s="81" t="str">
        <f t="shared" si="190"/>
        <v>2019</v>
      </c>
      <c r="B6080" s="259" t="s">
        <v>1021</v>
      </c>
      <c r="C6080" s="260" t="s">
        <v>1022</v>
      </c>
      <c r="D6080" s="73" t="str">
        <f t="shared" si="189"/>
        <v>dez/2019</v>
      </c>
      <c r="E6080" s="263">
        <v>43815</v>
      </c>
      <c r="F6080" s="259"/>
      <c r="G6080" s="259"/>
      <c r="H6080" s="264" t="s">
        <v>2405</v>
      </c>
      <c r="I6080" s="410" t="s">
        <v>133</v>
      </c>
      <c r="J6080" s="264">
        <v>-1</v>
      </c>
      <c r="K6080" s="82" t="str">
        <f>IFERROR(IFERROR(VLOOKUP(I6080,'DE-PARA'!B:D,3,0),VLOOKUP(I6080,'DE-PARA'!C:D,2,0)),"NÃO ENCONTRADO")</f>
        <v>Outras Saídas</v>
      </c>
    </row>
    <row r="6081" spans="1:11" ht="15" customHeight="1" x14ac:dyDescent="0.25">
      <c r="A6081" s="81" t="str">
        <f t="shared" si="190"/>
        <v>2019</v>
      </c>
      <c r="B6081" s="259" t="s">
        <v>1021</v>
      </c>
      <c r="C6081" s="260" t="s">
        <v>1022</v>
      </c>
      <c r="D6081" s="73" t="str">
        <f t="shared" si="189"/>
        <v>dez/2019</v>
      </c>
      <c r="E6081" s="263">
        <v>43815</v>
      </c>
      <c r="F6081" s="259"/>
      <c r="G6081" s="259"/>
      <c r="H6081" s="264" t="s">
        <v>2405</v>
      </c>
      <c r="I6081" s="410" t="s">
        <v>133</v>
      </c>
      <c r="J6081" s="264">
        <v>-1</v>
      </c>
      <c r="K6081" s="82" t="str">
        <f>IFERROR(IFERROR(VLOOKUP(I6081,'DE-PARA'!B:D,3,0),VLOOKUP(I6081,'DE-PARA'!C:D,2,0)),"NÃO ENCONTRADO")</f>
        <v>Outras Saídas</v>
      </c>
    </row>
    <row r="6082" spans="1:11" ht="15" customHeight="1" x14ac:dyDescent="0.25">
      <c r="A6082" s="81" t="str">
        <f t="shared" si="190"/>
        <v>2019</v>
      </c>
      <c r="B6082" s="259" t="s">
        <v>1021</v>
      </c>
      <c r="C6082" s="260" t="s">
        <v>1022</v>
      </c>
      <c r="D6082" s="73" t="str">
        <f t="shared" si="189"/>
        <v>dez/2019</v>
      </c>
      <c r="E6082" s="263">
        <v>43815</v>
      </c>
      <c r="F6082" s="259"/>
      <c r="G6082" s="259"/>
      <c r="H6082" s="264" t="s">
        <v>2405</v>
      </c>
      <c r="I6082" s="410" t="s">
        <v>133</v>
      </c>
      <c r="J6082" s="264">
        <v>-1</v>
      </c>
      <c r="K6082" s="82" t="str">
        <f>IFERROR(IFERROR(VLOOKUP(I6082,'DE-PARA'!B:D,3,0),VLOOKUP(I6082,'DE-PARA'!C:D,2,0)),"NÃO ENCONTRADO")</f>
        <v>Outras Saídas</v>
      </c>
    </row>
    <row r="6083" spans="1:11" ht="15" customHeight="1" x14ac:dyDescent="0.25">
      <c r="A6083" s="81" t="str">
        <f t="shared" si="190"/>
        <v>2019</v>
      </c>
      <c r="B6083" s="259" t="s">
        <v>1021</v>
      </c>
      <c r="C6083" s="260" t="s">
        <v>1022</v>
      </c>
      <c r="D6083" s="73" t="str">
        <f t="shared" si="189"/>
        <v>dez/2019</v>
      </c>
      <c r="E6083" s="263">
        <v>43815</v>
      </c>
      <c r="F6083" s="259"/>
      <c r="G6083" s="259"/>
      <c r="H6083" s="264" t="s">
        <v>2405</v>
      </c>
      <c r="I6083" s="410" t="s">
        <v>133</v>
      </c>
      <c r="J6083" s="264">
        <v>-1</v>
      </c>
      <c r="K6083" s="82" t="str">
        <f>IFERROR(IFERROR(VLOOKUP(I6083,'DE-PARA'!B:D,3,0),VLOOKUP(I6083,'DE-PARA'!C:D,2,0)),"NÃO ENCONTRADO")</f>
        <v>Outras Saídas</v>
      </c>
    </row>
    <row r="6084" spans="1:11" ht="15" customHeight="1" x14ac:dyDescent="0.25">
      <c r="A6084" s="81" t="str">
        <f t="shared" si="190"/>
        <v>2019</v>
      </c>
      <c r="B6084" s="259" t="s">
        <v>1021</v>
      </c>
      <c r="C6084" s="260" t="s">
        <v>1022</v>
      </c>
      <c r="D6084" s="73" t="str">
        <f t="shared" si="189"/>
        <v>dez/2019</v>
      </c>
      <c r="E6084" s="263">
        <v>43815</v>
      </c>
      <c r="F6084" s="259"/>
      <c r="G6084" s="259"/>
      <c r="H6084" s="264" t="s">
        <v>2405</v>
      </c>
      <c r="I6084" s="410" t="s">
        <v>133</v>
      </c>
      <c r="J6084" s="264">
        <v>-1</v>
      </c>
      <c r="K6084" s="82" t="str">
        <f>IFERROR(IFERROR(VLOOKUP(I6084,'DE-PARA'!B:D,3,0),VLOOKUP(I6084,'DE-PARA'!C:D,2,0)),"NÃO ENCONTRADO")</f>
        <v>Outras Saídas</v>
      </c>
    </row>
    <row r="6085" spans="1:11" ht="15" customHeight="1" x14ac:dyDescent="0.25">
      <c r="A6085" s="81" t="str">
        <f t="shared" si="190"/>
        <v>2019</v>
      </c>
      <c r="B6085" s="259" t="s">
        <v>1021</v>
      </c>
      <c r="C6085" s="260" t="s">
        <v>1022</v>
      </c>
      <c r="D6085" s="73" t="str">
        <f t="shared" ref="D6085:D6157" si="191">TEXT(E6085,"mmm/aaaa")</f>
        <v>dez/2019</v>
      </c>
      <c r="E6085" s="263">
        <v>43815</v>
      </c>
      <c r="F6085" s="259"/>
      <c r="G6085" s="259"/>
      <c r="H6085" s="264" t="s">
        <v>2405</v>
      </c>
      <c r="I6085" s="410" t="s">
        <v>133</v>
      </c>
      <c r="J6085" s="264">
        <v>-1</v>
      </c>
      <c r="K6085" s="82" t="str">
        <f>IFERROR(IFERROR(VLOOKUP(I6085,'DE-PARA'!B:D,3,0),VLOOKUP(I6085,'DE-PARA'!C:D,2,0)),"NÃO ENCONTRADO")</f>
        <v>Outras Saídas</v>
      </c>
    </row>
    <row r="6086" spans="1:11" ht="15" customHeight="1" x14ac:dyDescent="0.25">
      <c r="A6086" s="81" t="str">
        <f t="shared" si="190"/>
        <v>2019</v>
      </c>
      <c r="B6086" s="259" t="s">
        <v>1021</v>
      </c>
      <c r="C6086" s="260" t="s">
        <v>1022</v>
      </c>
      <c r="D6086" s="73" t="str">
        <f t="shared" si="191"/>
        <v>dez/2019</v>
      </c>
      <c r="E6086" s="263">
        <v>43815</v>
      </c>
      <c r="F6086" s="259"/>
      <c r="G6086" s="259"/>
      <c r="H6086" s="264" t="s">
        <v>2405</v>
      </c>
      <c r="I6086" s="410" t="s">
        <v>133</v>
      </c>
      <c r="J6086" s="264">
        <v>-1</v>
      </c>
      <c r="K6086" s="82" t="str">
        <f>IFERROR(IFERROR(VLOOKUP(I6086,'DE-PARA'!B:D,3,0),VLOOKUP(I6086,'DE-PARA'!C:D,2,0)),"NÃO ENCONTRADO")</f>
        <v>Outras Saídas</v>
      </c>
    </row>
    <row r="6087" spans="1:11" ht="15" customHeight="1" x14ac:dyDescent="0.25">
      <c r="A6087" s="81" t="str">
        <f t="shared" si="190"/>
        <v>2019</v>
      </c>
      <c r="B6087" s="259" t="s">
        <v>1021</v>
      </c>
      <c r="C6087" s="260" t="s">
        <v>1022</v>
      </c>
      <c r="D6087" s="73" t="str">
        <f t="shared" si="191"/>
        <v>dez/2019</v>
      </c>
      <c r="E6087" s="263">
        <v>43815</v>
      </c>
      <c r="F6087" s="259"/>
      <c r="G6087" s="259"/>
      <c r="H6087" s="264" t="s">
        <v>2405</v>
      </c>
      <c r="I6087" s="410" t="s">
        <v>133</v>
      </c>
      <c r="J6087" s="264">
        <v>-1</v>
      </c>
      <c r="K6087" s="82" t="str">
        <f>IFERROR(IFERROR(VLOOKUP(I6087,'DE-PARA'!B:D,3,0),VLOOKUP(I6087,'DE-PARA'!C:D,2,0)),"NÃO ENCONTRADO")</f>
        <v>Outras Saídas</v>
      </c>
    </row>
    <row r="6088" spans="1:11" ht="15" customHeight="1" x14ac:dyDescent="0.25">
      <c r="A6088" s="81" t="str">
        <f t="shared" si="190"/>
        <v>2019</v>
      </c>
      <c r="B6088" s="259" t="s">
        <v>1021</v>
      </c>
      <c r="C6088" s="260" t="s">
        <v>1022</v>
      </c>
      <c r="D6088" s="73" t="str">
        <f t="shared" si="191"/>
        <v>dez/2019</v>
      </c>
      <c r="E6088" s="263">
        <v>43815</v>
      </c>
      <c r="F6088" s="259"/>
      <c r="G6088" s="259"/>
      <c r="H6088" s="264" t="s">
        <v>2405</v>
      </c>
      <c r="I6088" s="410" t="s">
        <v>133</v>
      </c>
      <c r="J6088" s="264">
        <v>-1</v>
      </c>
      <c r="K6088" s="82" t="str">
        <f>IFERROR(IFERROR(VLOOKUP(I6088,'DE-PARA'!B:D,3,0),VLOOKUP(I6088,'DE-PARA'!C:D,2,0)),"NÃO ENCONTRADO")</f>
        <v>Outras Saídas</v>
      </c>
    </row>
    <row r="6089" spans="1:11" ht="15" customHeight="1" x14ac:dyDescent="0.25">
      <c r="A6089" s="81" t="str">
        <f t="shared" si="190"/>
        <v>2019</v>
      </c>
      <c r="B6089" s="259" t="s">
        <v>1021</v>
      </c>
      <c r="C6089" s="260" t="s">
        <v>1022</v>
      </c>
      <c r="D6089" s="73" t="str">
        <f t="shared" si="191"/>
        <v>dez/2019</v>
      </c>
      <c r="E6089" s="263">
        <v>43815</v>
      </c>
      <c r="F6089" s="259"/>
      <c r="G6089" s="259"/>
      <c r="H6089" s="264" t="s">
        <v>2405</v>
      </c>
      <c r="I6089" s="410" t="s">
        <v>133</v>
      </c>
      <c r="J6089" s="264">
        <v>-1</v>
      </c>
      <c r="K6089" s="82" t="str">
        <f>IFERROR(IFERROR(VLOOKUP(I6089,'DE-PARA'!B:D,3,0),VLOOKUP(I6089,'DE-PARA'!C:D,2,0)),"NÃO ENCONTRADO")</f>
        <v>Outras Saídas</v>
      </c>
    </row>
    <row r="6090" spans="1:11" ht="15" customHeight="1" x14ac:dyDescent="0.25">
      <c r="A6090" s="81" t="str">
        <f t="shared" si="190"/>
        <v>2019</v>
      </c>
      <c r="B6090" s="259" t="s">
        <v>1021</v>
      </c>
      <c r="C6090" s="260" t="s">
        <v>1022</v>
      </c>
      <c r="D6090" s="73" t="str">
        <f t="shared" si="191"/>
        <v>dez/2019</v>
      </c>
      <c r="E6090" s="263">
        <v>43815</v>
      </c>
      <c r="F6090" s="259"/>
      <c r="G6090" s="259"/>
      <c r="H6090" s="264" t="s">
        <v>2405</v>
      </c>
      <c r="I6090" s="410" t="s">
        <v>133</v>
      </c>
      <c r="J6090" s="264">
        <v>-1</v>
      </c>
      <c r="K6090" s="82" t="str">
        <f>IFERROR(IFERROR(VLOOKUP(I6090,'DE-PARA'!B:D,3,0),VLOOKUP(I6090,'DE-PARA'!C:D,2,0)),"NÃO ENCONTRADO")</f>
        <v>Outras Saídas</v>
      </c>
    </row>
    <row r="6091" spans="1:11" ht="15" customHeight="1" x14ac:dyDescent="0.25">
      <c r="A6091" s="81" t="str">
        <f t="shared" si="190"/>
        <v>2019</v>
      </c>
      <c r="B6091" s="259" t="s">
        <v>1021</v>
      </c>
      <c r="C6091" s="260" t="s">
        <v>1022</v>
      </c>
      <c r="D6091" s="73" t="str">
        <f t="shared" si="191"/>
        <v>dez/2019</v>
      </c>
      <c r="E6091" s="263">
        <v>43815</v>
      </c>
      <c r="F6091" s="259"/>
      <c r="G6091" s="259"/>
      <c r="H6091" s="264" t="s">
        <v>2405</v>
      </c>
      <c r="I6091" s="410" t="s">
        <v>133</v>
      </c>
      <c r="J6091" s="264">
        <v>-1</v>
      </c>
      <c r="K6091" s="82" t="str">
        <f>IFERROR(IFERROR(VLOOKUP(I6091,'DE-PARA'!B:D,3,0),VLOOKUP(I6091,'DE-PARA'!C:D,2,0)),"NÃO ENCONTRADO")</f>
        <v>Outras Saídas</v>
      </c>
    </row>
    <row r="6092" spans="1:11" ht="15" customHeight="1" x14ac:dyDescent="0.25">
      <c r="A6092" s="81" t="str">
        <f t="shared" si="190"/>
        <v>2019</v>
      </c>
      <c r="B6092" s="259" t="s">
        <v>1021</v>
      </c>
      <c r="C6092" s="260" t="s">
        <v>1022</v>
      </c>
      <c r="D6092" s="73" t="str">
        <f t="shared" si="191"/>
        <v>dez/2019</v>
      </c>
      <c r="E6092" s="263">
        <v>43815</v>
      </c>
      <c r="F6092" s="259"/>
      <c r="G6092" s="259"/>
      <c r="H6092" s="264" t="s">
        <v>2405</v>
      </c>
      <c r="I6092" s="410" t="s">
        <v>133</v>
      </c>
      <c r="J6092" s="264">
        <v>-1</v>
      </c>
      <c r="K6092" s="82" t="str">
        <f>IFERROR(IFERROR(VLOOKUP(I6092,'DE-PARA'!B:D,3,0),VLOOKUP(I6092,'DE-PARA'!C:D,2,0)),"NÃO ENCONTRADO")</f>
        <v>Outras Saídas</v>
      </c>
    </row>
    <row r="6093" spans="1:11" ht="15" customHeight="1" x14ac:dyDescent="0.25">
      <c r="A6093" s="81" t="str">
        <f t="shared" si="190"/>
        <v>2019</v>
      </c>
      <c r="B6093" s="259" t="s">
        <v>1021</v>
      </c>
      <c r="C6093" s="260" t="s">
        <v>1022</v>
      </c>
      <c r="D6093" s="73" t="str">
        <f t="shared" si="191"/>
        <v>dez/2019</v>
      </c>
      <c r="E6093" s="263">
        <v>43815</v>
      </c>
      <c r="F6093" s="259"/>
      <c r="G6093" s="259"/>
      <c r="H6093" s="264" t="s">
        <v>2405</v>
      </c>
      <c r="I6093" s="410" t="s">
        <v>133</v>
      </c>
      <c r="J6093" s="264">
        <v>-1</v>
      </c>
      <c r="K6093" s="82" t="str">
        <f>IFERROR(IFERROR(VLOOKUP(I6093,'DE-PARA'!B:D,3,0),VLOOKUP(I6093,'DE-PARA'!C:D,2,0)),"NÃO ENCONTRADO")</f>
        <v>Outras Saídas</v>
      </c>
    </row>
    <row r="6094" spans="1:11" ht="15" customHeight="1" x14ac:dyDescent="0.25">
      <c r="A6094" s="81" t="str">
        <f t="shared" si="190"/>
        <v>2019</v>
      </c>
      <c r="B6094" s="259" t="s">
        <v>1021</v>
      </c>
      <c r="C6094" s="260" t="s">
        <v>1022</v>
      </c>
      <c r="D6094" s="73" t="str">
        <f t="shared" si="191"/>
        <v>dez/2019</v>
      </c>
      <c r="E6094" s="263">
        <v>43815</v>
      </c>
      <c r="F6094" s="259"/>
      <c r="G6094" s="259"/>
      <c r="H6094" s="264" t="s">
        <v>2405</v>
      </c>
      <c r="I6094" s="410" t="s">
        <v>133</v>
      </c>
      <c r="J6094" s="264">
        <v>-1</v>
      </c>
      <c r="K6094" s="82" t="str">
        <f>IFERROR(IFERROR(VLOOKUP(I6094,'DE-PARA'!B:D,3,0),VLOOKUP(I6094,'DE-PARA'!C:D,2,0)),"NÃO ENCONTRADO")</f>
        <v>Outras Saídas</v>
      </c>
    </row>
    <row r="6095" spans="1:11" ht="15" customHeight="1" x14ac:dyDescent="0.25">
      <c r="A6095" s="81" t="str">
        <f t="shared" si="190"/>
        <v>2019</v>
      </c>
      <c r="B6095" s="259" t="s">
        <v>1021</v>
      </c>
      <c r="C6095" s="260" t="s">
        <v>1022</v>
      </c>
      <c r="D6095" s="73" t="str">
        <f t="shared" si="191"/>
        <v>dez/2019</v>
      </c>
      <c r="E6095" s="263">
        <v>43815</v>
      </c>
      <c r="F6095" s="259"/>
      <c r="G6095" s="259"/>
      <c r="H6095" s="264" t="s">
        <v>2405</v>
      </c>
      <c r="I6095" s="410" t="s">
        <v>133</v>
      </c>
      <c r="J6095" s="264">
        <v>-1</v>
      </c>
      <c r="K6095" s="82" t="str">
        <f>IFERROR(IFERROR(VLOOKUP(I6095,'DE-PARA'!B:D,3,0),VLOOKUP(I6095,'DE-PARA'!C:D,2,0)),"NÃO ENCONTRADO")</f>
        <v>Outras Saídas</v>
      </c>
    </row>
    <row r="6096" spans="1:11" ht="15" customHeight="1" x14ac:dyDescent="0.25">
      <c r="A6096" s="81" t="str">
        <f t="shared" si="190"/>
        <v>2019</v>
      </c>
      <c r="B6096" s="259" t="s">
        <v>1021</v>
      </c>
      <c r="C6096" s="260" t="s">
        <v>1022</v>
      </c>
      <c r="D6096" s="73" t="str">
        <f t="shared" si="191"/>
        <v>dez/2019</v>
      </c>
      <c r="E6096" s="263">
        <v>43815</v>
      </c>
      <c r="F6096" s="259"/>
      <c r="G6096" s="259"/>
      <c r="H6096" s="264" t="s">
        <v>2405</v>
      </c>
      <c r="I6096" s="410" t="s">
        <v>133</v>
      </c>
      <c r="J6096" s="264">
        <v>-1</v>
      </c>
      <c r="K6096" s="82" t="str">
        <f>IFERROR(IFERROR(VLOOKUP(I6096,'DE-PARA'!B:D,3,0),VLOOKUP(I6096,'DE-PARA'!C:D,2,0)),"NÃO ENCONTRADO")</f>
        <v>Outras Saídas</v>
      </c>
    </row>
    <row r="6097" spans="1:11" ht="15" customHeight="1" x14ac:dyDescent="0.25">
      <c r="A6097" s="81" t="str">
        <f t="shared" si="190"/>
        <v>2019</v>
      </c>
      <c r="B6097" s="259" t="s">
        <v>1021</v>
      </c>
      <c r="C6097" s="260" t="s">
        <v>1022</v>
      </c>
      <c r="D6097" s="73" t="str">
        <f t="shared" si="191"/>
        <v>dez/2019</v>
      </c>
      <c r="E6097" s="263">
        <v>43815</v>
      </c>
      <c r="F6097" s="259"/>
      <c r="G6097" s="259"/>
      <c r="H6097" s="264" t="s">
        <v>2405</v>
      </c>
      <c r="I6097" s="410" t="s">
        <v>133</v>
      </c>
      <c r="J6097" s="264">
        <v>-1</v>
      </c>
      <c r="K6097" s="82" t="str">
        <f>IFERROR(IFERROR(VLOOKUP(I6097,'DE-PARA'!B:D,3,0),VLOOKUP(I6097,'DE-PARA'!C:D,2,0)),"NÃO ENCONTRADO")</f>
        <v>Outras Saídas</v>
      </c>
    </row>
    <row r="6098" spans="1:11" ht="15" customHeight="1" x14ac:dyDescent="0.25">
      <c r="A6098" s="81" t="str">
        <f t="shared" si="190"/>
        <v>2019</v>
      </c>
      <c r="B6098" s="259" t="s">
        <v>1021</v>
      </c>
      <c r="C6098" s="260" t="s">
        <v>1022</v>
      </c>
      <c r="D6098" s="73" t="str">
        <f t="shared" si="191"/>
        <v>dez/2019</v>
      </c>
      <c r="E6098" s="263">
        <v>43815</v>
      </c>
      <c r="F6098" s="259"/>
      <c r="G6098" s="259"/>
      <c r="H6098" s="264" t="s">
        <v>208</v>
      </c>
      <c r="I6098" s="410" t="s">
        <v>298</v>
      </c>
      <c r="J6098" s="264">
        <v>66866.25</v>
      </c>
      <c r="K6098" s="82" t="str">
        <f>IFERROR(IFERROR(VLOOKUP(I6098,'DE-PARA'!B:D,3,0),VLOOKUP(I6098,'DE-PARA'!C:D,2,0)),"NÃO ENCONTRADO")</f>
        <v>Entrada Conta Aplicação (+)</v>
      </c>
    </row>
    <row r="6099" spans="1:11" ht="15" customHeight="1" x14ac:dyDescent="0.25">
      <c r="A6099" s="81" t="str">
        <f t="shared" si="190"/>
        <v>2019</v>
      </c>
      <c r="B6099" s="421" t="s">
        <v>2643</v>
      </c>
      <c r="C6099" s="414" t="s">
        <v>1022</v>
      </c>
      <c r="D6099" s="415" t="str">
        <f t="shared" si="191"/>
        <v>dez/2019</v>
      </c>
      <c r="E6099" s="416">
        <v>43815</v>
      </c>
      <c r="F6099" s="411"/>
      <c r="G6099" s="411"/>
      <c r="H6099" s="417" t="s">
        <v>208</v>
      </c>
      <c r="I6099" s="417" t="s">
        <v>298</v>
      </c>
      <c r="J6099" s="418">
        <v>-66866.25</v>
      </c>
      <c r="K6099" s="82" t="str">
        <f>IFERROR(IFERROR(VLOOKUP(I6099,'DE-PARA'!B:D,3,0),VLOOKUP(I6099,'DE-PARA'!C:D,2,0)),"NÃO ENCONTRADO")</f>
        <v>Entrada Conta Aplicação (+)</v>
      </c>
    </row>
    <row r="6100" spans="1:11" ht="15" customHeight="1" x14ac:dyDescent="0.25">
      <c r="A6100" s="81" t="str">
        <f t="shared" si="190"/>
        <v>2019</v>
      </c>
      <c r="B6100" s="421" t="s">
        <v>2643</v>
      </c>
      <c r="C6100" s="414" t="s">
        <v>1022</v>
      </c>
      <c r="D6100" s="415" t="str">
        <f t="shared" si="191"/>
        <v>dez/2019</v>
      </c>
      <c r="E6100" s="416">
        <v>43815</v>
      </c>
      <c r="F6100" s="411"/>
      <c r="G6100" s="411"/>
      <c r="H6100" s="417" t="s">
        <v>177</v>
      </c>
      <c r="I6100" s="417" t="s">
        <v>188</v>
      </c>
      <c r="J6100" s="418">
        <v>-66.52</v>
      </c>
      <c r="K6100" s="82" t="str">
        <f>IFERROR(IFERROR(VLOOKUP(I6100,'DE-PARA'!B:D,3,0),VLOOKUP(I6100,'DE-PARA'!C:D,2,0)),"NÃO ENCONTRADO")</f>
        <v>Tributos, Taxas e Contribuições</v>
      </c>
    </row>
    <row r="6101" spans="1:11" ht="15" customHeight="1" x14ac:dyDescent="0.25">
      <c r="A6101" s="81" t="str">
        <f t="shared" si="190"/>
        <v>2019</v>
      </c>
      <c r="B6101" s="421" t="s">
        <v>2643</v>
      </c>
      <c r="C6101" s="414" t="s">
        <v>1022</v>
      </c>
      <c r="D6101" s="415" t="str">
        <f t="shared" si="191"/>
        <v>dez/2019</v>
      </c>
      <c r="E6101" s="416">
        <v>43815</v>
      </c>
      <c r="F6101" s="411"/>
      <c r="G6101" s="411"/>
      <c r="H6101" s="417" t="s">
        <v>2642</v>
      </c>
      <c r="I6101" s="417" t="s">
        <v>133</v>
      </c>
      <c r="J6101" s="418">
        <v>0</v>
      </c>
      <c r="K6101" s="82" t="str">
        <f>IFERROR(IFERROR(VLOOKUP(I6101,'DE-PARA'!B:D,3,0),VLOOKUP(I6101,'DE-PARA'!C:D,2,0)),"NÃO ENCONTRADO")</f>
        <v>Outras Saídas</v>
      </c>
    </row>
    <row r="6102" spans="1:11" ht="15" customHeight="1" x14ac:dyDescent="0.25">
      <c r="A6102" s="81" t="str">
        <f t="shared" si="190"/>
        <v>2019</v>
      </c>
      <c r="B6102" s="259" t="s">
        <v>1021</v>
      </c>
      <c r="C6102" s="260" t="s">
        <v>1022</v>
      </c>
      <c r="D6102" s="73" t="str">
        <f t="shared" si="191"/>
        <v>dez/2019</v>
      </c>
      <c r="E6102" s="263">
        <v>43816</v>
      </c>
      <c r="F6102" s="259"/>
      <c r="G6102" s="259"/>
      <c r="H6102" s="264" t="s">
        <v>2529</v>
      </c>
      <c r="I6102" s="264" t="s">
        <v>137</v>
      </c>
      <c r="J6102" s="264">
        <v>-4230.3</v>
      </c>
      <c r="K6102" s="82" t="str">
        <f>IFERROR(IFERROR(VLOOKUP(I6102,'DE-PARA'!B:D,3,0),VLOOKUP(I6102,'DE-PARA'!C:D,2,0)),"NÃO ENCONTRADO")</f>
        <v>Serviços</v>
      </c>
    </row>
    <row r="6103" spans="1:11" ht="15" customHeight="1" x14ac:dyDescent="0.25">
      <c r="A6103" s="81" t="str">
        <f t="shared" si="190"/>
        <v>2019</v>
      </c>
      <c r="B6103" s="259" t="s">
        <v>1021</v>
      </c>
      <c r="C6103" s="260" t="s">
        <v>1022</v>
      </c>
      <c r="D6103" s="73" t="str">
        <f t="shared" si="191"/>
        <v>dez/2019</v>
      </c>
      <c r="E6103" s="263">
        <v>43816</v>
      </c>
      <c r="F6103" s="259"/>
      <c r="G6103" s="259"/>
      <c r="H6103" s="264" t="s">
        <v>2529</v>
      </c>
      <c r="I6103" s="264" t="s">
        <v>137</v>
      </c>
      <c r="J6103" s="264">
        <v>-52.88</v>
      </c>
      <c r="K6103" s="82" t="str">
        <f>IFERROR(IFERROR(VLOOKUP(I6103,'DE-PARA'!B:D,3,0),VLOOKUP(I6103,'DE-PARA'!C:D,2,0)),"NÃO ENCONTRADO")</f>
        <v>Serviços</v>
      </c>
    </row>
    <row r="6104" spans="1:11" ht="15" customHeight="1" x14ac:dyDescent="0.25">
      <c r="A6104" s="81" t="str">
        <f t="shared" si="190"/>
        <v>2019</v>
      </c>
      <c r="B6104" s="259" t="s">
        <v>1021</v>
      </c>
      <c r="C6104" s="260" t="s">
        <v>1022</v>
      </c>
      <c r="D6104" s="73" t="str">
        <f t="shared" si="191"/>
        <v>dez/2019</v>
      </c>
      <c r="E6104" s="263">
        <v>43816</v>
      </c>
      <c r="F6104" s="259"/>
      <c r="G6104" s="259"/>
      <c r="H6104" s="264" t="s">
        <v>2530</v>
      </c>
      <c r="I6104" s="410" t="s">
        <v>135</v>
      </c>
      <c r="J6104" s="264">
        <v>-2046.6</v>
      </c>
      <c r="K6104" s="82" t="str">
        <f>IFERROR(IFERROR(VLOOKUP(I6104,'DE-PARA'!B:D,3,0),VLOOKUP(I6104,'DE-PARA'!C:D,2,0)),"NÃO ENCONTRADO")</f>
        <v>Pessoal</v>
      </c>
    </row>
    <row r="6105" spans="1:11" ht="15" customHeight="1" x14ac:dyDescent="0.25">
      <c r="A6105" s="81" t="str">
        <f t="shared" si="190"/>
        <v>2019</v>
      </c>
      <c r="B6105" s="259" t="s">
        <v>1021</v>
      </c>
      <c r="C6105" s="260" t="s">
        <v>1022</v>
      </c>
      <c r="D6105" s="73" t="str">
        <f t="shared" si="191"/>
        <v>dez/2019</v>
      </c>
      <c r="E6105" s="263">
        <v>43816</v>
      </c>
      <c r="F6105" s="259"/>
      <c r="G6105" s="259"/>
      <c r="H6105" s="264" t="s">
        <v>2531</v>
      </c>
      <c r="I6105" s="410" t="s">
        <v>135</v>
      </c>
      <c r="J6105" s="264">
        <v>-2970.2</v>
      </c>
      <c r="K6105" s="82" t="str">
        <f>IFERROR(IFERROR(VLOOKUP(I6105,'DE-PARA'!B:D,3,0),VLOOKUP(I6105,'DE-PARA'!C:D,2,0)),"NÃO ENCONTRADO")</f>
        <v>Pessoal</v>
      </c>
    </row>
    <row r="6106" spans="1:11" ht="15" customHeight="1" x14ac:dyDescent="0.25">
      <c r="A6106" s="81" t="str">
        <f t="shared" si="190"/>
        <v>2019</v>
      </c>
      <c r="B6106" s="259" t="s">
        <v>1021</v>
      </c>
      <c r="C6106" s="260" t="s">
        <v>1022</v>
      </c>
      <c r="D6106" s="73" t="str">
        <f t="shared" si="191"/>
        <v>dez/2019</v>
      </c>
      <c r="E6106" s="263">
        <v>43816</v>
      </c>
      <c r="F6106" s="259"/>
      <c r="G6106" s="259"/>
      <c r="H6106" s="264" t="s">
        <v>2532</v>
      </c>
      <c r="I6106" s="410" t="s">
        <v>135</v>
      </c>
      <c r="J6106" s="264">
        <v>-1032</v>
      </c>
      <c r="K6106" s="82" t="str">
        <f>IFERROR(IFERROR(VLOOKUP(I6106,'DE-PARA'!B:D,3,0),VLOOKUP(I6106,'DE-PARA'!C:D,2,0)),"NÃO ENCONTRADO")</f>
        <v>Pessoal</v>
      </c>
    </row>
    <row r="6107" spans="1:11" ht="15" customHeight="1" x14ac:dyDescent="0.25">
      <c r="A6107" s="81" t="str">
        <f t="shared" si="190"/>
        <v>2019</v>
      </c>
      <c r="B6107" s="259" t="s">
        <v>1021</v>
      </c>
      <c r="C6107" s="260" t="s">
        <v>1022</v>
      </c>
      <c r="D6107" s="73" t="str">
        <f t="shared" si="191"/>
        <v>dez/2019</v>
      </c>
      <c r="E6107" s="263">
        <v>43816</v>
      </c>
      <c r="F6107" s="259"/>
      <c r="G6107" s="259"/>
      <c r="H6107" s="264" t="s">
        <v>2533</v>
      </c>
      <c r="I6107" s="410" t="s">
        <v>135</v>
      </c>
      <c r="J6107" s="264">
        <v>-2462.5500000000002</v>
      </c>
      <c r="K6107" s="82" t="str">
        <f>IFERROR(IFERROR(VLOOKUP(I6107,'DE-PARA'!B:D,3,0),VLOOKUP(I6107,'DE-PARA'!C:D,2,0)),"NÃO ENCONTRADO")</f>
        <v>Pessoal</v>
      </c>
    </row>
    <row r="6108" spans="1:11" ht="15" customHeight="1" x14ac:dyDescent="0.25">
      <c r="A6108" s="81" t="str">
        <f t="shared" si="190"/>
        <v>2019</v>
      </c>
      <c r="B6108" s="259" t="s">
        <v>1021</v>
      </c>
      <c r="C6108" s="260" t="s">
        <v>1022</v>
      </c>
      <c r="D6108" s="73" t="str">
        <f t="shared" si="191"/>
        <v>dez/2019</v>
      </c>
      <c r="E6108" s="263">
        <v>43816</v>
      </c>
      <c r="F6108" s="259"/>
      <c r="G6108" s="259"/>
      <c r="H6108" s="264" t="s">
        <v>2534</v>
      </c>
      <c r="I6108" s="410" t="s">
        <v>135</v>
      </c>
      <c r="J6108" s="264">
        <v>-3802.93</v>
      </c>
      <c r="K6108" s="82" t="str">
        <f>IFERROR(IFERROR(VLOOKUP(I6108,'DE-PARA'!B:D,3,0),VLOOKUP(I6108,'DE-PARA'!C:D,2,0)),"NÃO ENCONTRADO")</f>
        <v>Pessoal</v>
      </c>
    </row>
    <row r="6109" spans="1:11" ht="15" customHeight="1" x14ac:dyDescent="0.25">
      <c r="A6109" s="81" t="str">
        <f t="shared" si="190"/>
        <v>2019</v>
      </c>
      <c r="B6109" s="259" t="s">
        <v>1021</v>
      </c>
      <c r="C6109" s="260" t="s">
        <v>1022</v>
      </c>
      <c r="D6109" s="73" t="str">
        <f t="shared" si="191"/>
        <v>dez/2019</v>
      </c>
      <c r="E6109" s="263">
        <v>43816</v>
      </c>
      <c r="F6109" s="259"/>
      <c r="G6109" s="259"/>
      <c r="H6109" s="264" t="s">
        <v>2535</v>
      </c>
      <c r="I6109" s="410" t="s">
        <v>135</v>
      </c>
      <c r="J6109" s="264">
        <v>-3802.93</v>
      </c>
      <c r="K6109" s="82" t="str">
        <f>IFERROR(IFERROR(VLOOKUP(I6109,'DE-PARA'!B:D,3,0),VLOOKUP(I6109,'DE-PARA'!C:D,2,0)),"NÃO ENCONTRADO")</f>
        <v>Pessoal</v>
      </c>
    </row>
    <row r="6110" spans="1:11" ht="15" customHeight="1" x14ac:dyDescent="0.25">
      <c r="A6110" s="81" t="str">
        <f t="shared" si="190"/>
        <v>2019</v>
      </c>
      <c r="B6110" s="259" t="s">
        <v>1021</v>
      </c>
      <c r="C6110" s="260" t="s">
        <v>1022</v>
      </c>
      <c r="D6110" s="73" t="str">
        <f t="shared" si="191"/>
        <v>dez/2019</v>
      </c>
      <c r="E6110" s="263">
        <v>43816</v>
      </c>
      <c r="F6110" s="259"/>
      <c r="G6110" s="259"/>
      <c r="H6110" s="264" t="s">
        <v>2536</v>
      </c>
      <c r="I6110" s="410" t="s">
        <v>244</v>
      </c>
      <c r="J6110" s="264">
        <v>-4692.4799999999996</v>
      </c>
      <c r="K6110" s="82" t="str">
        <f>IFERROR(IFERROR(VLOOKUP(I6110,'DE-PARA'!B:D,3,0),VLOOKUP(I6110,'DE-PARA'!C:D,2,0)),"NÃO ENCONTRADO")</f>
        <v>Pessoal</v>
      </c>
    </row>
    <row r="6111" spans="1:11" ht="15" customHeight="1" x14ac:dyDescent="0.25">
      <c r="A6111" s="81" t="str">
        <f t="shared" si="190"/>
        <v>2019</v>
      </c>
      <c r="B6111" s="259" t="s">
        <v>1021</v>
      </c>
      <c r="C6111" s="260" t="s">
        <v>1022</v>
      </c>
      <c r="D6111" s="73" t="str">
        <f t="shared" si="191"/>
        <v>dez/2019</v>
      </c>
      <c r="E6111" s="263">
        <v>43816</v>
      </c>
      <c r="F6111" s="259"/>
      <c r="G6111" s="259"/>
      <c r="H6111" s="264" t="s">
        <v>2484</v>
      </c>
      <c r="I6111" s="410" t="s">
        <v>229</v>
      </c>
      <c r="J6111" s="264">
        <v>-279.07</v>
      </c>
      <c r="K6111" s="82" t="str">
        <f>IFERROR(IFERROR(VLOOKUP(I6111,'DE-PARA'!B:D,3,0),VLOOKUP(I6111,'DE-PARA'!C:D,2,0)),"NÃO ENCONTRADO")</f>
        <v>Pessoal</v>
      </c>
    </row>
    <row r="6112" spans="1:11" ht="15" customHeight="1" x14ac:dyDescent="0.25">
      <c r="A6112" s="81" t="str">
        <f t="shared" si="190"/>
        <v>2019</v>
      </c>
      <c r="B6112" s="259" t="s">
        <v>1021</v>
      </c>
      <c r="C6112" s="260" t="s">
        <v>1022</v>
      </c>
      <c r="D6112" s="73" t="str">
        <f t="shared" si="191"/>
        <v>dez/2019</v>
      </c>
      <c r="E6112" s="263">
        <v>43816</v>
      </c>
      <c r="F6112" s="259"/>
      <c r="G6112" s="259"/>
      <c r="H6112" s="264" t="s">
        <v>2537</v>
      </c>
      <c r="I6112" s="410" t="s">
        <v>120</v>
      </c>
      <c r="J6112" s="264">
        <v>-319.70999999999998</v>
      </c>
      <c r="K6112" s="82" t="str">
        <f>IFERROR(IFERROR(VLOOKUP(I6112,'DE-PARA'!B:D,3,0),VLOOKUP(I6112,'DE-PARA'!C:D,2,0)),"NÃO ENCONTRADO")</f>
        <v>Serviços</v>
      </c>
    </row>
    <row r="6113" spans="1:11" ht="15" customHeight="1" x14ac:dyDescent="0.25">
      <c r="A6113" s="81" t="str">
        <f t="shared" si="190"/>
        <v>2019</v>
      </c>
      <c r="B6113" s="259" t="s">
        <v>1021</v>
      </c>
      <c r="C6113" s="260" t="s">
        <v>1022</v>
      </c>
      <c r="D6113" s="73" t="str">
        <f t="shared" si="191"/>
        <v>dez/2019</v>
      </c>
      <c r="E6113" s="263">
        <v>43816</v>
      </c>
      <c r="F6113" s="259"/>
      <c r="G6113" s="259"/>
      <c r="H6113" s="264" t="s">
        <v>2538</v>
      </c>
      <c r="I6113" s="410" t="s">
        <v>248</v>
      </c>
      <c r="J6113" s="264">
        <v>-2434.16</v>
      </c>
      <c r="K6113" s="82" t="str">
        <f>IFERROR(IFERROR(VLOOKUP(I6113,'DE-PARA'!B:D,3,0),VLOOKUP(I6113,'DE-PARA'!C:D,2,0)),"NÃO ENCONTRADO")</f>
        <v>Materiais</v>
      </c>
    </row>
    <row r="6114" spans="1:11" ht="15" customHeight="1" x14ac:dyDescent="0.25">
      <c r="A6114" s="81" t="str">
        <f t="shared" si="190"/>
        <v>2019</v>
      </c>
      <c r="B6114" s="259" t="s">
        <v>1021</v>
      </c>
      <c r="C6114" s="260" t="s">
        <v>1022</v>
      </c>
      <c r="D6114" s="73" t="str">
        <f t="shared" si="191"/>
        <v>dez/2019</v>
      </c>
      <c r="E6114" s="263">
        <v>43816</v>
      </c>
      <c r="F6114" s="259"/>
      <c r="G6114" s="259"/>
      <c r="H6114" s="264" t="s">
        <v>2634</v>
      </c>
      <c r="I6114" s="410" t="s">
        <v>248</v>
      </c>
      <c r="J6114" s="264">
        <v>-2561.2399999999998</v>
      </c>
      <c r="K6114" s="82" t="str">
        <f>IFERROR(IFERROR(VLOOKUP(I6114,'DE-PARA'!B:D,3,0),VLOOKUP(I6114,'DE-PARA'!C:D,2,0)),"NÃO ENCONTRADO")</f>
        <v>Materiais</v>
      </c>
    </row>
    <row r="6115" spans="1:11" ht="15" customHeight="1" x14ac:dyDescent="0.25">
      <c r="A6115" s="81" t="str">
        <f t="shared" si="190"/>
        <v>2019</v>
      </c>
      <c r="B6115" s="259" t="s">
        <v>1021</v>
      </c>
      <c r="C6115" s="260" t="s">
        <v>1022</v>
      </c>
      <c r="D6115" s="73" t="str">
        <f t="shared" si="191"/>
        <v>dez/2019</v>
      </c>
      <c r="E6115" s="263">
        <v>43816</v>
      </c>
      <c r="F6115" s="259"/>
      <c r="G6115" s="259"/>
      <c r="H6115" s="264" t="s">
        <v>2635</v>
      </c>
      <c r="I6115" s="410" t="s">
        <v>248</v>
      </c>
      <c r="J6115" s="264">
        <v>-828</v>
      </c>
      <c r="K6115" s="82" t="str">
        <f>IFERROR(IFERROR(VLOOKUP(I6115,'DE-PARA'!B:D,3,0),VLOOKUP(I6115,'DE-PARA'!C:D,2,0)),"NÃO ENCONTRADO")</f>
        <v>Materiais</v>
      </c>
    </row>
    <row r="6116" spans="1:11" ht="15" customHeight="1" x14ac:dyDescent="0.25">
      <c r="A6116" s="81" t="str">
        <f t="shared" si="190"/>
        <v>2019</v>
      </c>
      <c r="B6116" s="259" t="s">
        <v>1021</v>
      </c>
      <c r="C6116" s="260" t="s">
        <v>1022</v>
      </c>
      <c r="D6116" s="73" t="str">
        <f t="shared" si="191"/>
        <v>dez/2019</v>
      </c>
      <c r="E6116" s="263">
        <v>43816</v>
      </c>
      <c r="F6116" s="259"/>
      <c r="G6116" s="259"/>
      <c r="H6116" s="264" t="s">
        <v>2636</v>
      </c>
      <c r="I6116" s="410" t="s">
        <v>248</v>
      </c>
      <c r="J6116" s="264">
        <v>-3178.16</v>
      </c>
      <c r="K6116" s="82" t="str">
        <f>IFERROR(IFERROR(VLOOKUP(I6116,'DE-PARA'!B:D,3,0),VLOOKUP(I6116,'DE-PARA'!C:D,2,0)),"NÃO ENCONTRADO")</f>
        <v>Materiais</v>
      </c>
    </row>
    <row r="6117" spans="1:11" ht="15" customHeight="1" x14ac:dyDescent="0.25">
      <c r="A6117" s="81" t="str">
        <f t="shared" si="190"/>
        <v>2019</v>
      </c>
      <c r="B6117" s="259" t="s">
        <v>1021</v>
      </c>
      <c r="C6117" s="260" t="s">
        <v>1022</v>
      </c>
      <c r="D6117" s="73" t="str">
        <f t="shared" si="191"/>
        <v>dez/2019</v>
      </c>
      <c r="E6117" s="263">
        <v>43816</v>
      </c>
      <c r="F6117" s="259"/>
      <c r="G6117" s="259"/>
      <c r="H6117" s="264" t="s">
        <v>2637</v>
      </c>
      <c r="I6117" s="410" t="s">
        <v>248</v>
      </c>
      <c r="J6117" s="264">
        <v>-3070.16</v>
      </c>
      <c r="K6117" s="82" t="str">
        <f>IFERROR(IFERROR(VLOOKUP(I6117,'DE-PARA'!B:D,3,0),VLOOKUP(I6117,'DE-PARA'!C:D,2,0)),"NÃO ENCONTRADO")</f>
        <v>Materiais</v>
      </c>
    </row>
    <row r="6118" spans="1:11" ht="15" customHeight="1" x14ac:dyDescent="0.25">
      <c r="A6118" s="81" t="str">
        <f t="shared" si="190"/>
        <v>2019</v>
      </c>
      <c r="B6118" s="259" t="s">
        <v>1021</v>
      </c>
      <c r="C6118" s="260" t="s">
        <v>1022</v>
      </c>
      <c r="D6118" s="73" t="str">
        <f t="shared" si="191"/>
        <v>dez/2019</v>
      </c>
      <c r="E6118" s="263">
        <v>43816</v>
      </c>
      <c r="F6118" s="259"/>
      <c r="G6118" s="259"/>
      <c r="H6118" s="264" t="s">
        <v>2539</v>
      </c>
      <c r="I6118" s="410" t="s">
        <v>135</v>
      </c>
      <c r="J6118" s="264">
        <v>-2970.2</v>
      </c>
      <c r="K6118" s="82" t="str">
        <f>IFERROR(IFERROR(VLOOKUP(I6118,'DE-PARA'!B:D,3,0),VLOOKUP(I6118,'DE-PARA'!C:D,2,0)),"NÃO ENCONTRADO")</f>
        <v>Pessoal</v>
      </c>
    </row>
    <row r="6119" spans="1:11" ht="15" customHeight="1" x14ac:dyDescent="0.25">
      <c r="A6119" s="81" t="str">
        <f t="shared" si="190"/>
        <v>2019</v>
      </c>
      <c r="B6119" s="259" t="s">
        <v>1021</v>
      </c>
      <c r="C6119" s="260" t="s">
        <v>1022</v>
      </c>
      <c r="D6119" s="73" t="str">
        <f t="shared" si="191"/>
        <v>dez/2019</v>
      </c>
      <c r="E6119" s="263">
        <v>43816</v>
      </c>
      <c r="F6119" s="259"/>
      <c r="G6119" s="259"/>
      <c r="H6119" s="264" t="s">
        <v>2540</v>
      </c>
      <c r="I6119" s="410" t="s">
        <v>135</v>
      </c>
      <c r="J6119" s="264">
        <v>-5616.17</v>
      </c>
      <c r="K6119" s="82" t="str">
        <f>IFERROR(IFERROR(VLOOKUP(I6119,'DE-PARA'!B:D,3,0),VLOOKUP(I6119,'DE-PARA'!C:D,2,0)),"NÃO ENCONTRADO")</f>
        <v>Pessoal</v>
      </c>
    </row>
    <row r="6120" spans="1:11" ht="15" customHeight="1" x14ac:dyDescent="0.25">
      <c r="A6120" s="81" t="str">
        <f t="shared" si="190"/>
        <v>2019</v>
      </c>
      <c r="B6120" s="259" t="s">
        <v>1021</v>
      </c>
      <c r="C6120" s="260" t="s">
        <v>1022</v>
      </c>
      <c r="D6120" s="73" t="str">
        <f t="shared" si="191"/>
        <v>dez/2019</v>
      </c>
      <c r="E6120" s="263">
        <v>43816</v>
      </c>
      <c r="F6120" s="259"/>
      <c r="G6120" s="259"/>
      <c r="H6120" s="264" t="s">
        <v>2541</v>
      </c>
      <c r="I6120" s="410" t="s">
        <v>135</v>
      </c>
      <c r="J6120" s="264">
        <v>-5247.91</v>
      </c>
      <c r="K6120" s="82" t="str">
        <f>IFERROR(IFERROR(VLOOKUP(I6120,'DE-PARA'!B:D,3,0),VLOOKUP(I6120,'DE-PARA'!C:D,2,0)),"NÃO ENCONTRADO")</f>
        <v>Pessoal</v>
      </c>
    </row>
    <row r="6121" spans="1:11" ht="15" customHeight="1" x14ac:dyDescent="0.25">
      <c r="A6121" s="81" t="str">
        <f t="shared" si="190"/>
        <v>2019</v>
      </c>
      <c r="B6121" s="259" t="s">
        <v>1021</v>
      </c>
      <c r="C6121" s="260" t="s">
        <v>1022</v>
      </c>
      <c r="D6121" s="73" t="str">
        <f t="shared" si="191"/>
        <v>dez/2019</v>
      </c>
      <c r="E6121" s="263">
        <v>43816</v>
      </c>
      <c r="F6121" s="259"/>
      <c r="G6121" s="259"/>
      <c r="H6121" s="264" t="s">
        <v>2405</v>
      </c>
      <c r="I6121" s="410" t="s">
        <v>133</v>
      </c>
      <c r="J6121" s="264">
        <v>-9.5</v>
      </c>
      <c r="K6121" s="82" t="str">
        <f>IFERROR(IFERROR(VLOOKUP(I6121,'DE-PARA'!B:D,3,0),VLOOKUP(I6121,'DE-PARA'!C:D,2,0)),"NÃO ENCONTRADO")</f>
        <v>Outras Saídas</v>
      </c>
    </row>
    <row r="6122" spans="1:11" ht="15" customHeight="1" x14ac:dyDescent="0.25">
      <c r="A6122" s="81" t="str">
        <f t="shared" si="190"/>
        <v>2019</v>
      </c>
      <c r="B6122" s="259" t="s">
        <v>1021</v>
      </c>
      <c r="C6122" s="260" t="s">
        <v>1022</v>
      </c>
      <c r="D6122" s="73" t="str">
        <f t="shared" si="191"/>
        <v>dez/2019</v>
      </c>
      <c r="E6122" s="263">
        <v>43816</v>
      </c>
      <c r="F6122" s="259"/>
      <c r="G6122" s="259"/>
      <c r="H6122" s="264" t="s">
        <v>2405</v>
      </c>
      <c r="I6122" s="410" t="s">
        <v>133</v>
      </c>
      <c r="J6122" s="264">
        <v>-9.5</v>
      </c>
      <c r="K6122" s="82" t="str">
        <f>IFERROR(IFERROR(VLOOKUP(I6122,'DE-PARA'!B:D,3,0),VLOOKUP(I6122,'DE-PARA'!C:D,2,0)),"NÃO ENCONTRADO")</f>
        <v>Outras Saídas</v>
      </c>
    </row>
    <row r="6123" spans="1:11" ht="15" customHeight="1" x14ac:dyDescent="0.25">
      <c r="A6123" s="81" t="str">
        <f t="shared" si="190"/>
        <v>2019</v>
      </c>
      <c r="B6123" s="259" t="s">
        <v>1021</v>
      </c>
      <c r="C6123" s="260" t="s">
        <v>1022</v>
      </c>
      <c r="D6123" s="73" t="str">
        <f t="shared" si="191"/>
        <v>dez/2019</v>
      </c>
      <c r="E6123" s="263">
        <v>43816</v>
      </c>
      <c r="F6123" s="259"/>
      <c r="G6123" s="259"/>
      <c r="H6123" s="264" t="s">
        <v>2405</v>
      </c>
      <c r="I6123" s="410" t="s">
        <v>133</v>
      </c>
      <c r="J6123" s="264">
        <v>-9.5</v>
      </c>
      <c r="K6123" s="82" t="str">
        <f>IFERROR(IFERROR(VLOOKUP(I6123,'DE-PARA'!B:D,3,0),VLOOKUP(I6123,'DE-PARA'!C:D,2,0)),"NÃO ENCONTRADO")</f>
        <v>Outras Saídas</v>
      </c>
    </row>
    <row r="6124" spans="1:11" ht="15" customHeight="1" x14ac:dyDescent="0.25">
      <c r="A6124" s="81" t="str">
        <f t="shared" si="190"/>
        <v>2019</v>
      </c>
      <c r="B6124" s="259" t="s">
        <v>1021</v>
      </c>
      <c r="C6124" s="260" t="s">
        <v>1022</v>
      </c>
      <c r="D6124" s="73" t="str">
        <f t="shared" si="191"/>
        <v>dez/2019</v>
      </c>
      <c r="E6124" s="263">
        <v>43816</v>
      </c>
      <c r="F6124" s="259"/>
      <c r="G6124" s="259"/>
      <c r="H6124" s="264" t="s">
        <v>2405</v>
      </c>
      <c r="I6124" s="410" t="s">
        <v>133</v>
      </c>
      <c r="J6124" s="264">
        <v>-9.5</v>
      </c>
      <c r="K6124" s="82" t="str">
        <f>IFERROR(IFERROR(VLOOKUP(I6124,'DE-PARA'!B:D,3,0),VLOOKUP(I6124,'DE-PARA'!C:D,2,0)),"NÃO ENCONTRADO")</f>
        <v>Outras Saídas</v>
      </c>
    </row>
    <row r="6125" spans="1:11" ht="15" customHeight="1" x14ac:dyDescent="0.25">
      <c r="A6125" s="81" t="str">
        <f t="shared" si="190"/>
        <v>2019</v>
      </c>
      <c r="B6125" s="259" t="s">
        <v>1021</v>
      </c>
      <c r="C6125" s="260" t="s">
        <v>1022</v>
      </c>
      <c r="D6125" s="73" t="str">
        <f t="shared" si="191"/>
        <v>dez/2019</v>
      </c>
      <c r="E6125" s="263">
        <v>43816</v>
      </c>
      <c r="F6125" s="259"/>
      <c r="G6125" s="259"/>
      <c r="H6125" s="264" t="s">
        <v>2405</v>
      </c>
      <c r="I6125" s="410" t="s">
        <v>133</v>
      </c>
      <c r="J6125" s="264">
        <v>-9.5</v>
      </c>
      <c r="K6125" s="82" t="str">
        <f>IFERROR(IFERROR(VLOOKUP(I6125,'DE-PARA'!B:D,3,0),VLOOKUP(I6125,'DE-PARA'!C:D,2,0)),"NÃO ENCONTRADO")</f>
        <v>Outras Saídas</v>
      </c>
    </row>
    <row r="6126" spans="1:11" ht="15" customHeight="1" x14ac:dyDescent="0.25">
      <c r="A6126" s="81" t="str">
        <f t="shared" si="190"/>
        <v>2019</v>
      </c>
      <c r="B6126" s="259" t="s">
        <v>1021</v>
      </c>
      <c r="C6126" s="260" t="s">
        <v>1022</v>
      </c>
      <c r="D6126" s="73" t="str">
        <f t="shared" si="191"/>
        <v>dez/2019</v>
      </c>
      <c r="E6126" s="263">
        <v>43816</v>
      </c>
      <c r="F6126" s="259"/>
      <c r="G6126" s="259"/>
      <c r="H6126" s="264" t="s">
        <v>2405</v>
      </c>
      <c r="I6126" s="410" t="s">
        <v>133</v>
      </c>
      <c r="J6126" s="264">
        <v>-9.5</v>
      </c>
      <c r="K6126" s="82" t="str">
        <f>IFERROR(IFERROR(VLOOKUP(I6126,'DE-PARA'!B:D,3,0),VLOOKUP(I6126,'DE-PARA'!C:D,2,0)),"NÃO ENCONTRADO")</f>
        <v>Outras Saídas</v>
      </c>
    </row>
    <row r="6127" spans="1:11" ht="15" customHeight="1" x14ac:dyDescent="0.25">
      <c r="A6127" s="81" t="str">
        <f t="shared" si="190"/>
        <v>2019</v>
      </c>
      <c r="B6127" s="259" t="s">
        <v>1021</v>
      </c>
      <c r="C6127" s="260" t="s">
        <v>1022</v>
      </c>
      <c r="D6127" s="73" t="str">
        <f t="shared" si="191"/>
        <v>dez/2019</v>
      </c>
      <c r="E6127" s="263">
        <v>43816</v>
      </c>
      <c r="F6127" s="259"/>
      <c r="G6127" s="259"/>
      <c r="H6127" s="264" t="s">
        <v>2405</v>
      </c>
      <c r="I6127" s="410" t="s">
        <v>133</v>
      </c>
      <c r="J6127" s="264">
        <v>-9.5</v>
      </c>
      <c r="K6127" s="82" t="str">
        <f>IFERROR(IFERROR(VLOOKUP(I6127,'DE-PARA'!B:D,3,0),VLOOKUP(I6127,'DE-PARA'!C:D,2,0)),"NÃO ENCONTRADO")</f>
        <v>Outras Saídas</v>
      </c>
    </row>
    <row r="6128" spans="1:11" ht="15" customHeight="1" x14ac:dyDescent="0.25">
      <c r="A6128" s="81" t="str">
        <f t="shared" si="190"/>
        <v>2019</v>
      </c>
      <c r="B6128" s="259" t="s">
        <v>1021</v>
      </c>
      <c r="C6128" s="260" t="s">
        <v>1022</v>
      </c>
      <c r="D6128" s="73" t="str">
        <f t="shared" si="191"/>
        <v>dez/2019</v>
      </c>
      <c r="E6128" s="263">
        <v>43816</v>
      </c>
      <c r="F6128" s="259"/>
      <c r="G6128" s="259"/>
      <c r="H6128" s="264" t="s">
        <v>2405</v>
      </c>
      <c r="I6128" s="410" t="s">
        <v>133</v>
      </c>
      <c r="J6128" s="264">
        <v>-9.5</v>
      </c>
      <c r="K6128" s="82" t="str">
        <f>IFERROR(IFERROR(VLOOKUP(I6128,'DE-PARA'!B:D,3,0),VLOOKUP(I6128,'DE-PARA'!C:D,2,0)),"NÃO ENCONTRADO")</f>
        <v>Outras Saídas</v>
      </c>
    </row>
    <row r="6129" spans="1:11" ht="15" customHeight="1" x14ac:dyDescent="0.25">
      <c r="A6129" s="81" t="str">
        <f t="shared" ref="A6129:A6192" si="192">IF(K6129="NÃO ENCONTRADO",0,RIGHT(D6129,4))</f>
        <v>2019</v>
      </c>
      <c r="B6129" s="259" t="s">
        <v>1021</v>
      </c>
      <c r="C6129" s="260" t="s">
        <v>1022</v>
      </c>
      <c r="D6129" s="73" t="str">
        <f t="shared" si="191"/>
        <v>dez/2019</v>
      </c>
      <c r="E6129" s="263">
        <v>43816</v>
      </c>
      <c r="F6129" s="259"/>
      <c r="G6129" s="259"/>
      <c r="H6129" s="264" t="s">
        <v>2405</v>
      </c>
      <c r="I6129" s="410" t="s">
        <v>133</v>
      </c>
      <c r="J6129" s="264">
        <v>-9.5</v>
      </c>
      <c r="K6129" s="82" t="str">
        <f>IFERROR(IFERROR(VLOOKUP(I6129,'DE-PARA'!B:D,3,0),VLOOKUP(I6129,'DE-PARA'!C:D,2,0)),"NÃO ENCONTRADO")</f>
        <v>Outras Saídas</v>
      </c>
    </row>
    <row r="6130" spans="1:11" ht="15" customHeight="1" x14ac:dyDescent="0.25">
      <c r="A6130" s="81" t="str">
        <f t="shared" si="192"/>
        <v>2019</v>
      </c>
      <c r="B6130" s="259" t="s">
        <v>1021</v>
      </c>
      <c r="C6130" s="260" t="s">
        <v>1022</v>
      </c>
      <c r="D6130" s="73" t="str">
        <f t="shared" si="191"/>
        <v>dez/2019</v>
      </c>
      <c r="E6130" s="263">
        <v>43816</v>
      </c>
      <c r="F6130" s="259"/>
      <c r="G6130" s="259"/>
      <c r="H6130" s="264" t="s">
        <v>2405</v>
      </c>
      <c r="I6130" s="410" t="s">
        <v>133</v>
      </c>
      <c r="J6130" s="264">
        <v>-9.5</v>
      </c>
      <c r="K6130" s="82" t="str">
        <f>IFERROR(IFERROR(VLOOKUP(I6130,'DE-PARA'!B:D,3,0),VLOOKUP(I6130,'DE-PARA'!C:D,2,0)),"NÃO ENCONTRADO")</f>
        <v>Outras Saídas</v>
      </c>
    </row>
    <row r="6131" spans="1:11" ht="15" customHeight="1" x14ac:dyDescent="0.25">
      <c r="A6131" s="81" t="str">
        <f t="shared" si="192"/>
        <v>2019</v>
      </c>
      <c r="B6131" s="259" t="s">
        <v>1021</v>
      </c>
      <c r="C6131" s="260" t="s">
        <v>1022</v>
      </c>
      <c r="D6131" s="73" t="str">
        <f t="shared" si="191"/>
        <v>dez/2019</v>
      </c>
      <c r="E6131" s="263">
        <v>43816</v>
      </c>
      <c r="F6131" s="259"/>
      <c r="G6131" s="259"/>
      <c r="H6131" s="264" t="s">
        <v>2405</v>
      </c>
      <c r="I6131" s="410" t="s">
        <v>133</v>
      </c>
      <c r="J6131" s="264">
        <v>-9.5</v>
      </c>
      <c r="K6131" s="82" t="str">
        <f>IFERROR(IFERROR(VLOOKUP(I6131,'DE-PARA'!B:D,3,0),VLOOKUP(I6131,'DE-PARA'!C:D,2,0)),"NÃO ENCONTRADO")</f>
        <v>Outras Saídas</v>
      </c>
    </row>
    <row r="6132" spans="1:11" ht="15" customHeight="1" x14ac:dyDescent="0.25">
      <c r="A6132" s="81" t="str">
        <f t="shared" si="192"/>
        <v>2019</v>
      </c>
      <c r="B6132" s="259" t="s">
        <v>1021</v>
      </c>
      <c r="C6132" s="260" t="s">
        <v>1022</v>
      </c>
      <c r="D6132" s="73" t="str">
        <f t="shared" si="191"/>
        <v>dez/2019</v>
      </c>
      <c r="E6132" s="263">
        <v>43816</v>
      </c>
      <c r="F6132" s="259"/>
      <c r="G6132" s="259"/>
      <c r="H6132" s="264" t="s">
        <v>2405</v>
      </c>
      <c r="I6132" s="410" t="s">
        <v>133</v>
      </c>
      <c r="J6132" s="264">
        <v>-99.9</v>
      </c>
      <c r="K6132" s="82" t="str">
        <f>IFERROR(IFERROR(VLOOKUP(I6132,'DE-PARA'!B:D,3,0),VLOOKUP(I6132,'DE-PARA'!C:D,2,0)),"NÃO ENCONTRADO")</f>
        <v>Outras Saídas</v>
      </c>
    </row>
    <row r="6133" spans="1:11" ht="15" customHeight="1" x14ac:dyDescent="0.25">
      <c r="A6133" s="81" t="str">
        <f t="shared" si="192"/>
        <v>2019</v>
      </c>
      <c r="B6133" s="259" t="s">
        <v>1021</v>
      </c>
      <c r="C6133" s="260" t="s">
        <v>1022</v>
      </c>
      <c r="D6133" s="73" t="str">
        <f t="shared" si="191"/>
        <v>dez/2019</v>
      </c>
      <c r="E6133" s="263">
        <v>43816</v>
      </c>
      <c r="F6133" s="259"/>
      <c r="G6133" s="259"/>
      <c r="H6133" s="264" t="s">
        <v>2405</v>
      </c>
      <c r="I6133" s="410" t="s">
        <v>133</v>
      </c>
      <c r="J6133" s="264">
        <v>-1</v>
      </c>
      <c r="K6133" s="82" t="str">
        <f>IFERROR(IFERROR(VLOOKUP(I6133,'DE-PARA'!B:D,3,0),VLOOKUP(I6133,'DE-PARA'!C:D,2,0)),"NÃO ENCONTRADO")</f>
        <v>Outras Saídas</v>
      </c>
    </row>
    <row r="6134" spans="1:11" ht="15" customHeight="1" x14ac:dyDescent="0.25">
      <c r="A6134" s="81" t="str">
        <f t="shared" si="192"/>
        <v>2019</v>
      </c>
      <c r="B6134" s="259" t="s">
        <v>1021</v>
      </c>
      <c r="C6134" s="260" t="s">
        <v>1022</v>
      </c>
      <c r="D6134" s="73" t="str">
        <f t="shared" si="191"/>
        <v>dez/2019</v>
      </c>
      <c r="E6134" s="263">
        <v>43816</v>
      </c>
      <c r="F6134" s="259"/>
      <c r="G6134" s="259"/>
      <c r="H6134" s="264" t="s">
        <v>2405</v>
      </c>
      <c r="I6134" s="410" t="s">
        <v>133</v>
      </c>
      <c r="J6134" s="264">
        <v>-1</v>
      </c>
      <c r="K6134" s="82" t="str">
        <f>IFERROR(IFERROR(VLOOKUP(I6134,'DE-PARA'!B:D,3,0),VLOOKUP(I6134,'DE-PARA'!C:D,2,0)),"NÃO ENCONTRADO")</f>
        <v>Outras Saídas</v>
      </c>
    </row>
    <row r="6135" spans="1:11" ht="15" customHeight="1" x14ac:dyDescent="0.25">
      <c r="A6135" s="81" t="str">
        <f t="shared" si="192"/>
        <v>2019</v>
      </c>
      <c r="B6135" s="259" t="s">
        <v>1021</v>
      </c>
      <c r="C6135" s="260" t="s">
        <v>1022</v>
      </c>
      <c r="D6135" s="73" t="str">
        <f t="shared" si="191"/>
        <v>dez/2019</v>
      </c>
      <c r="E6135" s="263">
        <v>43816</v>
      </c>
      <c r="F6135" s="259"/>
      <c r="G6135" s="259"/>
      <c r="H6135" s="264" t="s">
        <v>2405</v>
      </c>
      <c r="I6135" s="410" t="s">
        <v>133</v>
      </c>
      <c r="J6135" s="264">
        <v>-1</v>
      </c>
      <c r="K6135" s="82" t="str">
        <f>IFERROR(IFERROR(VLOOKUP(I6135,'DE-PARA'!B:D,3,0),VLOOKUP(I6135,'DE-PARA'!C:D,2,0)),"NÃO ENCONTRADO")</f>
        <v>Outras Saídas</v>
      </c>
    </row>
    <row r="6136" spans="1:11" ht="15" customHeight="1" x14ac:dyDescent="0.25">
      <c r="A6136" s="81" t="str">
        <f t="shared" si="192"/>
        <v>2019</v>
      </c>
      <c r="B6136" s="259" t="s">
        <v>1021</v>
      </c>
      <c r="C6136" s="260" t="s">
        <v>1022</v>
      </c>
      <c r="D6136" s="73" t="str">
        <f t="shared" si="191"/>
        <v>dez/2019</v>
      </c>
      <c r="E6136" s="263">
        <v>43816</v>
      </c>
      <c r="F6136" s="259"/>
      <c r="G6136" s="259"/>
      <c r="H6136" s="264" t="s">
        <v>208</v>
      </c>
      <c r="I6136" s="410" t="s">
        <v>298</v>
      </c>
      <c r="J6136" s="264">
        <v>51805.05</v>
      </c>
      <c r="K6136" s="82" t="str">
        <f>IFERROR(IFERROR(VLOOKUP(I6136,'DE-PARA'!B:D,3,0),VLOOKUP(I6136,'DE-PARA'!C:D,2,0)),"NÃO ENCONTRADO")</f>
        <v>Entrada Conta Aplicação (+)</v>
      </c>
    </row>
    <row r="6137" spans="1:11" ht="15" customHeight="1" x14ac:dyDescent="0.25">
      <c r="A6137" s="81" t="str">
        <f t="shared" si="192"/>
        <v>2019</v>
      </c>
      <c r="B6137" s="421" t="s">
        <v>2643</v>
      </c>
      <c r="C6137" s="414" t="s">
        <v>1022</v>
      </c>
      <c r="D6137" s="415" t="str">
        <f t="shared" ref="D6137:D6139" si="193">TEXT(E6137,"mmm/aaaa")</f>
        <v>dez/2019</v>
      </c>
      <c r="E6137" s="416">
        <v>43816</v>
      </c>
      <c r="F6137" s="411"/>
      <c r="G6137" s="411"/>
      <c r="H6137" s="417" t="s">
        <v>208</v>
      </c>
      <c r="I6137" s="417" t="s">
        <v>298</v>
      </c>
      <c r="J6137" s="418">
        <v>-51805.05</v>
      </c>
      <c r="K6137" s="82" t="str">
        <f>IFERROR(IFERROR(VLOOKUP(I6137,'DE-PARA'!B:D,3,0),VLOOKUP(I6137,'DE-PARA'!C:D,2,0)),"NÃO ENCONTRADO")</f>
        <v>Entrada Conta Aplicação (+)</v>
      </c>
    </row>
    <row r="6138" spans="1:11" ht="15" customHeight="1" x14ac:dyDescent="0.25">
      <c r="A6138" s="81" t="str">
        <f t="shared" si="192"/>
        <v>2019</v>
      </c>
      <c r="B6138" s="421" t="s">
        <v>2643</v>
      </c>
      <c r="C6138" s="414" t="s">
        <v>1022</v>
      </c>
      <c r="D6138" s="415" t="str">
        <f t="shared" si="193"/>
        <v>dez/2019</v>
      </c>
      <c r="E6138" s="416">
        <v>43816</v>
      </c>
      <c r="F6138" s="411"/>
      <c r="G6138" s="411"/>
      <c r="H6138" s="417" t="s">
        <v>177</v>
      </c>
      <c r="I6138" s="417" t="s">
        <v>188</v>
      </c>
      <c r="J6138" s="418">
        <v>-53.33</v>
      </c>
      <c r="K6138" s="82" t="str">
        <f>IFERROR(IFERROR(VLOOKUP(I6138,'DE-PARA'!B:D,3,0),VLOOKUP(I6138,'DE-PARA'!C:D,2,0)),"NÃO ENCONTRADO")</f>
        <v>Tributos, Taxas e Contribuições</v>
      </c>
    </row>
    <row r="6139" spans="1:11" ht="15" customHeight="1" x14ac:dyDescent="0.25">
      <c r="A6139" s="81" t="str">
        <f t="shared" si="192"/>
        <v>2019</v>
      </c>
      <c r="B6139" s="421" t="s">
        <v>2643</v>
      </c>
      <c r="C6139" s="414" t="s">
        <v>1022</v>
      </c>
      <c r="D6139" s="415" t="str">
        <f t="shared" si="193"/>
        <v>dez/2019</v>
      </c>
      <c r="E6139" s="416">
        <v>43816</v>
      </c>
      <c r="F6139" s="411"/>
      <c r="G6139" s="411"/>
      <c r="H6139" s="417" t="s">
        <v>2642</v>
      </c>
      <c r="I6139" s="417" t="s">
        <v>133</v>
      </c>
      <c r="J6139" s="418">
        <v>0</v>
      </c>
      <c r="K6139" s="82" t="str">
        <f>IFERROR(IFERROR(VLOOKUP(I6139,'DE-PARA'!B:D,3,0),VLOOKUP(I6139,'DE-PARA'!C:D,2,0)),"NÃO ENCONTRADO")</f>
        <v>Outras Saídas</v>
      </c>
    </row>
    <row r="6140" spans="1:11" ht="15" customHeight="1" x14ac:dyDescent="0.25">
      <c r="A6140" s="81" t="str">
        <f t="shared" si="192"/>
        <v>2019</v>
      </c>
      <c r="B6140" s="259" t="s">
        <v>1023</v>
      </c>
      <c r="C6140" s="260" t="s">
        <v>1022</v>
      </c>
      <c r="D6140" s="73" t="str">
        <f t="shared" si="191"/>
        <v>dez/2019</v>
      </c>
      <c r="E6140" s="263">
        <v>43817</v>
      </c>
      <c r="F6140" s="259"/>
      <c r="G6140" s="259"/>
      <c r="H6140" s="264" t="s">
        <v>2641</v>
      </c>
      <c r="I6140" s="410" t="s">
        <v>235</v>
      </c>
      <c r="J6140" s="264">
        <v>107874.6</v>
      </c>
      <c r="K6140" s="82" t="str">
        <f>IFERROR(IFERROR(VLOOKUP(I6140,'DE-PARA'!B:D,3,0),VLOOKUP(I6140,'DE-PARA'!C:D,2,0)),"NÃO ENCONTRADO")</f>
        <v>Repasses Contrato de Gestão</v>
      </c>
    </row>
    <row r="6141" spans="1:11" ht="15" customHeight="1" x14ac:dyDescent="0.25">
      <c r="A6141" s="81" t="str">
        <f t="shared" si="192"/>
        <v>2019</v>
      </c>
      <c r="B6141" s="259" t="s">
        <v>1023</v>
      </c>
      <c r="C6141" s="260" t="s">
        <v>1022</v>
      </c>
      <c r="D6141" s="73" t="str">
        <f t="shared" si="191"/>
        <v>dez/2019</v>
      </c>
      <c r="E6141" s="263">
        <v>43817</v>
      </c>
      <c r="F6141" s="259"/>
      <c r="G6141" s="259"/>
      <c r="H6141" s="264" t="s">
        <v>2405</v>
      </c>
      <c r="I6141" s="410" t="s">
        <v>133</v>
      </c>
      <c r="J6141" s="264">
        <v>-95.51</v>
      </c>
      <c r="K6141" s="82" t="str">
        <f>IFERROR(IFERROR(VLOOKUP(I6141,'DE-PARA'!B:D,3,0),VLOOKUP(I6141,'DE-PARA'!C:D,2,0)),"NÃO ENCONTRADO")</f>
        <v>Outras Saídas</v>
      </c>
    </row>
    <row r="6142" spans="1:11" ht="15" customHeight="1" x14ac:dyDescent="0.25">
      <c r="A6142" s="81" t="str">
        <f t="shared" si="192"/>
        <v>2019</v>
      </c>
      <c r="B6142" s="259" t="s">
        <v>1023</v>
      </c>
      <c r="C6142" s="260" t="s">
        <v>1022</v>
      </c>
      <c r="D6142" s="73" t="str">
        <f t="shared" ref="D6142" si="194">TEXT(E6142,"mmm/aaaa")</f>
        <v>dez/2019</v>
      </c>
      <c r="E6142" s="263">
        <v>43817</v>
      </c>
      <c r="F6142" s="259"/>
      <c r="G6142" s="259"/>
      <c r="H6142" s="264" t="s">
        <v>2405</v>
      </c>
      <c r="I6142" s="410" t="s">
        <v>133</v>
      </c>
      <c r="J6142" s="264">
        <v>-99</v>
      </c>
      <c r="K6142" s="82" t="str">
        <f>IFERROR(IFERROR(VLOOKUP(I6142,'DE-PARA'!B:D,3,0),VLOOKUP(I6142,'DE-PARA'!C:D,2,0)),"NÃO ENCONTRADO")</f>
        <v>Outras Saídas</v>
      </c>
    </row>
    <row r="6143" spans="1:11" ht="15" customHeight="1" x14ac:dyDescent="0.25">
      <c r="A6143" s="81" t="str">
        <f t="shared" si="192"/>
        <v>2019</v>
      </c>
      <c r="B6143" s="259" t="s">
        <v>1021</v>
      </c>
      <c r="C6143" s="260" t="s">
        <v>1022</v>
      </c>
      <c r="D6143" s="73" t="str">
        <f t="shared" si="191"/>
        <v>dez/2019</v>
      </c>
      <c r="E6143" s="263">
        <v>43817</v>
      </c>
      <c r="F6143" s="259"/>
      <c r="G6143" s="259"/>
      <c r="H6143" s="264" t="s">
        <v>2542</v>
      </c>
      <c r="I6143" s="410" t="s">
        <v>244</v>
      </c>
      <c r="J6143" s="264">
        <v>7780.16</v>
      </c>
      <c r="K6143" s="82" t="str">
        <f>IFERROR(IFERROR(VLOOKUP(I6143,'DE-PARA'!B:D,3,0),VLOOKUP(I6143,'DE-PARA'!C:D,2,0)),"NÃO ENCONTRADO")</f>
        <v>Pessoal</v>
      </c>
    </row>
    <row r="6144" spans="1:11" ht="15" customHeight="1" x14ac:dyDescent="0.25">
      <c r="A6144" s="81" t="str">
        <f t="shared" si="192"/>
        <v>2019</v>
      </c>
      <c r="B6144" s="259" t="s">
        <v>1021</v>
      </c>
      <c r="C6144" s="260" t="s">
        <v>1022</v>
      </c>
      <c r="D6144" s="73" t="str">
        <f t="shared" si="191"/>
        <v>dez/2019</v>
      </c>
      <c r="E6144" s="263">
        <v>43817</v>
      </c>
      <c r="F6144" s="259"/>
      <c r="G6144" s="259"/>
      <c r="H6144" s="264" t="s">
        <v>2543</v>
      </c>
      <c r="I6144" s="410" t="s">
        <v>248</v>
      </c>
      <c r="J6144" s="264">
        <v>-2975.02</v>
      </c>
      <c r="K6144" s="82" t="str">
        <f>IFERROR(IFERROR(VLOOKUP(I6144,'DE-PARA'!B:D,3,0),VLOOKUP(I6144,'DE-PARA'!C:D,2,0)),"NÃO ENCONTRADO")</f>
        <v>Materiais</v>
      </c>
    </row>
    <row r="6145" spans="1:11" ht="15" customHeight="1" x14ac:dyDescent="0.25">
      <c r="A6145" s="81" t="str">
        <f t="shared" si="192"/>
        <v>2019</v>
      </c>
      <c r="B6145" s="259" t="s">
        <v>1021</v>
      </c>
      <c r="C6145" s="260" t="s">
        <v>1022</v>
      </c>
      <c r="D6145" s="73" t="str">
        <f t="shared" si="191"/>
        <v>dez/2019</v>
      </c>
      <c r="E6145" s="263">
        <v>43817</v>
      </c>
      <c r="F6145" s="259"/>
      <c r="G6145" s="259"/>
      <c r="H6145" s="264" t="s">
        <v>2544</v>
      </c>
      <c r="I6145" s="410" t="s">
        <v>248</v>
      </c>
      <c r="J6145" s="264">
        <v>-642.6</v>
      </c>
      <c r="K6145" s="82" t="str">
        <f>IFERROR(IFERROR(VLOOKUP(I6145,'DE-PARA'!B:D,3,0),VLOOKUP(I6145,'DE-PARA'!C:D,2,0)),"NÃO ENCONTRADO")</f>
        <v>Materiais</v>
      </c>
    </row>
    <row r="6146" spans="1:11" ht="15" customHeight="1" x14ac:dyDescent="0.25">
      <c r="A6146" s="81" t="str">
        <f t="shared" si="192"/>
        <v>2019</v>
      </c>
      <c r="B6146" s="259" t="s">
        <v>1021</v>
      </c>
      <c r="C6146" s="260" t="s">
        <v>1022</v>
      </c>
      <c r="D6146" s="73" t="str">
        <f t="shared" si="191"/>
        <v>dez/2019</v>
      </c>
      <c r="E6146" s="263">
        <v>43817</v>
      </c>
      <c r="F6146" s="259"/>
      <c r="G6146" s="259"/>
      <c r="H6146" s="264" t="s">
        <v>2545</v>
      </c>
      <c r="I6146" s="410" t="s">
        <v>248</v>
      </c>
      <c r="J6146" s="264">
        <v>-2039.91</v>
      </c>
      <c r="K6146" s="82" t="str">
        <f>IFERROR(IFERROR(VLOOKUP(I6146,'DE-PARA'!B:D,3,0),VLOOKUP(I6146,'DE-PARA'!C:D,2,0)),"NÃO ENCONTRADO")</f>
        <v>Materiais</v>
      </c>
    </row>
    <row r="6147" spans="1:11" ht="15" customHeight="1" x14ac:dyDescent="0.25">
      <c r="A6147" s="81" t="str">
        <f t="shared" si="192"/>
        <v>2019</v>
      </c>
      <c r="B6147" s="259" t="s">
        <v>1021</v>
      </c>
      <c r="C6147" s="260" t="s">
        <v>1022</v>
      </c>
      <c r="D6147" s="73" t="str">
        <f t="shared" si="191"/>
        <v>dez/2019</v>
      </c>
      <c r="E6147" s="263">
        <v>43817</v>
      </c>
      <c r="F6147" s="259"/>
      <c r="G6147" s="259"/>
      <c r="H6147" s="264" t="s">
        <v>2546</v>
      </c>
      <c r="I6147" s="410" t="s">
        <v>244</v>
      </c>
      <c r="J6147" s="264">
        <v>-7780.16</v>
      </c>
      <c r="K6147" s="82" t="str">
        <f>IFERROR(IFERROR(VLOOKUP(I6147,'DE-PARA'!B:D,3,0),VLOOKUP(I6147,'DE-PARA'!C:D,2,0)),"NÃO ENCONTRADO")</f>
        <v>Pessoal</v>
      </c>
    </row>
    <row r="6148" spans="1:11" ht="15" customHeight="1" x14ac:dyDescent="0.25">
      <c r="A6148" s="81" t="str">
        <f t="shared" si="192"/>
        <v>2019</v>
      </c>
      <c r="B6148" s="259" t="s">
        <v>1021</v>
      </c>
      <c r="C6148" s="260" t="s">
        <v>1022</v>
      </c>
      <c r="D6148" s="73" t="str">
        <f t="shared" si="191"/>
        <v>dez/2019</v>
      </c>
      <c r="E6148" s="263">
        <v>43817</v>
      </c>
      <c r="F6148" s="259"/>
      <c r="G6148" s="259"/>
      <c r="H6148" s="264" t="s">
        <v>2547</v>
      </c>
      <c r="I6148" s="410" t="s">
        <v>276</v>
      </c>
      <c r="J6148" s="264">
        <v>-286.95999999999998</v>
      </c>
      <c r="K6148" s="82" t="str">
        <f>IFERROR(IFERROR(VLOOKUP(I6148,'DE-PARA'!B:D,3,0),VLOOKUP(I6148,'DE-PARA'!C:D,2,0)),"NÃO ENCONTRADO")</f>
        <v>Despesas com Viagens</v>
      </c>
    </row>
    <row r="6149" spans="1:11" ht="15" customHeight="1" x14ac:dyDescent="0.25">
      <c r="A6149" s="81" t="str">
        <f t="shared" si="192"/>
        <v>2019</v>
      </c>
      <c r="B6149" s="259" t="s">
        <v>1021</v>
      </c>
      <c r="C6149" s="260" t="s">
        <v>1022</v>
      </c>
      <c r="D6149" s="73" t="str">
        <f t="shared" si="191"/>
        <v>dez/2019</v>
      </c>
      <c r="E6149" s="263">
        <v>43817</v>
      </c>
      <c r="F6149" s="259"/>
      <c r="G6149" s="259"/>
      <c r="H6149" s="264" t="s">
        <v>2548</v>
      </c>
      <c r="I6149" s="410" t="s">
        <v>276</v>
      </c>
      <c r="J6149" s="264">
        <v>-339.46</v>
      </c>
      <c r="K6149" s="82" t="str">
        <f>IFERROR(IFERROR(VLOOKUP(I6149,'DE-PARA'!B:D,3,0),VLOOKUP(I6149,'DE-PARA'!C:D,2,0)),"NÃO ENCONTRADO")</f>
        <v>Despesas com Viagens</v>
      </c>
    </row>
    <row r="6150" spans="1:11" ht="15" customHeight="1" x14ac:dyDescent="0.25">
      <c r="A6150" s="81" t="str">
        <f t="shared" si="192"/>
        <v>2019</v>
      </c>
      <c r="B6150" s="259" t="s">
        <v>1021</v>
      </c>
      <c r="C6150" s="260" t="s">
        <v>1022</v>
      </c>
      <c r="D6150" s="73" t="str">
        <f t="shared" si="191"/>
        <v>dez/2019</v>
      </c>
      <c r="E6150" s="263">
        <v>43817</v>
      </c>
      <c r="F6150" s="259"/>
      <c r="G6150" s="259"/>
      <c r="H6150" s="264" t="s">
        <v>2549</v>
      </c>
      <c r="I6150" s="410" t="s">
        <v>276</v>
      </c>
      <c r="J6150" s="264">
        <v>-29.9</v>
      </c>
      <c r="K6150" s="82" t="str">
        <f>IFERROR(IFERROR(VLOOKUP(I6150,'DE-PARA'!B:D,3,0),VLOOKUP(I6150,'DE-PARA'!C:D,2,0)),"NÃO ENCONTRADO")</f>
        <v>Despesas com Viagens</v>
      </c>
    </row>
    <row r="6151" spans="1:11" ht="15" customHeight="1" x14ac:dyDescent="0.25">
      <c r="A6151" s="81" t="str">
        <f t="shared" si="192"/>
        <v>2019</v>
      </c>
      <c r="B6151" s="259" t="s">
        <v>1021</v>
      </c>
      <c r="C6151" s="260" t="s">
        <v>1022</v>
      </c>
      <c r="D6151" s="73" t="str">
        <f t="shared" si="191"/>
        <v>dez/2019</v>
      </c>
      <c r="E6151" s="263">
        <v>43817</v>
      </c>
      <c r="F6151" s="259"/>
      <c r="G6151" s="259"/>
      <c r="H6151" s="264" t="s">
        <v>2546</v>
      </c>
      <c r="I6151" s="410" t="s">
        <v>244</v>
      </c>
      <c r="J6151" s="264">
        <v>-7780.16</v>
      </c>
      <c r="K6151" s="82" t="str">
        <f>IFERROR(IFERROR(VLOOKUP(I6151,'DE-PARA'!B:D,3,0),VLOOKUP(I6151,'DE-PARA'!C:D,2,0)),"NÃO ENCONTRADO")</f>
        <v>Pessoal</v>
      </c>
    </row>
    <row r="6152" spans="1:11" ht="15" customHeight="1" x14ac:dyDescent="0.25">
      <c r="A6152" s="81" t="str">
        <f t="shared" si="192"/>
        <v>2019</v>
      </c>
      <c r="B6152" s="259" t="s">
        <v>1021</v>
      </c>
      <c r="C6152" s="260" t="s">
        <v>1022</v>
      </c>
      <c r="D6152" s="73" t="str">
        <f t="shared" si="191"/>
        <v>dez/2019</v>
      </c>
      <c r="E6152" s="263">
        <v>43817</v>
      </c>
      <c r="F6152" s="259"/>
      <c r="G6152" s="259"/>
      <c r="H6152" s="264" t="s">
        <v>2550</v>
      </c>
      <c r="I6152" s="410" t="s">
        <v>255</v>
      </c>
      <c r="J6152" s="264">
        <v>-431</v>
      </c>
      <c r="K6152" s="82" t="str">
        <f>IFERROR(IFERROR(VLOOKUP(I6152,'DE-PARA'!B:D,3,0),VLOOKUP(I6152,'DE-PARA'!C:D,2,0)),"NÃO ENCONTRADO")</f>
        <v>Materiais</v>
      </c>
    </row>
    <row r="6153" spans="1:11" ht="15" customHeight="1" x14ac:dyDescent="0.25">
      <c r="A6153" s="81" t="str">
        <f t="shared" si="192"/>
        <v>2019</v>
      </c>
      <c r="B6153" s="259" t="s">
        <v>1021</v>
      </c>
      <c r="C6153" s="260" t="s">
        <v>1022</v>
      </c>
      <c r="D6153" s="73" t="str">
        <f t="shared" si="191"/>
        <v>dez/2019</v>
      </c>
      <c r="E6153" s="263">
        <v>43817</v>
      </c>
      <c r="F6153" s="259"/>
      <c r="G6153" s="259"/>
      <c r="H6153" s="264" t="s">
        <v>2551</v>
      </c>
      <c r="I6153" s="410" t="s">
        <v>276</v>
      </c>
      <c r="J6153" s="264">
        <v>-298.22000000000003</v>
      </c>
      <c r="K6153" s="82" t="str">
        <f>IFERROR(IFERROR(VLOOKUP(I6153,'DE-PARA'!B:D,3,0),VLOOKUP(I6153,'DE-PARA'!C:D,2,0)),"NÃO ENCONTRADO")</f>
        <v>Despesas com Viagens</v>
      </c>
    </row>
    <row r="6154" spans="1:11" ht="15" customHeight="1" x14ac:dyDescent="0.25">
      <c r="A6154" s="81" t="str">
        <f t="shared" si="192"/>
        <v>2019</v>
      </c>
      <c r="B6154" s="259" t="s">
        <v>1021</v>
      </c>
      <c r="C6154" s="260" t="s">
        <v>1022</v>
      </c>
      <c r="D6154" s="73" t="str">
        <f t="shared" si="191"/>
        <v>dez/2019</v>
      </c>
      <c r="E6154" s="263">
        <v>43817</v>
      </c>
      <c r="F6154" s="259"/>
      <c r="G6154" s="259"/>
      <c r="H6154" s="264" t="s">
        <v>2551</v>
      </c>
      <c r="I6154" s="410" t="s">
        <v>276</v>
      </c>
      <c r="J6154" s="264">
        <v>-283.36</v>
      </c>
      <c r="K6154" s="82" t="str">
        <f>IFERROR(IFERROR(VLOOKUP(I6154,'DE-PARA'!B:D,3,0),VLOOKUP(I6154,'DE-PARA'!C:D,2,0)),"NÃO ENCONTRADO")</f>
        <v>Despesas com Viagens</v>
      </c>
    </row>
    <row r="6155" spans="1:11" ht="15" customHeight="1" x14ac:dyDescent="0.25">
      <c r="A6155" s="81" t="str">
        <f t="shared" si="192"/>
        <v>2019</v>
      </c>
      <c r="B6155" s="259" t="s">
        <v>1021</v>
      </c>
      <c r="C6155" s="260" t="s">
        <v>1022</v>
      </c>
      <c r="D6155" s="73" t="str">
        <f t="shared" si="191"/>
        <v>dez/2019</v>
      </c>
      <c r="E6155" s="263">
        <v>43817</v>
      </c>
      <c r="F6155" s="259"/>
      <c r="G6155" s="259"/>
      <c r="H6155" s="264" t="s">
        <v>2551</v>
      </c>
      <c r="I6155" s="410" t="s">
        <v>276</v>
      </c>
      <c r="J6155" s="264">
        <v>-435.46</v>
      </c>
      <c r="K6155" s="82" t="str">
        <f>IFERROR(IFERROR(VLOOKUP(I6155,'DE-PARA'!B:D,3,0),VLOOKUP(I6155,'DE-PARA'!C:D,2,0)),"NÃO ENCONTRADO")</f>
        <v>Despesas com Viagens</v>
      </c>
    </row>
    <row r="6156" spans="1:11" ht="15" customHeight="1" x14ac:dyDescent="0.25">
      <c r="A6156" s="81" t="str">
        <f t="shared" si="192"/>
        <v>2019</v>
      </c>
      <c r="B6156" s="259" t="s">
        <v>1021</v>
      </c>
      <c r="C6156" s="260" t="s">
        <v>1022</v>
      </c>
      <c r="D6156" s="73" t="str">
        <f t="shared" si="191"/>
        <v>dez/2019</v>
      </c>
      <c r="E6156" s="263">
        <v>43817</v>
      </c>
      <c r="F6156" s="259"/>
      <c r="G6156" s="259"/>
      <c r="H6156" s="264" t="s">
        <v>2552</v>
      </c>
      <c r="I6156" s="410" t="s">
        <v>129</v>
      </c>
      <c r="J6156" s="264">
        <v>-3726.98</v>
      </c>
      <c r="K6156" s="82" t="str">
        <f>IFERROR(IFERROR(VLOOKUP(I6156,'DE-PARA'!B:D,3,0),VLOOKUP(I6156,'DE-PARA'!C:D,2,0)),"NÃO ENCONTRADO")</f>
        <v>Pessoal</v>
      </c>
    </row>
    <row r="6157" spans="1:11" ht="15" customHeight="1" x14ac:dyDescent="0.25">
      <c r="A6157" s="81" t="str">
        <f t="shared" si="192"/>
        <v>2019</v>
      </c>
      <c r="B6157" s="259" t="s">
        <v>1021</v>
      </c>
      <c r="C6157" s="260" t="s">
        <v>1022</v>
      </c>
      <c r="D6157" s="73" t="str">
        <f t="shared" si="191"/>
        <v>dez/2019</v>
      </c>
      <c r="E6157" s="263">
        <v>43817</v>
      </c>
      <c r="F6157" s="259"/>
      <c r="G6157" s="259"/>
      <c r="H6157" s="264" t="s">
        <v>2405</v>
      </c>
      <c r="I6157" s="410" t="s">
        <v>133</v>
      </c>
      <c r="J6157" s="264">
        <v>-9.5</v>
      </c>
      <c r="K6157" s="82" t="str">
        <f>IFERROR(IFERROR(VLOOKUP(I6157,'DE-PARA'!B:D,3,0),VLOOKUP(I6157,'DE-PARA'!C:D,2,0)),"NÃO ENCONTRADO")</f>
        <v>Outras Saídas</v>
      </c>
    </row>
    <row r="6158" spans="1:11" ht="15" customHeight="1" x14ac:dyDescent="0.25">
      <c r="A6158" s="81" t="str">
        <f t="shared" si="192"/>
        <v>2019</v>
      </c>
      <c r="B6158" s="259" t="s">
        <v>1021</v>
      </c>
      <c r="C6158" s="260" t="s">
        <v>1022</v>
      </c>
      <c r="D6158" s="73" t="str">
        <f t="shared" ref="D6158:D6224" si="195">TEXT(E6158,"mmm/aaaa")</f>
        <v>dez/2019</v>
      </c>
      <c r="E6158" s="263">
        <v>43817</v>
      </c>
      <c r="F6158" s="259"/>
      <c r="G6158" s="259"/>
      <c r="H6158" s="264" t="s">
        <v>2405</v>
      </c>
      <c r="I6158" s="410" t="s">
        <v>133</v>
      </c>
      <c r="J6158" s="264">
        <v>-9.5</v>
      </c>
      <c r="K6158" s="82" t="str">
        <f>IFERROR(IFERROR(VLOOKUP(I6158,'DE-PARA'!B:D,3,0),VLOOKUP(I6158,'DE-PARA'!C:D,2,0)),"NÃO ENCONTRADO")</f>
        <v>Outras Saídas</v>
      </c>
    </row>
    <row r="6159" spans="1:11" ht="15" customHeight="1" x14ac:dyDescent="0.25">
      <c r="A6159" s="81" t="str">
        <f t="shared" si="192"/>
        <v>2019</v>
      </c>
      <c r="B6159" s="259" t="s">
        <v>1021</v>
      </c>
      <c r="C6159" s="260" t="s">
        <v>1022</v>
      </c>
      <c r="D6159" s="73" t="str">
        <f t="shared" si="195"/>
        <v>dez/2019</v>
      </c>
      <c r="E6159" s="263">
        <v>43817</v>
      </c>
      <c r="F6159" s="259"/>
      <c r="G6159" s="259"/>
      <c r="H6159" s="264" t="s">
        <v>2405</v>
      </c>
      <c r="I6159" s="410" t="s">
        <v>133</v>
      </c>
      <c r="J6159" s="264">
        <v>-9.5</v>
      </c>
      <c r="K6159" s="82" t="str">
        <f>IFERROR(IFERROR(VLOOKUP(I6159,'DE-PARA'!B:D,3,0),VLOOKUP(I6159,'DE-PARA'!C:D,2,0)),"NÃO ENCONTRADO")</f>
        <v>Outras Saídas</v>
      </c>
    </row>
    <row r="6160" spans="1:11" ht="15" customHeight="1" x14ac:dyDescent="0.25">
      <c r="A6160" s="81" t="str">
        <f t="shared" si="192"/>
        <v>2019</v>
      </c>
      <c r="B6160" s="259" t="s">
        <v>1021</v>
      </c>
      <c r="C6160" s="260" t="s">
        <v>1022</v>
      </c>
      <c r="D6160" s="73" t="str">
        <f t="shared" si="195"/>
        <v>dez/2019</v>
      </c>
      <c r="E6160" s="263">
        <v>43817</v>
      </c>
      <c r="F6160" s="259"/>
      <c r="G6160" s="259"/>
      <c r="H6160" s="264" t="s">
        <v>2405</v>
      </c>
      <c r="I6160" s="410" t="s">
        <v>133</v>
      </c>
      <c r="J6160" s="264">
        <v>-9.5</v>
      </c>
      <c r="K6160" s="82" t="str">
        <f>IFERROR(IFERROR(VLOOKUP(I6160,'DE-PARA'!B:D,3,0),VLOOKUP(I6160,'DE-PARA'!C:D,2,0)),"NÃO ENCONTRADO")</f>
        <v>Outras Saídas</v>
      </c>
    </row>
    <row r="6161" spans="1:11" ht="15" customHeight="1" x14ac:dyDescent="0.25">
      <c r="A6161" s="81" t="str">
        <f t="shared" si="192"/>
        <v>2019</v>
      </c>
      <c r="B6161" s="259" t="s">
        <v>1021</v>
      </c>
      <c r="C6161" s="260" t="s">
        <v>1022</v>
      </c>
      <c r="D6161" s="73" t="str">
        <f t="shared" si="195"/>
        <v>dez/2019</v>
      </c>
      <c r="E6161" s="263">
        <v>43817</v>
      </c>
      <c r="F6161" s="259"/>
      <c r="G6161" s="259"/>
      <c r="H6161" s="264" t="s">
        <v>2405</v>
      </c>
      <c r="I6161" s="410" t="s">
        <v>133</v>
      </c>
      <c r="J6161" s="264">
        <v>-9.5</v>
      </c>
      <c r="K6161" s="82" t="str">
        <f>IFERROR(IFERROR(VLOOKUP(I6161,'DE-PARA'!B:D,3,0),VLOOKUP(I6161,'DE-PARA'!C:D,2,0)),"NÃO ENCONTRADO")</f>
        <v>Outras Saídas</v>
      </c>
    </row>
    <row r="6162" spans="1:11" ht="15" customHeight="1" x14ac:dyDescent="0.25">
      <c r="A6162" s="81" t="str">
        <f t="shared" si="192"/>
        <v>2019</v>
      </c>
      <c r="B6162" s="259" t="s">
        <v>1021</v>
      </c>
      <c r="C6162" s="260" t="s">
        <v>1022</v>
      </c>
      <c r="D6162" s="73" t="str">
        <f t="shared" si="195"/>
        <v>dez/2019</v>
      </c>
      <c r="E6162" s="263">
        <v>43817</v>
      </c>
      <c r="F6162" s="259"/>
      <c r="G6162" s="259"/>
      <c r="H6162" s="264" t="s">
        <v>2405</v>
      </c>
      <c r="I6162" s="410" t="s">
        <v>133</v>
      </c>
      <c r="J6162" s="264">
        <v>-9.5</v>
      </c>
      <c r="K6162" s="82" t="str">
        <f>IFERROR(IFERROR(VLOOKUP(I6162,'DE-PARA'!B:D,3,0),VLOOKUP(I6162,'DE-PARA'!C:D,2,0)),"NÃO ENCONTRADO")</f>
        <v>Outras Saídas</v>
      </c>
    </row>
    <row r="6163" spans="1:11" ht="15" customHeight="1" x14ac:dyDescent="0.25">
      <c r="A6163" s="81" t="str">
        <f t="shared" si="192"/>
        <v>2019</v>
      </c>
      <c r="B6163" s="259" t="s">
        <v>1021</v>
      </c>
      <c r="C6163" s="260" t="s">
        <v>1022</v>
      </c>
      <c r="D6163" s="73" t="str">
        <f t="shared" si="195"/>
        <v>dez/2019</v>
      </c>
      <c r="E6163" s="263">
        <v>43817</v>
      </c>
      <c r="F6163" s="259"/>
      <c r="G6163" s="259"/>
      <c r="H6163" s="264" t="s">
        <v>2405</v>
      </c>
      <c r="I6163" s="410" t="s">
        <v>133</v>
      </c>
      <c r="J6163" s="264">
        <v>-1</v>
      </c>
      <c r="K6163" s="82" t="str">
        <f>IFERROR(IFERROR(VLOOKUP(I6163,'DE-PARA'!B:D,3,0),VLOOKUP(I6163,'DE-PARA'!C:D,2,0)),"NÃO ENCONTRADO")</f>
        <v>Outras Saídas</v>
      </c>
    </row>
    <row r="6164" spans="1:11" ht="15" customHeight="1" x14ac:dyDescent="0.25">
      <c r="A6164" s="81" t="str">
        <f t="shared" si="192"/>
        <v>2019</v>
      </c>
      <c r="B6164" s="259" t="s">
        <v>1021</v>
      </c>
      <c r="C6164" s="260" t="s">
        <v>1022</v>
      </c>
      <c r="D6164" s="73" t="str">
        <f t="shared" si="195"/>
        <v>dez/2019</v>
      </c>
      <c r="E6164" s="263">
        <v>43817</v>
      </c>
      <c r="F6164" s="259"/>
      <c r="G6164" s="259"/>
      <c r="H6164" s="264" t="s">
        <v>2405</v>
      </c>
      <c r="I6164" s="410" t="s">
        <v>133</v>
      </c>
      <c r="J6164" s="264">
        <v>-1</v>
      </c>
      <c r="K6164" s="82" t="str">
        <f>IFERROR(IFERROR(VLOOKUP(I6164,'DE-PARA'!B:D,3,0),VLOOKUP(I6164,'DE-PARA'!C:D,2,0)),"NÃO ENCONTRADO")</f>
        <v>Outras Saídas</v>
      </c>
    </row>
    <row r="6165" spans="1:11" ht="15" customHeight="1" x14ac:dyDescent="0.25">
      <c r="A6165" s="81" t="str">
        <f t="shared" si="192"/>
        <v>2019</v>
      </c>
      <c r="B6165" s="259" t="s">
        <v>1021</v>
      </c>
      <c r="C6165" s="260" t="s">
        <v>1022</v>
      </c>
      <c r="D6165" s="73" t="str">
        <f t="shared" si="195"/>
        <v>dez/2019</v>
      </c>
      <c r="E6165" s="263">
        <v>43817</v>
      </c>
      <c r="F6165" s="259"/>
      <c r="G6165" s="259"/>
      <c r="H6165" s="264" t="s">
        <v>2405</v>
      </c>
      <c r="I6165" s="410" t="s">
        <v>133</v>
      </c>
      <c r="J6165" s="264">
        <v>-1</v>
      </c>
      <c r="K6165" s="82" t="str">
        <f>IFERROR(IFERROR(VLOOKUP(I6165,'DE-PARA'!B:D,3,0),VLOOKUP(I6165,'DE-PARA'!C:D,2,0)),"NÃO ENCONTRADO")</f>
        <v>Outras Saídas</v>
      </c>
    </row>
    <row r="6166" spans="1:11" ht="15" customHeight="1" x14ac:dyDescent="0.25">
      <c r="A6166" s="81" t="str">
        <f t="shared" si="192"/>
        <v>2019</v>
      </c>
      <c r="B6166" s="259" t="s">
        <v>1021</v>
      </c>
      <c r="C6166" s="260" t="s">
        <v>1022</v>
      </c>
      <c r="D6166" s="73" t="str">
        <f t="shared" si="195"/>
        <v>dez/2019</v>
      </c>
      <c r="E6166" s="263">
        <v>43817</v>
      </c>
      <c r="F6166" s="259"/>
      <c r="G6166" s="259"/>
      <c r="H6166" s="264" t="s">
        <v>2405</v>
      </c>
      <c r="I6166" s="410" t="s">
        <v>133</v>
      </c>
      <c r="J6166" s="264">
        <v>-1</v>
      </c>
      <c r="K6166" s="82" t="str">
        <f>IFERROR(IFERROR(VLOOKUP(I6166,'DE-PARA'!B:D,3,0),VLOOKUP(I6166,'DE-PARA'!C:D,2,0)),"NÃO ENCONTRADO")</f>
        <v>Outras Saídas</v>
      </c>
    </row>
    <row r="6167" spans="1:11" ht="15" customHeight="1" x14ac:dyDescent="0.25">
      <c r="A6167" s="81" t="str">
        <f t="shared" si="192"/>
        <v>2019</v>
      </c>
      <c r="B6167" s="259" t="s">
        <v>1021</v>
      </c>
      <c r="C6167" s="260" t="s">
        <v>1022</v>
      </c>
      <c r="D6167" s="73" t="str">
        <f t="shared" si="195"/>
        <v>dez/2019</v>
      </c>
      <c r="E6167" s="263">
        <v>43817</v>
      </c>
      <c r="F6167" s="259"/>
      <c r="G6167" s="259"/>
      <c r="H6167" s="264" t="s">
        <v>2405</v>
      </c>
      <c r="I6167" s="410" t="s">
        <v>133</v>
      </c>
      <c r="J6167" s="264">
        <v>-1</v>
      </c>
      <c r="K6167" s="82" t="str">
        <f>IFERROR(IFERROR(VLOOKUP(I6167,'DE-PARA'!B:D,3,0),VLOOKUP(I6167,'DE-PARA'!C:D,2,0)),"NÃO ENCONTRADO")</f>
        <v>Outras Saídas</v>
      </c>
    </row>
    <row r="6168" spans="1:11" ht="15" customHeight="1" x14ac:dyDescent="0.25">
      <c r="A6168" s="81" t="str">
        <f t="shared" si="192"/>
        <v>2019</v>
      </c>
      <c r="B6168" s="259" t="s">
        <v>1021</v>
      </c>
      <c r="C6168" s="260" t="s">
        <v>1022</v>
      </c>
      <c r="D6168" s="73" t="str">
        <f t="shared" si="195"/>
        <v>dez/2019</v>
      </c>
      <c r="E6168" s="263">
        <v>43817</v>
      </c>
      <c r="F6168" s="259"/>
      <c r="G6168" s="259"/>
      <c r="H6168" s="264" t="s">
        <v>208</v>
      </c>
      <c r="I6168" s="410" t="s">
        <v>298</v>
      </c>
      <c r="J6168" s="264">
        <v>19331.03</v>
      </c>
      <c r="K6168" s="82" t="str">
        <f>IFERROR(IFERROR(VLOOKUP(I6168,'DE-PARA'!B:D,3,0),VLOOKUP(I6168,'DE-PARA'!C:D,2,0)),"NÃO ENCONTRADO")</f>
        <v>Entrada Conta Aplicação (+)</v>
      </c>
    </row>
    <row r="6169" spans="1:11" ht="15" customHeight="1" x14ac:dyDescent="0.25">
      <c r="A6169" s="81" t="str">
        <f t="shared" si="192"/>
        <v>2019</v>
      </c>
      <c r="B6169" s="421" t="s">
        <v>2643</v>
      </c>
      <c r="C6169" s="414" t="s">
        <v>1022</v>
      </c>
      <c r="D6169" s="415" t="str">
        <f t="shared" si="195"/>
        <v>dez/2019</v>
      </c>
      <c r="E6169" s="416">
        <v>43817</v>
      </c>
      <c r="F6169" s="411"/>
      <c r="G6169" s="411"/>
      <c r="H6169" s="417" t="s">
        <v>208</v>
      </c>
      <c r="I6169" s="417" t="s">
        <v>298</v>
      </c>
      <c r="J6169" s="418">
        <v>-19331.03</v>
      </c>
      <c r="K6169" s="82" t="str">
        <f>IFERROR(IFERROR(VLOOKUP(I6169,'DE-PARA'!B:D,3,0),VLOOKUP(I6169,'DE-PARA'!C:D,2,0)),"NÃO ENCONTRADO")</f>
        <v>Entrada Conta Aplicação (+)</v>
      </c>
    </row>
    <row r="6170" spans="1:11" ht="15" customHeight="1" x14ac:dyDescent="0.25">
      <c r="A6170" s="81" t="str">
        <f t="shared" si="192"/>
        <v>2019</v>
      </c>
      <c r="B6170" s="421" t="s">
        <v>2643</v>
      </c>
      <c r="C6170" s="414" t="s">
        <v>1022</v>
      </c>
      <c r="D6170" s="415" t="str">
        <f t="shared" si="195"/>
        <v>dez/2019</v>
      </c>
      <c r="E6170" s="416">
        <v>43817</v>
      </c>
      <c r="F6170" s="411"/>
      <c r="G6170" s="411"/>
      <c r="H6170" s="417" t="s">
        <v>177</v>
      </c>
      <c r="I6170" s="417" t="s">
        <v>188</v>
      </c>
      <c r="J6170" s="418">
        <v>-20.57</v>
      </c>
      <c r="K6170" s="82" t="str">
        <f>IFERROR(IFERROR(VLOOKUP(I6170,'DE-PARA'!B:D,3,0),VLOOKUP(I6170,'DE-PARA'!C:D,2,0)),"NÃO ENCONTRADO")</f>
        <v>Tributos, Taxas e Contribuições</v>
      </c>
    </row>
    <row r="6171" spans="1:11" ht="15" customHeight="1" x14ac:dyDescent="0.25">
      <c r="A6171" s="81" t="str">
        <f t="shared" si="192"/>
        <v>2019</v>
      </c>
      <c r="B6171" s="421" t="s">
        <v>2643</v>
      </c>
      <c r="C6171" s="414" t="s">
        <v>1022</v>
      </c>
      <c r="D6171" s="415" t="str">
        <f t="shared" si="195"/>
        <v>dez/2019</v>
      </c>
      <c r="E6171" s="416">
        <v>43817</v>
      </c>
      <c r="F6171" s="411"/>
      <c r="G6171" s="411"/>
      <c r="H6171" s="417" t="s">
        <v>2642</v>
      </c>
      <c r="I6171" s="417" t="s">
        <v>133</v>
      </c>
      <c r="J6171" s="418">
        <v>0</v>
      </c>
      <c r="K6171" s="82" t="str">
        <f>IFERROR(IFERROR(VLOOKUP(I6171,'DE-PARA'!B:D,3,0),VLOOKUP(I6171,'DE-PARA'!C:D,2,0)),"NÃO ENCONTRADO")</f>
        <v>Outras Saídas</v>
      </c>
    </row>
    <row r="6172" spans="1:11" ht="15" customHeight="1" x14ac:dyDescent="0.25">
      <c r="A6172" s="81" t="str">
        <f t="shared" si="192"/>
        <v>2019</v>
      </c>
      <c r="B6172" s="259" t="s">
        <v>1021</v>
      </c>
      <c r="C6172" s="260" t="s">
        <v>1022</v>
      </c>
      <c r="D6172" s="73" t="str">
        <f t="shared" si="195"/>
        <v>dez/2019</v>
      </c>
      <c r="E6172" s="263">
        <v>43818</v>
      </c>
      <c r="F6172" s="259"/>
      <c r="G6172" s="259"/>
      <c r="H6172" s="264" t="s">
        <v>2553</v>
      </c>
      <c r="I6172" s="410" t="s">
        <v>135</v>
      </c>
      <c r="J6172" s="264">
        <v>-12873.16</v>
      </c>
      <c r="K6172" s="82" t="str">
        <f>IFERROR(IFERROR(VLOOKUP(I6172,'DE-PARA'!B:D,3,0),VLOOKUP(I6172,'DE-PARA'!C:D,2,0)),"NÃO ENCONTRADO")</f>
        <v>Pessoal</v>
      </c>
    </row>
    <row r="6173" spans="1:11" ht="15" customHeight="1" x14ac:dyDescent="0.25">
      <c r="A6173" s="81" t="str">
        <f t="shared" si="192"/>
        <v>2019</v>
      </c>
      <c r="B6173" s="259" t="s">
        <v>1021</v>
      </c>
      <c r="C6173" s="260" t="s">
        <v>1022</v>
      </c>
      <c r="D6173" s="73" t="str">
        <f t="shared" si="195"/>
        <v>dez/2019</v>
      </c>
      <c r="E6173" s="263">
        <v>43818</v>
      </c>
      <c r="F6173" s="259"/>
      <c r="G6173" s="259"/>
      <c r="H6173" s="264" t="s">
        <v>2554</v>
      </c>
      <c r="I6173" s="410" t="s">
        <v>272</v>
      </c>
      <c r="J6173" s="264">
        <v>-1180.67</v>
      </c>
      <c r="K6173" s="82" t="str">
        <f>IFERROR(IFERROR(VLOOKUP(I6173,'DE-PARA'!B:D,3,0),VLOOKUP(I6173,'DE-PARA'!C:D,2,0)),"NÃO ENCONTRADO")</f>
        <v>Serviços</v>
      </c>
    </row>
    <row r="6174" spans="1:11" ht="15" customHeight="1" x14ac:dyDescent="0.25">
      <c r="A6174" s="81" t="str">
        <f t="shared" si="192"/>
        <v>2019</v>
      </c>
      <c r="B6174" s="259" t="s">
        <v>1021</v>
      </c>
      <c r="C6174" s="260" t="s">
        <v>1022</v>
      </c>
      <c r="D6174" s="73" t="str">
        <f t="shared" si="195"/>
        <v>dez/2019</v>
      </c>
      <c r="E6174" s="263">
        <v>43818</v>
      </c>
      <c r="F6174" s="259"/>
      <c r="G6174" s="259"/>
      <c r="H6174" s="264" t="s">
        <v>2555</v>
      </c>
      <c r="I6174" s="410" t="s">
        <v>272</v>
      </c>
      <c r="J6174" s="264">
        <v>-3066.52</v>
      </c>
      <c r="K6174" s="82" t="str">
        <f>IFERROR(IFERROR(VLOOKUP(I6174,'DE-PARA'!B:D,3,0),VLOOKUP(I6174,'DE-PARA'!C:D,2,0)),"NÃO ENCONTRADO")</f>
        <v>Serviços</v>
      </c>
    </row>
    <row r="6175" spans="1:11" ht="15" customHeight="1" x14ac:dyDescent="0.25">
      <c r="A6175" s="81" t="str">
        <f t="shared" si="192"/>
        <v>2019</v>
      </c>
      <c r="B6175" s="259" t="s">
        <v>1021</v>
      </c>
      <c r="C6175" s="260" t="s">
        <v>1022</v>
      </c>
      <c r="D6175" s="73" t="str">
        <f t="shared" si="195"/>
        <v>dez/2019</v>
      </c>
      <c r="E6175" s="263">
        <v>43818</v>
      </c>
      <c r="F6175" s="259"/>
      <c r="G6175" s="259"/>
      <c r="H6175" s="264" t="s">
        <v>2556</v>
      </c>
      <c r="I6175" s="410" t="s">
        <v>272</v>
      </c>
      <c r="J6175" s="264">
        <v>-585</v>
      </c>
      <c r="K6175" s="82" t="str">
        <f>IFERROR(IFERROR(VLOOKUP(I6175,'DE-PARA'!B:D,3,0),VLOOKUP(I6175,'DE-PARA'!C:D,2,0)),"NÃO ENCONTRADO")</f>
        <v>Serviços</v>
      </c>
    </row>
    <row r="6176" spans="1:11" ht="15" customHeight="1" x14ac:dyDescent="0.25">
      <c r="A6176" s="81" t="str">
        <f t="shared" si="192"/>
        <v>2019</v>
      </c>
      <c r="B6176" s="259" t="s">
        <v>1021</v>
      </c>
      <c r="C6176" s="260" t="s">
        <v>1022</v>
      </c>
      <c r="D6176" s="73" t="str">
        <f t="shared" si="195"/>
        <v>dez/2019</v>
      </c>
      <c r="E6176" s="263">
        <v>43818</v>
      </c>
      <c r="F6176" s="259"/>
      <c r="G6176" s="259"/>
      <c r="H6176" s="264" t="s">
        <v>2557</v>
      </c>
      <c r="I6176" s="410" t="s">
        <v>272</v>
      </c>
      <c r="J6176" s="264">
        <v>-870.52</v>
      </c>
      <c r="K6176" s="82" t="str">
        <f>IFERROR(IFERROR(VLOOKUP(I6176,'DE-PARA'!B:D,3,0),VLOOKUP(I6176,'DE-PARA'!C:D,2,0)),"NÃO ENCONTRADO")</f>
        <v>Serviços</v>
      </c>
    </row>
    <row r="6177" spans="1:11" ht="15" customHeight="1" x14ac:dyDescent="0.25">
      <c r="A6177" s="81" t="str">
        <f t="shared" si="192"/>
        <v>2019</v>
      </c>
      <c r="B6177" s="259" t="s">
        <v>1021</v>
      </c>
      <c r="C6177" s="260" t="s">
        <v>1022</v>
      </c>
      <c r="D6177" s="73" t="str">
        <f t="shared" si="195"/>
        <v>dez/2019</v>
      </c>
      <c r="E6177" s="263">
        <v>43818</v>
      </c>
      <c r="F6177" s="259"/>
      <c r="G6177" s="259"/>
      <c r="H6177" s="264" t="s">
        <v>2558</v>
      </c>
      <c r="I6177" s="264" t="s">
        <v>244</v>
      </c>
      <c r="J6177" s="264">
        <v>-270</v>
      </c>
      <c r="K6177" s="82" t="str">
        <f>IFERROR(IFERROR(VLOOKUP(I6177,'DE-PARA'!B:D,3,0),VLOOKUP(I6177,'DE-PARA'!C:D,2,0)),"NÃO ENCONTRADO")</f>
        <v>Pessoal</v>
      </c>
    </row>
    <row r="6178" spans="1:11" ht="15" customHeight="1" x14ac:dyDescent="0.25">
      <c r="A6178" s="81" t="str">
        <f t="shared" si="192"/>
        <v>2019</v>
      </c>
      <c r="B6178" s="259" t="s">
        <v>1021</v>
      </c>
      <c r="C6178" s="260" t="s">
        <v>1022</v>
      </c>
      <c r="D6178" s="73" t="str">
        <f t="shared" si="195"/>
        <v>dez/2019</v>
      </c>
      <c r="E6178" s="263">
        <v>43818</v>
      </c>
      <c r="F6178" s="259"/>
      <c r="G6178" s="259"/>
      <c r="H6178" s="264" t="s">
        <v>2559</v>
      </c>
      <c r="I6178" s="410" t="s">
        <v>272</v>
      </c>
      <c r="J6178" s="264">
        <v>-737.01</v>
      </c>
      <c r="K6178" s="82" t="str">
        <f>IFERROR(IFERROR(VLOOKUP(I6178,'DE-PARA'!B:D,3,0),VLOOKUP(I6178,'DE-PARA'!C:D,2,0)),"NÃO ENCONTRADO")</f>
        <v>Serviços</v>
      </c>
    </row>
    <row r="6179" spans="1:11" ht="15" customHeight="1" x14ac:dyDescent="0.25">
      <c r="A6179" s="81" t="str">
        <f t="shared" si="192"/>
        <v>2019</v>
      </c>
      <c r="B6179" s="259" t="s">
        <v>1021</v>
      </c>
      <c r="C6179" s="260" t="s">
        <v>1022</v>
      </c>
      <c r="D6179" s="73" t="str">
        <f t="shared" si="195"/>
        <v>dez/2019</v>
      </c>
      <c r="E6179" s="263">
        <v>43818</v>
      </c>
      <c r="F6179" s="259"/>
      <c r="G6179" s="259"/>
      <c r="H6179" s="264" t="s">
        <v>2560</v>
      </c>
      <c r="I6179" s="264" t="s">
        <v>244</v>
      </c>
      <c r="J6179" s="264">
        <v>-1035</v>
      </c>
      <c r="K6179" s="82" t="str">
        <f>IFERROR(IFERROR(VLOOKUP(I6179,'DE-PARA'!B:D,3,0),VLOOKUP(I6179,'DE-PARA'!C:D,2,0)),"NÃO ENCONTRADO")</f>
        <v>Pessoal</v>
      </c>
    </row>
    <row r="6180" spans="1:11" ht="15" customHeight="1" x14ac:dyDescent="0.25">
      <c r="A6180" s="81" t="str">
        <f t="shared" si="192"/>
        <v>2019</v>
      </c>
      <c r="B6180" s="259" t="s">
        <v>1021</v>
      </c>
      <c r="C6180" s="260" t="s">
        <v>1022</v>
      </c>
      <c r="D6180" s="73" t="str">
        <f t="shared" si="195"/>
        <v>dez/2019</v>
      </c>
      <c r="E6180" s="263">
        <v>43818</v>
      </c>
      <c r="F6180" s="259"/>
      <c r="G6180" s="259"/>
      <c r="H6180" s="264" t="s">
        <v>2561</v>
      </c>
      <c r="I6180" s="264" t="s">
        <v>244</v>
      </c>
      <c r="J6180" s="264">
        <v>-75</v>
      </c>
      <c r="K6180" s="82" t="str">
        <f>IFERROR(IFERROR(VLOOKUP(I6180,'DE-PARA'!B:D,3,0),VLOOKUP(I6180,'DE-PARA'!C:D,2,0)),"NÃO ENCONTRADO")</f>
        <v>Pessoal</v>
      </c>
    </row>
    <row r="6181" spans="1:11" ht="15" customHeight="1" x14ac:dyDescent="0.25">
      <c r="A6181" s="81" t="str">
        <f t="shared" si="192"/>
        <v>2019</v>
      </c>
      <c r="B6181" s="259" t="s">
        <v>1021</v>
      </c>
      <c r="C6181" s="260" t="s">
        <v>1022</v>
      </c>
      <c r="D6181" s="73" t="str">
        <f t="shared" si="195"/>
        <v>dez/2019</v>
      </c>
      <c r="E6181" s="263">
        <v>43818</v>
      </c>
      <c r="F6181" s="259"/>
      <c r="G6181" s="259"/>
      <c r="H6181" s="264" t="s">
        <v>2562</v>
      </c>
      <c r="I6181" s="264" t="s">
        <v>244</v>
      </c>
      <c r="J6181" s="264">
        <v>-29.7</v>
      </c>
      <c r="K6181" s="82" t="str">
        <f>IFERROR(IFERROR(VLOOKUP(I6181,'DE-PARA'!B:D,3,0),VLOOKUP(I6181,'DE-PARA'!C:D,2,0)),"NÃO ENCONTRADO")</f>
        <v>Pessoal</v>
      </c>
    </row>
    <row r="6182" spans="1:11" ht="15" customHeight="1" x14ac:dyDescent="0.25">
      <c r="A6182" s="81" t="str">
        <f t="shared" si="192"/>
        <v>2019</v>
      </c>
      <c r="B6182" s="259" t="s">
        <v>1021</v>
      </c>
      <c r="C6182" s="260" t="s">
        <v>1022</v>
      </c>
      <c r="D6182" s="73" t="str">
        <f t="shared" si="195"/>
        <v>dez/2019</v>
      </c>
      <c r="E6182" s="263">
        <v>43818</v>
      </c>
      <c r="F6182" s="259"/>
      <c r="G6182" s="259"/>
      <c r="H6182" s="264" t="s">
        <v>2563</v>
      </c>
      <c r="I6182" s="410" t="s">
        <v>151</v>
      </c>
      <c r="J6182" s="264">
        <v>-566</v>
      </c>
      <c r="K6182" s="82" t="str">
        <f>IFERROR(IFERROR(VLOOKUP(I6182,'DE-PARA'!B:D,3,0),VLOOKUP(I6182,'DE-PARA'!C:D,2,0)),"NÃO ENCONTRADO")</f>
        <v>Serviços</v>
      </c>
    </row>
    <row r="6183" spans="1:11" ht="15" customHeight="1" x14ac:dyDescent="0.25">
      <c r="A6183" s="81" t="str">
        <f t="shared" si="192"/>
        <v>2019</v>
      </c>
      <c r="B6183" s="259" t="s">
        <v>1021</v>
      </c>
      <c r="C6183" s="260" t="s">
        <v>1022</v>
      </c>
      <c r="D6183" s="73" t="str">
        <f t="shared" si="195"/>
        <v>dez/2019</v>
      </c>
      <c r="E6183" s="263">
        <v>43818</v>
      </c>
      <c r="F6183" s="259"/>
      <c r="G6183" s="259"/>
      <c r="H6183" s="264" t="s">
        <v>2564</v>
      </c>
      <c r="I6183" s="410" t="s">
        <v>151</v>
      </c>
      <c r="J6183" s="264">
        <v>-79.02</v>
      </c>
      <c r="K6183" s="82" t="str">
        <f>IFERROR(IFERROR(VLOOKUP(I6183,'DE-PARA'!B:D,3,0),VLOOKUP(I6183,'DE-PARA'!C:D,2,0)),"NÃO ENCONTRADO")</f>
        <v>Serviços</v>
      </c>
    </row>
    <row r="6184" spans="1:11" ht="15" customHeight="1" x14ac:dyDescent="0.25">
      <c r="A6184" s="81" t="str">
        <f t="shared" si="192"/>
        <v>2019</v>
      </c>
      <c r="B6184" s="259" t="s">
        <v>1021</v>
      </c>
      <c r="C6184" s="260" t="s">
        <v>1022</v>
      </c>
      <c r="D6184" s="73" t="str">
        <f t="shared" si="195"/>
        <v>dez/2019</v>
      </c>
      <c r="E6184" s="263">
        <v>43818</v>
      </c>
      <c r="F6184" s="259"/>
      <c r="G6184" s="259"/>
      <c r="H6184" s="264" t="s">
        <v>2565</v>
      </c>
      <c r="I6184" s="264" t="s">
        <v>244</v>
      </c>
      <c r="J6184" s="264">
        <v>-28.22</v>
      </c>
      <c r="K6184" s="82" t="str">
        <f>IFERROR(IFERROR(VLOOKUP(I6184,'DE-PARA'!B:D,3,0),VLOOKUP(I6184,'DE-PARA'!C:D,2,0)),"NÃO ENCONTRADO")</f>
        <v>Pessoal</v>
      </c>
    </row>
    <row r="6185" spans="1:11" ht="15" customHeight="1" x14ac:dyDescent="0.25">
      <c r="A6185" s="81" t="str">
        <f t="shared" si="192"/>
        <v>2019</v>
      </c>
      <c r="B6185" s="259" t="s">
        <v>1021</v>
      </c>
      <c r="C6185" s="260" t="s">
        <v>1022</v>
      </c>
      <c r="D6185" s="73" t="str">
        <f t="shared" si="195"/>
        <v>dez/2019</v>
      </c>
      <c r="E6185" s="263">
        <v>43818</v>
      </c>
      <c r="F6185" s="259"/>
      <c r="G6185" s="259"/>
      <c r="H6185" s="264" t="s">
        <v>2566</v>
      </c>
      <c r="I6185" s="264" t="s">
        <v>244</v>
      </c>
      <c r="J6185" s="264">
        <v>-124.35</v>
      </c>
      <c r="K6185" s="82" t="str">
        <f>IFERROR(IFERROR(VLOOKUP(I6185,'DE-PARA'!B:D,3,0),VLOOKUP(I6185,'DE-PARA'!C:D,2,0)),"NÃO ENCONTRADO")</f>
        <v>Pessoal</v>
      </c>
    </row>
    <row r="6186" spans="1:11" ht="15" customHeight="1" x14ac:dyDescent="0.25">
      <c r="A6186" s="81" t="str">
        <f t="shared" si="192"/>
        <v>2019</v>
      </c>
      <c r="B6186" s="259" t="s">
        <v>1021</v>
      </c>
      <c r="C6186" s="260" t="s">
        <v>1022</v>
      </c>
      <c r="D6186" s="73" t="str">
        <f t="shared" si="195"/>
        <v>dez/2019</v>
      </c>
      <c r="E6186" s="263">
        <v>43818</v>
      </c>
      <c r="F6186" s="259"/>
      <c r="G6186" s="259"/>
      <c r="H6186" s="264" t="s">
        <v>2567</v>
      </c>
      <c r="I6186" s="264" t="s">
        <v>244</v>
      </c>
      <c r="J6186" s="264">
        <v>-48.39</v>
      </c>
      <c r="K6186" s="82" t="str">
        <f>IFERROR(IFERROR(VLOOKUP(I6186,'DE-PARA'!B:D,3,0),VLOOKUP(I6186,'DE-PARA'!C:D,2,0)),"NÃO ENCONTRADO")</f>
        <v>Pessoal</v>
      </c>
    </row>
    <row r="6187" spans="1:11" ht="15" customHeight="1" x14ac:dyDescent="0.25">
      <c r="A6187" s="81" t="str">
        <f t="shared" si="192"/>
        <v>2019</v>
      </c>
      <c r="B6187" s="259" t="s">
        <v>1021</v>
      </c>
      <c r="C6187" s="260" t="s">
        <v>1022</v>
      </c>
      <c r="D6187" s="73" t="str">
        <f t="shared" si="195"/>
        <v>dez/2019</v>
      </c>
      <c r="E6187" s="263">
        <v>43818</v>
      </c>
      <c r="F6187" s="259"/>
      <c r="G6187" s="259"/>
      <c r="H6187" s="264" t="s">
        <v>2568</v>
      </c>
      <c r="I6187" s="410" t="s">
        <v>137</v>
      </c>
      <c r="J6187" s="264">
        <v>-47.2</v>
      </c>
      <c r="K6187" s="82" t="str">
        <f>IFERROR(IFERROR(VLOOKUP(I6187,'DE-PARA'!B:D,3,0),VLOOKUP(I6187,'DE-PARA'!C:D,2,0)),"NÃO ENCONTRADO")</f>
        <v>Serviços</v>
      </c>
    </row>
    <row r="6188" spans="1:11" ht="15" customHeight="1" x14ac:dyDescent="0.25">
      <c r="A6188" s="81" t="str">
        <f t="shared" si="192"/>
        <v>2019</v>
      </c>
      <c r="B6188" s="259" t="s">
        <v>1021</v>
      </c>
      <c r="C6188" s="260" t="s">
        <v>1022</v>
      </c>
      <c r="D6188" s="73" t="str">
        <f t="shared" si="195"/>
        <v>dez/2019</v>
      </c>
      <c r="E6188" s="263">
        <v>43818</v>
      </c>
      <c r="F6188" s="259"/>
      <c r="G6188" s="259"/>
      <c r="H6188" s="264" t="s">
        <v>2569</v>
      </c>
      <c r="I6188" s="410" t="s">
        <v>137</v>
      </c>
      <c r="J6188" s="264">
        <v>-47.2</v>
      </c>
      <c r="K6188" s="82" t="str">
        <f>IFERROR(IFERROR(VLOOKUP(I6188,'DE-PARA'!B:D,3,0),VLOOKUP(I6188,'DE-PARA'!C:D,2,0)),"NÃO ENCONTRADO")</f>
        <v>Serviços</v>
      </c>
    </row>
    <row r="6189" spans="1:11" ht="15" customHeight="1" x14ac:dyDescent="0.25">
      <c r="A6189" s="81" t="str">
        <f t="shared" si="192"/>
        <v>2019</v>
      </c>
      <c r="B6189" s="259" t="s">
        <v>1021</v>
      </c>
      <c r="C6189" s="260" t="s">
        <v>1022</v>
      </c>
      <c r="D6189" s="73" t="str">
        <f t="shared" si="195"/>
        <v>dez/2019</v>
      </c>
      <c r="E6189" s="263">
        <v>43818</v>
      </c>
      <c r="F6189" s="259"/>
      <c r="G6189" s="259"/>
      <c r="H6189" s="264" t="s">
        <v>2570</v>
      </c>
      <c r="I6189" s="410" t="s">
        <v>272</v>
      </c>
      <c r="J6189" s="264">
        <v>-3660.09</v>
      </c>
      <c r="K6189" s="82" t="str">
        <f>IFERROR(IFERROR(VLOOKUP(I6189,'DE-PARA'!B:D,3,0),VLOOKUP(I6189,'DE-PARA'!C:D,2,0)),"NÃO ENCONTRADO")</f>
        <v>Serviços</v>
      </c>
    </row>
    <row r="6190" spans="1:11" ht="15" customHeight="1" x14ac:dyDescent="0.25">
      <c r="A6190" s="81" t="str">
        <f t="shared" si="192"/>
        <v>2019</v>
      </c>
      <c r="B6190" s="259" t="s">
        <v>1021</v>
      </c>
      <c r="C6190" s="260" t="s">
        <v>1022</v>
      </c>
      <c r="D6190" s="73" t="str">
        <f t="shared" si="195"/>
        <v>dez/2019</v>
      </c>
      <c r="E6190" s="263">
        <v>43818</v>
      </c>
      <c r="F6190" s="259"/>
      <c r="G6190" s="259"/>
      <c r="H6190" s="264" t="s">
        <v>2571</v>
      </c>
      <c r="I6190" s="410" t="s">
        <v>272</v>
      </c>
      <c r="J6190" s="264">
        <v>-9506.2099999999991</v>
      </c>
      <c r="K6190" s="82" t="str">
        <f>IFERROR(IFERROR(VLOOKUP(I6190,'DE-PARA'!B:D,3,0),VLOOKUP(I6190,'DE-PARA'!C:D,2,0)),"NÃO ENCONTRADO")</f>
        <v>Serviços</v>
      </c>
    </row>
    <row r="6191" spans="1:11" ht="15" customHeight="1" x14ac:dyDescent="0.25">
      <c r="A6191" s="81" t="str">
        <f t="shared" si="192"/>
        <v>2019</v>
      </c>
      <c r="B6191" s="259" t="s">
        <v>1021</v>
      </c>
      <c r="C6191" s="260" t="s">
        <v>1022</v>
      </c>
      <c r="D6191" s="73" t="str">
        <f t="shared" si="195"/>
        <v>dez/2019</v>
      </c>
      <c r="E6191" s="263">
        <v>43818</v>
      </c>
      <c r="F6191" s="259"/>
      <c r="G6191" s="259"/>
      <c r="H6191" s="264" t="s">
        <v>2572</v>
      </c>
      <c r="I6191" s="410" t="s">
        <v>272</v>
      </c>
      <c r="J6191" s="264">
        <v>-1813.51</v>
      </c>
      <c r="K6191" s="82" t="str">
        <f>IFERROR(IFERROR(VLOOKUP(I6191,'DE-PARA'!B:D,3,0),VLOOKUP(I6191,'DE-PARA'!C:D,2,0)),"NÃO ENCONTRADO")</f>
        <v>Serviços</v>
      </c>
    </row>
    <row r="6192" spans="1:11" ht="15" customHeight="1" x14ac:dyDescent="0.25">
      <c r="A6192" s="81" t="str">
        <f t="shared" si="192"/>
        <v>2019</v>
      </c>
      <c r="B6192" s="259" t="s">
        <v>1021</v>
      </c>
      <c r="C6192" s="260" t="s">
        <v>1022</v>
      </c>
      <c r="D6192" s="73" t="str">
        <f t="shared" si="195"/>
        <v>dez/2019</v>
      </c>
      <c r="E6192" s="263">
        <v>43818</v>
      </c>
      <c r="F6192" s="259"/>
      <c r="G6192" s="259"/>
      <c r="H6192" s="264" t="s">
        <v>2573</v>
      </c>
      <c r="I6192" s="410" t="s">
        <v>272</v>
      </c>
      <c r="J6192" s="264">
        <v>-2698.62</v>
      </c>
      <c r="K6192" s="82" t="str">
        <f>IFERROR(IFERROR(VLOOKUP(I6192,'DE-PARA'!B:D,3,0),VLOOKUP(I6192,'DE-PARA'!C:D,2,0)),"NÃO ENCONTRADO")</f>
        <v>Serviços</v>
      </c>
    </row>
    <row r="6193" spans="1:11" ht="15" customHeight="1" x14ac:dyDescent="0.25">
      <c r="A6193" s="81" t="str">
        <f t="shared" ref="A6193:A6256" si="196">IF(K6193="NÃO ENCONTRADO",0,RIGHT(D6193,4))</f>
        <v>2019</v>
      </c>
      <c r="B6193" s="259" t="s">
        <v>1021</v>
      </c>
      <c r="C6193" s="260" t="s">
        <v>1022</v>
      </c>
      <c r="D6193" s="73" t="str">
        <f t="shared" si="195"/>
        <v>dez/2019</v>
      </c>
      <c r="E6193" s="263">
        <v>43818</v>
      </c>
      <c r="F6193" s="259"/>
      <c r="G6193" s="259"/>
      <c r="H6193" s="264" t="s">
        <v>2574</v>
      </c>
      <c r="I6193" s="410" t="s">
        <v>272</v>
      </c>
      <c r="J6193" s="264">
        <v>-2284.7399999999998</v>
      </c>
      <c r="K6193" s="82" t="str">
        <f>IFERROR(IFERROR(VLOOKUP(I6193,'DE-PARA'!B:D,3,0),VLOOKUP(I6193,'DE-PARA'!C:D,2,0)),"NÃO ENCONTRADO")</f>
        <v>Serviços</v>
      </c>
    </row>
    <row r="6194" spans="1:11" ht="15" customHeight="1" x14ac:dyDescent="0.25">
      <c r="A6194" s="81" t="str">
        <f t="shared" si="196"/>
        <v>2019</v>
      </c>
      <c r="B6194" s="259" t="s">
        <v>1021</v>
      </c>
      <c r="C6194" s="260" t="s">
        <v>1022</v>
      </c>
      <c r="D6194" s="73" t="str">
        <f t="shared" si="195"/>
        <v>dez/2019</v>
      </c>
      <c r="E6194" s="263">
        <v>43818</v>
      </c>
      <c r="F6194" s="259"/>
      <c r="G6194" s="259"/>
      <c r="H6194" s="264" t="s">
        <v>2575</v>
      </c>
      <c r="I6194" s="264" t="s">
        <v>244</v>
      </c>
      <c r="J6194" s="264">
        <v>-837</v>
      </c>
      <c r="K6194" s="82" t="str">
        <f>IFERROR(IFERROR(VLOOKUP(I6194,'DE-PARA'!B:D,3,0),VLOOKUP(I6194,'DE-PARA'!C:D,2,0)),"NÃO ENCONTRADO")</f>
        <v>Pessoal</v>
      </c>
    </row>
    <row r="6195" spans="1:11" ht="15" customHeight="1" x14ac:dyDescent="0.25">
      <c r="A6195" s="81" t="str">
        <f t="shared" si="196"/>
        <v>2019</v>
      </c>
      <c r="B6195" s="259" t="s">
        <v>1021</v>
      </c>
      <c r="C6195" s="260" t="s">
        <v>1022</v>
      </c>
      <c r="D6195" s="73" t="str">
        <f t="shared" si="195"/>
        <v>dez/2019</v>
      </c>
      <c r="E6195" s="263">
        <v>43818</v>
      </c>
      <c r="F6195" s="259"/>
      <c r="G6195" s="259"/>
      <c r="H6195" s="264" t="s">
        <v>2576</v>
      </c>
      <c r="I6195" s="410" t="s">
        <v>272</v>
      </c>
      <c r="J6195" s="264">
        <v>-3208.5</v>
      </c>
      <c r="K6195" s="82" t="str">
        <f>IFERROR(IFERROR(VLOOKUP(I6195,'DE-PARA'!B:D,3,0),VLOOKUP(I6195,'DE-PARA'!C:D,2,0)),"NÃO ENCONTRADO")</f>
        <v>Serviços</v>
      </c>
    </row>
    <row r="6196" spans="1:11" ht="15" customHeight="1" x14ac:dyDescent="0.25">
      <c r="A6196" s="81" t="str">
        <f t="shared" si="196"/>
        <v>2019</v>
      </c>
      <c r="B6196" s="259" t="s">
        <v>1021</v>
      </c>
      <c r="C6196" s="260" t="s">
        <v>1022</v>
      </c>
      <c r="D6196" s="73" t="str">
        <f t="shared" si="195"/>
        <v>dez/2019</v>
      </c>
      <c r="E6196" s="263">
        <v>43818</v>
      </c>
      <c r="F6196" s="259"/>
      <c r="G6196" s="259"/>
      <c r="H6196" s="264" t="s">
        <v>2577</v>
      </c>
      <c r="I6196" s="410" t="s">
        <v>272</v>
      </c>
      <c r="J6196" s="264">
        <v>-228.7</v>
      </c>
      <c r="K6196" s="82" t="str">
        <f>IFERROR(IFERROR(VLOOKUP(I6196,'DE-PARA'!B:D,3,0),VLOOKUP(I6196,'DE-PARA'!C:D,2,0)),"NÃO ENCONTRADO")</f>
        <v>Serviços</v>
      </c>
    </row>
    <row r="6197" spans="1:11" ht="15" customHeight="1" x14ac:dyDescent="0.25">
      <c r="A6197" s="81" t="str">
        <f t="shared" si="196"/>
        <v>2019</v>
      </c>
      <c r="B6197" s="259" t="s">
        <v>1021</v>
      </c>
      <c r="C6197" s="260" t="s">
        <v>1022</v>
      </c>
      <c r="D6197" s="73" t="str">
        <f t="shared" si="195"/>
        <v>dez/2019</v>
      </c>
      <c r="E6197" s="263">
        <v>43818</v>
      </c>
      <c r="F6197" s="259"/>
      <c r="G6197" s="259"/>
      <c r="H6197" s="264" t="s">
        <v>2578</v>
      </c>
      <c r="I6197" s="410" t="s">
        <v>272</v>
      </c>
      <c r="J6197" s="264">
        <v>-100.94</v>
      </c>
      <c r="K6197" s="82" t="str">
        <f>IFERROR(IFERROR(VLOOKUP(I6197,'DE-PARA'!B:D,3,0),VLOOKUP(I6197,'DE-PARA'!C:D,2,0)),"NÃO ENCONTRADO")</f>
        <v>Serviços</v>
      </c>
    </row>
    <row r="6198" spans="1:11" ht="15" customHeight="1" x14ac:dyDescent="0.25">
      <c r="A6198" s="81" t="str">
        <f t="shared" si="196"/>
        <v>2019</v>
      </c>
      <c r="B6198" s="259" t="s">
        <v>1021</v>
      </c>
      <c r="C6198" s="260" t="s">
        <v>1022</v>
      </c>
      <c r="D6198" s="73" t="str">
        <f t="shared" si="195"/>
        <v>dez/2019</v>
      </c>
      <c r="E6198" s="263">
        <v>43818</v>
      </c>
      <c r="F6198" s="259"/>
      <c r="G6198" s="259"/>
      <c r="H6198" s="264" t="s">
        <v>2579</v>
      </c>
      <c r="I6198" s="264" t="s">
        <v>244</v>
      </c>
      <c r="J6198" s="264">
        <v>-4029.86</v>
      </c>
      <c r="K6198" s="82" t="str">
        <f>IFERROR(IFERROR(VLOOKUP(I6198,'DE-PARA'!B:D,3,0),VLOOKUP(I6198,'DE-PARA'!C:D,2,0)),"NÃO ENCONTRADO")</f>
        <v>Pessoal</v>
      </c>
    </row>
    <row r="6199" spans="1:11" ht="15" customHeight="1" x14ac:dyDescent="0.25">
      <c r="A6199" s="81" t="str">
        <f t="shared" si="196"/>
        <v>2019</v>
      </c>
      <c r="B6199" s="259" t="s">
        <v>1021</v>
      </c>
      <c r="C6199" s="260" t="s">
        <v>1022</v>
      </c>
      <c r="D6199" s="73" t="str">
        <f t="shared" si="195"/>
        <v>dez/2019</v>
      </c>
      <c r="E6199" s="263">
        <v>43818</v>
      </c>
      <c r="F6199" s="259"/>
      <c r="G6199" s="259"/>
      <c r="H6199" s="264" t="s">
        <v>2580</v>
      </c>
      <c r="I6199" s="264" t="s">
        <v>244</v>
      </c>
      <c r="J6199" s="264">
        <v>-92.07</v>
      </c>
      <c r="K6199" s="82" t="str">
        <f>IFERROR(IFERROR(VLOOKUP(I6199,'DE-PARA'!B:D,3,0),VLOOKUP(I6199,'DE-PARA'!C:D,2,0)),"NÃO ENCONTRADO")</f>
        <v>Pessoal</v>
      </c>
    </row>
    <row r="6200" spans="1:11" ht="15" customHeight="1" x14ac:dyDescent="0.25">
      <c r="A6200" s="81" t="str">
        <f t="shared" si="196"/>
        <v>2019</v>
      </c>
      <c r="B6200" s="259" t="s">
        <v>1021</v>
      </c>
      <c r="C6200" s="260" t="s">
        <v>1022</v>
      </c>
      <c r="D6200" s="73" t="str">
        <f t="shared" si="195"/>
        <v>dez/2019</v>
      </c>
      <c r="E6200" s="263">
        <v>43818</v>
      </c>
      <c r="F6200" s="259"/>
      <c r="G6200" s="259"/>
      <c r="H6200" s="264" t="s">
        <v>2405</v>
      </c>
      <c r="I6200" s="410" t="s">
        <v>133</v>
      </c>
      <c r="J6200" s="264">
        <v>-9.5</v>
      </c>
      <c r="K6200" s="82" t="str">
        <f>IFERROR(IFERROR(VLOOKUP(I6200,'DE-PARA'!B:D,3,0),VLOOKUP(I6200,'DE-PARA'!C:D,2,0)),"NÃO ENCONTRADO")</f>
        <v>Outras Saídas</v>
      </c>
    </row>
    <row r="6201" spans="1:11" ht="15" customHeight="1" x14ac:dyDescent="0.25">
      <c r="A6201" s="81" t="str">
        <f t="shared" si="196"/>
        <v>2019</v>
      </c>
      <c r="B6201" s="259" t="s">
        <v>1021</v>
      </c>
      <c r="C6201" s="260" t="s">
        <v>1022</v>
      </c>
      <c r="D6201" s="73" t="str">
        <f t="shared" si="195"/>
        <v>dez/2019</v>
      </c>
      <c r="E6201" s="263">
        <v>43818</v>
      </c>
      <c r="F6201" s="259"/>
      <c r="G6201" s="259"/>
      <c r="H6201" s="264" t="s">
        <v>2405</v>
      </c>
      <c r="I6201" s="410" t="s">
        <v>133</v>
      </c>
      <c r="J6201" s="264">
        <v>-9.5</v>
      </c>
      <c r="K6201" s="82" t="str">
        <f>IFERROR(IFERROR(VLOOKUP(I6201,'DE-PARA'!B:D,3,0),VLOOKUP(I6201,'DE-PARA'!C:D,2,0)),"NÃO ENCONTRADO")</f>
        <v>Outras Saídas</v>
      </c>
    </row>
    <row r="6202" spans="1:11" ht="15" customHeight="1" x14ac:dyDescent="0.25">
      <c r="A6202" s="81" t="str">
        <f t="shared" si="196"/>
        <v>2019</v>
      </c>
      <c r="B6202" s="259" t="s">
        <v>1021</v>
      </c>
      <c r="C6202" s="260" t="s">
        <v>1022</v>
      </c>
      <c r="D6202" s="73" t="str">
        <f t="shared" si="195"/>
        <v>dez/2019</v>
      </c>
      <c r="E6202" s="263">
        <v>43818</v>
      </c>
      <c r="F6202" s="259"/>
      <c r="G6202" s="259"/>
      <c r="H6202" s="264" t="s">
        <v>2405</v>
      </c>
      <c r="I6202" s="410" t="s">
        <v>133</v>
      </c>
      <c r="J6202" s="264">
        <v>-9.5</v>
      </c>
      <c r="K6202" s="82" t="str">
        <f>IFERROR(IFERROR(VLOOKUP(I6202,'DE-PARA'!B:D,3,0),VLOOKUP(I6202,'DE-PARA'!C:D,2,0)),"NÃO ENCONTRADO")</f>
        <v>Outras Saídas</v>
      </c>
    </row>
    <row r="6203" spans="1:11" ht="15" customHeight="1" x14ac:dyDescent="0.25">
      <c r="A6203" s="81" t="str">
        <f t="shared" si="196"/>
        <v>2019</v>
      </c>
      <c r="B6203" s="259" t="s">
        <v>1021</v>
      </c>
      <c r="C6203" s="260" t="s">
        <v>1022</v>
      </c>
      <c r="D6203" s="73" t="str">
        <f t="shared" si="195"/>
        <v>dez/2019</v>
      </c>
      <c r="E6203" s="263">
        <v>43818</v>
      </c>
      <c r="F6203" s="259"/>
      <c r="G6203" s="259"/>
      <c r="H6203" s="264" t="s">
        <v>2405</v>
      </c>
      <c r="I6203" s="410" t="s">
        <v>133</v>
      </c>
      <c r="J6203" s="264">
        <v>-9.5</v>
      </c>
      <c r="K6203" s="82" t="str">
        <f>IFERROR(IFERROR(VLOOKUP(I6203,'DE-PARA'!B:D,3,0),VLOOKUP(I6203,'DE-PARA'!C:D,2,0)),"NÃO ENCONTRADO")</f>
        <v>Outras Saídas</v>
      </c>
    </row>
    <row r="6204" spans="1:11" ht="15" customHeight="1" x14ac:dyDescent="0.25">
      <c r="A6204" s="81" t="str">
        <f t="shared" si="196"/>
        <v>2019</v>
      </c>
      <c r="B6204" s="259" t="s">
        <v>1021</v>
      </c>
      <c r="C6204" s="260" t="s">
        <v>1022</v>
      </c>
      <c r="D6204" s="73" t="str">
        <f t="shared" si="195"/>
        <v>dez/2019</v>
      </c>
      <c r="E6204" s="263">
        <v>43818</v>
      </c>
      <c r="F6204" s="259"/>
      <c r="G6204" s="259"/>
      <c r="H6204" s="264" t="s">
        <v>2405</v>
      </c>
      <c r="I6204" s="410" t="s">
        <v>133</v>
      </c>
      <c r="J6204" s="264">
        <v>-9.5</v>
      </c>
      <c r="K6204" s="82" t="str">
        <f>IFERROR(IFERROR(VLOOKUP(I6204,'DE-PARA'!B:D,3,0),VLOOKUP(I6204,'DE-PARA'!C:D,2,0)),"NÃO ENCONTRADO")</f>
        <v>Outras Saídas</v>
      </c>
    </row>
    <row r="6205" spans="1:11" ht="15" customHeight="1" x14ac:dyDescent="0.25">
      <c r="A6205" s="81" t="str">
        <f t="shared" si="196"/>
        <v>2019</v>
      </c>
      <c r="B6205" s="259" t="s">
        <v>1021</v>
      </c>
      <c r="C6205" s="260" t="s">
        <v>1022</v>
      </c>
      <c r="D6205" s="73" t="str">
        <f t="shared" si="195"/>
        <v>dez/2019</v>
      </c>
      <c r="E6205" s="263">
        <v>43818</v>
      </c>
      <c r="F6205" s="259"/>
      <c r="G6205" s="259"/>
      <c r="H6205" s="264" t="s">
        <v>2405</v>
      </c>
      <c r="I6205" s="410" t="s">
        <v>133</v>
      </c>
      <c r="J6205" s="264">
        <v>-9.5</v>
      </c>
      <c r="K6205" s="82" t="str">
        <f>IFERROR(IFERROR(VLOOKUP(I6205,'DE-PARA'!B:D,3,0),VLOOKUP(I6205,'DE-PARA'!C:D,2,0)),"NÃO ENCONTRADO")</f>
        <v>Outras Saídas</v>
      </c>
    </row>
    <row r="6206" spans="1:11" ht="15" customHeight="1" x14ac:dyDescent="0.25">
      <c r="A6206" s="81" t="str">
        <f t="shared" si="196"/>
        <v>2019</v>
      </c>
      <c r="B6206" s="259" t="s">
        <v>1021</v>
      </c>
      <c r="C6206" s="260" t="s">
        <v>1022</v>
      </c>
      <c r="D6206" s="73" t="str">
        <f t="shared" si="195"/>
        <v>dez/2019</v>
      </c>
      <c r="E6206" s="263">
        <v>43818</v>
      </c>
      <c r="F6206" s="259"/>
      <c r="G6206" s="259"/>
      <c r="H6206" s="264" t="s">
        <v>2405</v>
      </c>
      <c r="I6206" s="410" t="s">
        <v>133</v>
      </c>
      <c r="J6206" s="264">
        <v>-9.5</v>
      </c>
      <c r="K6206" s="82" t="str">
        <f>IFERROR(IFERROR(VLOOKUP(I6206,'DE-PARA'!B:D,3,0),VLOOKUP(I6206,'DE-PARA'!C:D,2,0)),"NÃO ENCONTRADO")</f>
        <v>Outras Saídas</v>
      </c>
    </row>
    <row r="6207" spans="1:11" ht="15" customHeight="1" x14ac:dyDescent="0.25">
      <c r="A6207" s="81" t="str">
        <f t="shared" si="196"/>
        <v>2019</v>
      </c>
      <c r="B6207" s="259" t="s">
        <v>1021</v>
      </c>
      <c r="C6207" s="260" t="s">
        <v>1022</v>
      </c>
      <c r="D6207" s="73" t="str">
        <f t="shared" si="195"/>
        <v>dez/2019</v>
      </c>
      <c r="E6207" s="263">
        <v>43818</v>
      </c>
      <c r="F6207" s="259"/>
      <c r="G6207" s="259"/>
      <c r="H6207" s="264" t="s">
        <v>2405</v>
      </c>
      <c r="I6207" s="410" t="s">
        <v>133</v>
      </c>
      <c r="J6207" s="264">
        <v>-1</v>
      </c>
      <c r="K6207" s="82" t="str">
        <f>IFERROR(IFERROR(VLOOKUP(I6207,'DE-PARA'!B:D,3,0),VLOOKUP(I6207,'DE-PARA'!C:D,2,0)),"NÃO ENCONTRADO")</f>
        <v>Outras Saídas</v>
      </c>
    </row>
    <row r="6208" spans="1:11" ht="15" customHeight="1" x14ac:dyDescent="0.25">
      <c r="A6208" s="81" t="str">
        <f t="shared" si="196"/>
        <v>2019</v>
      </c>
      <c r="B6208" s="259" t="s">
        <v>1021</v>
      </c>
      <c r="C6208" s="260" t="s">
        <v>1022</v>
      </c>
      <c r="D6208" s="73" t="str">
        <f t="shared" si="195"/>
        <v>dez/2019</v>
      </c>
      <c r="E6208" s="263">
        <v>43818</v>
      </c>
      <c r="F6208" s="259"/>
      <c r="G6208" s="259"/>
      <c r="H6208" s="264" t="s">
        <v>2405</v>
      </c>
      <c r="I6208" s="410" t="s">
        <v>133</v>
      </c>
      <c r="J6208" s="264">
        <v>-1</v>
      </c>
      <c r="K6208" s="82" t="str">
        <f>IFERROR(IFERROR(VLOOKUP(I6208,'DE-PARA'!B:D,3,0),VLOOKUP(I6208,'DE-PARA'!C:D,2,0)),"NÃO ENCONTRADO")</f>
        <v>Outras Saídas</v>
      </c>
    </row>
    <row r="6209" spans="1:11" ht="15" customHeight="1" x14ac:dyDescent="0.25">
      <c r="A6209" s="81" t="str">
        <f t="shared" si="196"/>
        <v>2019</v>
      </c>
      <c r="B6209" s="259" t="s">
        <v>1021</v>
      </c>
      <c r="C6209" s="260" t="s">
        <v>1022</v>
      </c>
      <c r="D6209" s="73" t="str">
        <f t="shared" si="195"/>
        <v>dez/2019</v>
      </c>
      <c r="E6209" s="263">
        <v>43818</v>
      </c>
      <c r="F6209" s="259"/>
      <c r="G6209" s="259"/>
      <c r="H6209" s="264" t="s">
        <v>2405</v>
      </c>
      <c r="I6209" s="410" t="s">
        <v>133</v>
      </c>
      <c r="J6209" s="264">
        <v>-1</v>
      </c>
      <c r="K6209" s="82" t="str">
        <f>IFERROR(IFERROR(VLOOKUP(I6209,'DE-PARA'!B:D,3,0),VLOOKUP(I6209,'DE-PARA'!C:D,2,0)),"NÃO ENCONTRADO")</f>
        <v>Outras Saídas</v>
      </c>
    </row>
    <row r="6210" spans="1:11" ht="15" customHeight="1" x14ac:dyDescent="0.25">
      <c r="A6210" s="81" t="str">
        <f t="shared" si="196"/>
        <v>2019</v>
      </c>
      <c r="B6210" s="259" t="s">
        <v>1021</v>
      </c>
      <c r="C6210" s="260" t="s">
        <v>1022</v>
      </c>
      <c r="D6210" s="73" t="str">
        <f t="shared" si="195"/>
        <v>dez/2019</v>
      </c>
      <c r="E6210" s="263">
        <v>43818</v>
      </c>
      <c r="F6210" s="259"/>
      <c r="G6210" s="259"/>
      <c r="H6210" s="264" t="s">
        <v>2405</v>
      </c>
      <c r="I6210" s="410" t="s">
        <v>133</v>
      </c>
      <c r="J6210" s="264">
        <v>-1</v>
      </c>
      <c r="K6210" s="82" t="str">
        <f>IFERROR(IFERROR(VLOOKUP(I6210,'DE-PARA'!B:D,3,0),VLOOKUP(I6210,'DE-PARA'!C:D,2,0)),"NÃO ENCONTRADO")</f>
        <v>Outras Saídas</v>
      </c>
    </row>
    <row r="6211" spans="1:11" ht="15" customHeight="1" x14ac:dyDescent="0.25">
      <c r="A6211" s="81" t="str">
        <f t="shared" si="196"/>
        <v>2019</v>
      </c>
      <c r="B6211" s="259" t="s">
        <v>1021</v>
      </c>
      <c r="C6211" s="260" t="s">
        <v>1022</v>
      </c>
      <c r="D6211" s="73" t="str">
        <f t="shared" si="195"/>
        <v>dez/2019</v>
      </c>
      <c r="E6211" s="263">
        <v>43818</v>
      </c>
      <c r="F6211" s="259"/>
      <c r="G6211" s="259"/>
      <c r="H6211" s="264" t="s">
        <v>2405</v>
      </c>
      <c r="I6211" s="410" t="s">
        <v>133</v>
      </c>
      <c r="J6211" s="264">
        <v>-1</v>
      </c>
      <c r="K6211" s="82" t="str">
        <f>IFERROR(IFERROR(VLOOKUP(I6211,'DE-PARA'!B:D,3,0),VLOOKUP(I6211,'DE-PARA'!C:D,2,0)),"NÃO ENCONTRADO")</f>
        <v>Outras Saídas</v>
      </c>
    </row>
    <row r="6212" spans="1:11" ht="15" customHeight="1" x14ac:dyDescent="0.25">
      <c r="A6212" s="81" t="str">
        <f t="shared" si="196"/>
        <v>2019</v>
      </c>
      <c r="B6212" s="259" t="s">
        <v>1021</v>
      </c>
      <c r="C6212" s="260" t="s">
        <v>1022</v>
      </c>
      <c r="D6212" s="73" t="str">
        <f t="shared" si="195"/>
        <v>dez/2019</v>
      </c>
      <c r="E6212" s="263">
        <v>43818</v>
      </c>
      <c r="F6212" s="259"/>
      <c r="G6212" s="259"/>
      <c r="H6212" s="264" t="s">
        <v>2405</v>
      </c>
      <c r="I6212" s="410" t="s">
        <v>133</v>
      </c>
      <c r="J6212" s="264">
        <v>-1</v>
      </c>
      <c r="K6212" s="82" t="str">
        <f>IFERROR(IFERROR(VLOOKUP(I6212,'DE-PARA'!B:D,3,0),VLOOKUP(I6212,'DE-PARA'!C:D,2,0)),"NÃO ENCONTRADO")</f>
        <v>Outras Saídas</v>
      </c>
    </row>
    <row r="6213" spans="1:11" ht="15" customHeight="1" x14ac:dyDescent="0.25">
      <c r="A6213" s="81" t="str">
        <f t="shared" si="196"/>
        <v>2019</v>
      </c>
      <c r="B6213" s="259" t="s">
        <v>1021</v>
      </c>
      <c r="C6213" s="260" t="s">
        <v>1022</v>
      </c>
      <c r="D6213" s="73" t="str">
        <f t="shared" si="195"/>
        <v>dez/2019</v>
      </c>
      <c r="E6213" s="263">
        <v>43818</v>
      </c>
      <c r="F6213" s="259"/>
      <c r="G6213" s="259"/>
      <c r="H6213" s="264" t="s">
        <v>2405</v>
      </c>
      <c r="I6213" s="410" t="s">
        <v>133</v>
      </c>
      <c r="J6213" s="264">
        <v>-1</v>
      </c>
      <c r="K6213" s="82" t="str">
        <f>IFERROR(IFERROR(VLOOKUP(I6213,'DE-PARA'!B:D,3,0),VLOOKUP(I6213,'DE-PARA'!C:D,2,0)),"NÃO ENCONTRADO")</f>
        <v>Outras Saídas</v>
      </c>
    </row>
    <row r="6214" spans="1:11" ht="15" customHeight="1" x14ac:dyDescent="0.25">
      <c r="A6214" s="81" t="str">
        <f t="shared" si="196"/>
        <v>2019</v>
      </c>
      <c r="B6214" s="259" t="s">
        <v>1021</v>
      </c>
      <c r="C6214" s="260" t="s">
        <v>1022</v>
      </c>
      <c r="D6214" s="73" t="str">
        <f t="shared" si="195"/>
        <v>dez/2019</v>
      </c>
      <c r="E6214" s="263">
        <v>43818</v>
      </c>
      <c r="F6214" s="259"/>
      <c r="G6214" s="259"/>
      <c r="H6214" s="264" t="s">
        <v>2405</v>
      </c>
      <c r="I6214" s="410" t="s">
        <v>133</v>
      </c>
      <c r="J6214" s="264">
        <v>-1</v>
      </c>
      <c r="K6214" s="82" t="str">
        <f>IFERROR(IFERROR(VLOOKUP(I6214,'DE-PARA'!B:D,3,0),VLOOKUP(I6214,'DE-PARA'!C:D,2,0)),"NÃO ENCONTRADO")</f>
        <v>Outras Saídas</v>
      </c>
    </row>
    <row r="6215" spans="1:11" ht="15" customHeight="1" x14ac:dyDescent="0.25">
      <c r="A6215" s="81" t="str">
        <f t="shared" si="196"/>
        <v>2019</v>
      </c>
      <c r="B6215" s="259" t="s">
        <v>1021</v>
      </c>
      <c r="C6215" s="260" t="s">
        <v>1022</v>
      </c>
      <c r="D6215" s="73" t="str">
        <f t="shared" si="195"/>
        <v>dez/2019</v>
      </c>
      <c r="E6215" s="263">
        <v>43818</v>
      </c>
      <c r="F6215" s="259"/>
      <c r="G6215" s="259"/>
      <c r="H6215" s="264" t="s">
        <v>2405</v>
      </c>
      <c r="I6215" s="410" t="s">
        <v>133</v>
      </c>
      <c r="J6215" s="264">
        <v>-1</v>
      </c>
      <c r="K6215" s="82" t="str">
        <f>IFERROR(IFERROR(VLOOKUP(I6215,'DE-PARA'!B:D,3,0),VLOOKUP(I6215,'DE-PARA'!C:D,2,0)),"NÃO ENCONTRADO")</f>
        <v>Outras Saídas</v>
      </c>
    </row>
    <row r="6216" spans="1:11" ht="15" customHeight="1" x14ac:dyDescent="0.25">
      <c r="A6216" s="81" t="str">
        <f t="shared" si="196"/>
        <v>2019</v>
      </c>
      <c r="B6216" s="259" t="s">
        <v>1021</v>
      </c>
      <c r="C6216" s="260" t="s">
        <v>1022</v>
      </c>
      <c r="D6216" s="73" t="str">
        <f t="shared" si="195"/>
        <v>dez/2019</v>
      </c>
      <c r="E6216" s="263">
        <v>43818</v>
      </c>
      <c r="F6216" s="259"/>
      <c r="G6216" s="259"/>
      <c r="H6216" s="264" t="s">
        <v>2405</v>
      </c>
      <c r="I6216" s="410" t="s">
        <v>133</v>
      </c>
      <c r="J6216" s="264">
        <v>-1</v>
      </c>
      <c r="K6216" s="82" t="str">
        <f>IFERROR(IFERROR(VLOOKUP(I6216,'DE-PARA'!B:D,3,0),VLOOKUP(I6216,'DE-PARA'!C:D,2,0)),"NÃO ENCONTRADO")</f>
        <v>Outras Saídas</v>
      </c>
    </row>
    <row r="6217" spans="1:11" ht="15" customHeight="1" x14ac:dyDescent="0.25">
      <c r="A6217" s="81" t="str">
        <f t="shared" si="196"/>
        <v>2019</v>
      </c>
      <c r="B6217" s="259" t="s">
        <v>1021</v>
      </c>
      <c r="C6217" s="260" t="s">
        <v>1022</v>
      </c>
      <c r="D6217" s="73" t="str">
        <f t="shared" si="195"/>
        <v>dez/2019</v>
      </c>
      <c r="E6217" s="263">
        <v>43818</v>
      </c>
      <c r="F6217" s="259"/>
      <c r="G6217" s="259"/>
      <c r="H6217" s="264" t="s">
        <v>2405</v>
      </c>
      <c r="I6217" s="410" t="s">
        <v>133</v>
      </c>
      <c r="J6217" s="264">
        <v>-1</v>
      </c>
      <c r="K6217" s="82" t="str">
        <f>IFERROR(IFERROR(VLOOKUP(I6217,'DE-PARA'!B:D,3,0),VLOOKUP(I6217,'DE-PARA'!C:D,2,0)),"NÃO ENCONTRADO")</f>
        <v>Outras Saídas</v>
      </c>
    </row>
    <row r="6218" spans="1:11" ht="15" customHeight="1" x14ac:dyDescent="0.25">
      <c r="A6218" s="81" t="str">
        <f t="shared" si="196"/>
        <v>2019</v>
      </c>
      <c r="B6218" s="259" t="s">
        <v>1021</v>
      </c>
      <c r="C6218" s="260" t="s">
        <v>1022</v>
      </c>
      <c r="D6218" s="73" t="str">
        <f t="shared" si="195"/>
        <v>dez/2019</v>
      </c>
      <c r="E6218" s="263">
        <v>43818</v>
      </c>
      <c r="F6218" s="259"/>
      <c r="G6218" s="259"/>
      <c r="H6218" s="264" t="s">
        <v>208</v>
      </c>
      <c r="I6218" s="410" t="s">
        <v>298</v>
      </c>
      <c r="J6218" s="264">
        <v>306009.69</v>
      </c>
      <c r="K6218" s="82" t="str">
        <f>IFERROR(IFERROR(VLOOKUP(I6218,'DE-PARA'!B:D,3,0),VLOOKUP(I6218,'DE-PARA'!C:D,2,0)),"NÃO ENCONTRADO")</f>
        <v>Entrada Conta Aplicação (+)</v>
      </c>
    </row>
    <row r="6219" spans="1:11" ht="15" customHeight="1" x14ac:dyDescent="0.25">
      <c r="A6219" s="81" t="str">
        <f t="shared" si="196"/>
        <v>2019</v>
      </c>
      <c r="B6219" s="259" t="s">
        <v>1021</v>
      </c>
      <c r="C6219" s="260" t="s">
        <v>1022</v>
      </c>
      <c r="D6219" s="73" t="str">
        <f t="shared" si="195"/>
        <v>dez/2019</v>
      </c>
      <c r="E6219" s="263">
        <v>43818</v>
      </c>
      <c r="F6219" s="259"/>
      <c r="G6219" s="259"/>
      <c r="H6219" s="264" t="s">
        <v>2614</v>
      </c>
      <c r="I6219" s="410" t="s">
        <v>244</v>
      </c>
      <c r="J6219" s="264">
        <v>-149.96</v>
      </c>
      <c r="K6219" s="82" t="str">
        <f>IFERROR(IFERROR(VLOOKUP(I6219,'DE-PARA'!B:D,3,0),VLOOKUP(I6219,'DE-PARA'!C:D,2,0)),"NÃO ENCONTRADO")</f>
        <v>Pessoal</v>
      </c>
    </row>
    <row r="6220" spans="1:11" ht="15" customHeight="1" x14ac:dyDescent="0.25">
      <c r="A6220" s="81" t="str">
        <f t="shared" si="196"/>
        <v>2019</v>
      </c>
      <c r="B6220" s="259" t="s">
        <v>1021</v>
      </c>
      <c r="C6220" s="260" t="s">
        <v>1022</v>
      </c>
      <c r="D6220" s="73" t="str">
        <f t="shared" si="195"/>
        <v>dez/2019</v>
      </c>
      <c r="E6220" s="263">
        <v>43818</v>
      </c>
      <c r="F6220" s="259"/>
      <c r="G6220" s="259"/>
      <c r="H6220" s="264" t="s">
        <v>2615</v>
      </c>
      <c r="I6220" s="410" t="s">
        <v>248</v>
      </c>
      <c r="J6220" s="264">
        <v>-5268</v>
      </c>
      <c r="K6220" s="82" t="str">
        <f>IFERROR(IFERROR(VLOOKUP(I6220,'DE-PARA'!B:D,3,0),VLOOKUP(I6220,'DE-PARA'!C:D,2,0)),"NÃO ENCONTRADO")</f>
        <v>Materiais</v>
      </c>
    </row>
    <row r="6221" spans="1:11" ht="15" customHeight="1" x14ac:dyDescent="0.25">
      <c r="A6221" s="81" t="str">
        <f t="shared" si="196"/>
        <v>2019</v>
      </c>
      <c r="B6221" s="259" t="s">
        <v>1021</v>
      </c>
      <c r="C6221" s="260" t="s">
        <v>1022</v>
      </c>
      <c r="D6221" s="73" t="str">
        <f t="shared" si="195"/>
        <v>dez/2019</v>
      </c>
      <c r="E6221" s="263">
        <v>43818</v>
      </c>
      <c r="F6221" s="259"/>
      <c r="G6221" s="259"/>
      <c r="H6221" s="264" t="s">
        <v>2616</v>
      </c>
      <c r="I6221" s="410" t="s">
        <v>248</v>
      </c>
      <c r="J6221" s="264">
        <v>-2010</v>
      </c>
      <c r="K6221" s="82" t="str">
        <f>IFERROR(IFERROR(VLOOKUP(I6221,'DE-PARA'!B:D,3,0),VLOOKUP(I6221,'DE-PARA'!C:D,2,0)),"NÃO ENCONTRADO")</f>
        <v>Materiais</v>
      </c>
    </row>
    <row r="6222" spans="1:11" ht="15" customHeight="1" x14ac:dyDescent="0.25">
      <c r="A6222" s="81" t="str">
        <f t="shared" si="196"/>
        <v>2019</v>
      </c>
      <c r="B6222" s="259" t="s">
        <v>1021</v>
      </c>
      <c r="C6222" s="260" t="s">
        <v>1022</v>
      </c>
      <c r="D6222" s="73" t="str">
        <f t="shared" si="195"/>
        <v>dez/2019</v>
      </c>
      <c r="E6222" s="263">
        <v>43818</v>
      </c>
      <c r="F6222" s="259"/>
      <c r="G6222" s="259"/>
      <c r="H6222" s="264" t="s">
        <v>2617</v>
      </c>
      <c r="I6222" s="410" t="s">
        <v>244</v>
      </c>
      <c r="J6222" s="264">
        <v>-299.5</v>
      </c>
      <c r="K6222" s="82" t="str">
        <f>IFERROR(IFERROR(VLOOKUP(I6222,'DE-PARA'!B:D,3,0),VLOOKUP(I6222,'DE-PARA'!C:D,2,0)),"NÃO ENCONTRADO")</f>
        <v>Pessoal</v>
      </c>
    </row>
    <row r="6223" spans="1:11" ht="15" customHeight="1" x14ac:dyDescent="0.25">
      <c r="A6223" s="81" t="str">
        <f t="shared" si="196"/>
        <v>2019</v>
      </c>
      <c r="B6223" s="259" t="s">
        <v>1021</v>
      </c>
      <c r="C6223" s="260" t="s">
        <v>1022</v>
      </c>
      <c r="D6223" s="73" t="str">
        <f t="shared" si="195"/>
        <v>dez/2019</v>
      </c>
      <c r="E6223" s="263">
        <v>43818</v>
      </c>
      <c r="F6223" s="259"/>
      <c r="G6223" s="259"/>
      <c r="H6223" s="264" t="s">
        <v>2618</v>
      </c>
      <c r="I6223" s="410" t="s">
        <v>135</v>
      </c>
      <c r="J6223" s="264">
        <v>-136007.79999999999</v>
      </c>
      <c r="K6223" s="82" t="str">
        <f>IFERROR(IFERROR(VLOOKUP(I6223,'DE-PARA'!B:D,3,0),VLOOKUP(I6223,'DE-PARA'!C:D,2,0)),"NÃO ENCONTRADO")</f>
        <v>Pessoal</v>
      </c>
    </row>
    <row r="6224" spans="1:11" ht="15" customHeight="1" x14ac:dyDescent="0.25">
      <c r="A6224" s="81" t="str">
        <f t="shared" si="196"/>
        <v>2019</v>
      </c>
      <c r="B6224" s="259" t="s">
        <v>1021</v>
      </c>
      <c r="C6224" s="260" t="s">
        <v>1022</v>
      </c>
      <c r="D6224" s="73" t="str">
        <f t="shared" si="195"/>
        <v>dez/2019</v>
      </c>
      <c r="E6224" s="263">
        <v>43818</v>
      </c>
      <c r="F6224" s="259"/>
      <c r="G6224" s="259"/>
      <c r="H6224" s="264" t="s">
        <v>2619</v>
      </c>
      <c r="I6224" s="410" t="s">
        <v>229</v>
      </c>
      <c r="J6224" s="264">
        <v>-88120.31</v>
      </c>
      <c r="K6224" s="82" t="str">
        <f>IFERROR(IFERROR(VLOOKUP(I6224,'DE-PARA'!B:D,3,0),VLOOKUP(I6224,'DE-PARA'!C:D,2,0)),"NÃO ENCONTRADO")</f>
        <v>Pessoal</v>
      </c>
    </row>
    <row r="6225" spans="1:11" ht="15" customHeight="1" x14ac:dyDescent="0.25">
      <c r="A6225" s="81" t="str">
        <f t="shared" si="196"/>
        <v>2019</v>
      </c>
      <c r="B6225" s="259" t="s">
        <v>1021</v>
      </c>
      <c r="C6225" s="260" t="s">
        <v>1022</v>
      </c>
      <c r="D6225" s="73" t="str">
        <f t="shared" ref="D6225:D6299" si="197">TEXT(E6225,"mmm/aaaa")</f>
        <v>dez/2019</v>
      </c>
      <c r="E6225" s="263">
        <v>43818</v>
      </c>
      <c r="F6225" s="259"/>
      <c r="G6225" s="259"/>
      <c r="H6225" s="264" t="s">
        <v>2620</v>
      </c>
      <c r="I6225" s="410" t="s">
        <v>151</v>
      </c>
      <c r="J6225" s="264">
        <v>-4512.21</v>
      </c>
      <c r="K6225" s="82" t="str">
        <f>IFERROR(IFERROR(VLOOKUP(I6225,'DE-PARA'!B:D,3,0),VLOOKUP(I6225,'DE-PARA'!C:D,2,0)),"NÃO ENCONTRADO")</f>
        <v>Serviços</v>
      </c>
    </row>
    <row r="6226" spans="1:11" ht="15" customHeight="1" x14ac:dyDescent="0.25">
      <c r="A6226" s="81" t="str">
        <f t="shared" si="196"/>
        <v>2019</v>
      </c>
      <c r="B6226" s="259" t="s">
        <v>1021</v>
      </c>
      <c r="C6226" s="260" t="s">
        <v>1022</v>
      </c>
      <c r="D6226" s="73" t="str">
        <f t="shared" si="197"/>
        <v>dez/2019</v>
      </c>
      <c r="E6226" s="263">
        <v>43818</v>
      </c>
      <c r="F6226" s="259"/>
      <c r="G6226" s="259"/>
      <c r="H6226" s="264" t="s">
        <v>2621</v>
      </c>
      <c r="I6226" s="410" t="s">
        <v>151</v>
      </c>
      <c r="J6226" s="264">
        <v>-869.24</v>
      </c>
      <c r="K6226" s="82" t="str">
        <f>IFERROR(IFERROR(VLOOKUP(I6226,'DE-PARA'!B:D,3,0),VLOOKUP(I6226,'DE-PARA'!C:D,2,0)),"NÃO ENCONTRADO")</f>
        <v>Serviços</v>
      </c>
    </row>
    <row r="6227" spans="1:11" ht="15" customHeight="1" x14ac:dyDescent="0.25">
      <c r="A6227" s="81" t="str">
        <f t="shared" si="196"/>
        <v>2019</v>
      </c>
      <c r="B6227" s="259" t="s">
        <v>1021</v>
      </c>
      <c r="C6227" s="260" t="s">
        <v>1022</v>
      </c>
      <c r="D6227" s="73" t="str">
        <f t="shared" si="197"/>
        <v>dez/2019</v>
      </c>
      <c r="E6227" s="263">
        <v>43818</v>
      </c>
      <c r="F6227" s="259"/>
      <c r="G6227" s="259"/>
      <c r="H6227" s="264" t="s">
        <v>2560</v>
      </c>
      <c r="I6227" s="410" t="s">
        <v>244</v>
      </c>
      <c r="J6227" s="264">
        <v>-3795</v>
      </c>
      <c r="K6227" s="82" t="str">
        <f>IFERROR(IFERROR(VLOOKUP(I6227,'DE-PARA'!B:D,3,0),VLOOKUP(I6227,'DE-PARA'!C:D,2,0)),"NÃO ENCONTRADO")</f>
        <v>Pessoal</v>
      </c>
    </row>
    <row r="6228" spans="1:11" ht="15" customHeight="1" x14ac:dyDescent="0.25">
      <c r="A6228" s="81" t="str">
        <f t="shared" si="196"/>
        <v>2019</v>
      </c>
      <c r="B6228" s="259" t="s">
        <v>1021</v>
      </c>
      <c r="C6228" s="260" t="s">
        <v>1022</v>
      </c>
      <c r="D6228" s="73" t="str">
        <f t="shared" si="197"/>
        <v>dez/2019</v>
      </c>
      <c r="E6228" s="263">
        <v>43818</v>
      </c>
      <c r="F6228" s="259"/>
      <c r="G6228" s="259"/>
      <c r="H6228" s="264" t="s">
        <v>2622</v>
      </c>
      <c r="I6228" s="410" t="s">
        <v>276</v>
      </c>
      <c r="J6228" s="264">
        <v>-271.63</v>
      </c>
      <c r="K6228" s="82" t="str">
        <f>IFERROR(IFERROR(VLOOKUP(I6228,'DE-PARA'!B:D,3,0),VLOOKUP(I6228,'DE-PARA'!C:D,2,0)),"NÃO ENCONTRADO")</f>
        <v>Despesas com Viagens</v>
      </c>
    </row>
    <row r="6229" spans="1:11" ht="15" customHeight="1" x14ac:dyDescent="0.25">
      <c r="A6229" s="81" t="str">
        <f t="shared" si="196"/>
        <v>2019</v>
      </c>
      <c r="B6229" s="259" t="s">
        <v>1021</v>
      </c>
      <c r="C6229" s="260" t="s">
        <v>1022</v>
      </c>
      <c r="D6229" s="73" t="str">
        <f t="shared" si="197"/>
        <v>dez/2019</v>
      </c>
      <c r="E6229" s="263">
        <v>43818</v>
      </c>
      <c r="F6229" s="259"/>
      <c r="G6229" s="259"/>
      <c r="H6229" s="264" t="s">
        <v>2549</v>
      </c>
      <c r="I6229" s="410" t="s">
        <v>276</v>
      </c>
      <c r="J6229" s="264">
        <v>-578.58000000000004</v>
      </c>
      <c r="K6229" s="82" t="str">
        <f>IFERROR(IFERROR(VLOOKUP(I6229,'DE-PARA'!B:D,3,0),VLOOKUP(I6229,'DE-PARA'!C:D,2,0)),"NÃO ENCONTRADO")</f>
        <v>Despesas com Viagens</v>
      </c>
    </row>
    <row r="6230" spans="1:11" ht="15" customHeight="1" x14ac:dyDescent="0.25">
      <c r="A6230" s="81" t="str">
        <f t="shared" si="196"/>
        <v>2019</v>
      </c>
      <c r="B6230" s="259" t="s">
        <v>1021</v>
      </c>
      <c r="C6230" s="260" t="s">
        <v>1022</v>
      </c>
      <c r="D6230" s="73" t="str">
        <f t="shared" si="197"/>
        <v>dez/2019</v>
      </c>
      <c r="E6230" s="263">
        <v>43818</v>
      </c>
      <c r="F6230" s="259"/>
      <c r="G6230" s="259"/>
      <c r="H6230" s="264" t="s">
        <v>2548</v>
      </c>
      <c r="I6230" s="410" t="s">
        <v>276</v>
      </c>
      <c r="J6230" s="264">
        <v>-252.96</v>
      </c>
      <c r="K6230" s="82" t="str">
        <f>IFERROR(IFERROR(VLOOKUP(I6230,'DE-PARA'!B:D,3,0),VLOOKUP(I6230,'DE-PARA'!C:D,2,0)),"NÃO ENCONTRADO")</f>
        <v>Despesas com Viagens</v>
      </c>
    </row>
    <row r="6231" spans="1:11" ht="15" customHeight="1" x14ac:dyDescent="0.25">
      <c r="A6231" s="81" t="str">
        <f t="shared" si="196"/>
        <v>2019</v>
      </c>
      <c r="B6231" s="259" t="s">
        <v>1021</v>
      </c>
      <c r="C6231" s="260" t="s">
        <v>1022</v>
      </c>
      <c r="D6231" s="73" t="str">
        <f t="shared" si="197"/>
        <v>dez/2019</v>
      </c>
      <c r="E6231" s="263">
        <v>43818</v>
      </c>
      <c r="F6231" s="259"/>
      <c r="G6231" s="259"/>
      <c r="H6231" s="264" t="s">
        <v>2623</v>
      </c>
      <c r="I6231" s="410" t="s">
        <v>248</v>
      </c>
      <c r="J6231" s="264">
        <v>-2422.8000000000002</v>
      </c>
      <c r="K6231" s="82" t="str">
        <f>IFERROR(IFERROR(VLOOKUP(I6231,'DE-PARA'!B:D,3,0),VLOOKUP(I6231,'DE-PARA'!C:D,2,0)),"NÃO ENCONTRADO")</f>
        <v>Materiais</v>
      </c>
    </row>
    <row r="6232" spans="1:11" ht="15" customHeight="1" x14ac:dyDescent="0.25">
      <c r="A6232" s="81" t="str">
        <f t="shared" si="196"/>
        <v>2019</v>
      </c>
      <c r="B6232" s="259" t="s">
        <v>1021</v>
      </c>
      <c r="C6232" s="260" t="s">
        <v>1022</v>
      </c>
      <c r="D6232" s="73" t="str">
        <f t="shared" si="197"/>
        <v>dez/2019</v>
      </c>
      <c r="E6232" s="263">
        <v>43818</v>
      </c>
      <c r="F6232" s="259"/>
      <c r="G6232" s="259"/>
      <c r="H6232" s="264" t="s">
        <v>2624</v>
      </c>
      <c r="I6232" s="410" t="s">
        <v>137</v>
      </c>
      <c r="J6232" s="264">
        <v>-2916.66</v>
      </c>
      <c r="K6232" s="82" t="str">
        <f>IFERROR(IFERROR(VLOOKUP(I6232,'DE-PARA'!B:D,3,0),VLOOKUP(I6232,'DE-PARA'!C:D,2,0)),"NÃO ENCONTRADO")</f>
        <v>Serviços</v>
      </c>
    </row>
    <row r="6233" spans="1:11" ht="15" customHeight="1" x14ac:dyDescent="0.25">
      <c r="A6233" s="81" t="str">
        <f t="shared" si="196"/>
        <v>2019</v>
      </c>
      <c r="B6233" s="259" t="s">
        <v>1021</v>
      </c>
      <c r="C6233" s="260" t="s">
        <v>1022</v>
      </c>
      <c r="D6233" s="73" t="str">
        <f t="shared" si="197"/>
        <v>dez/2019</v>
      </c>
      <c r="E6233" s="263">
        <v>43818</v>
      </c>
      <c r="F6233" s="259"/>
      <c r="G6233" s="259"/>
      <c r="H6233" s="264" t="s">
        <v>2625</v>
      </c>
      <c r="I6233" s="410" t="s">
        <v>160</v>
      </c>
      <c r="J6233" s="264">
        <v>-4304.17</v>
      </c>
      <c r="K6233" s="82" t="str">
        <f>IFERROR(IFERROR(VLOOKUP(I6233,'DE-PARA'!B:D,3,0),VLOOKUP(I6233,'DE-PARA'!C:D,2,0)),"NÃO ENCONTRADO")</f>
        <v>Serviços</v>
      </c>
    </row>
    <row r="6234" spans="1:11" ht="15" customHeight="1" x14ac:dyDescent="0.25">
      <c r="A6234" s="81" t="str">
        <f t="shared" si="196"/>
        <v>2019</v>
      </c>
      <c r="B6234" s="259" t="s">
        <v>1021</v>
      </c>
      <c r="C6234" s="260" t="s">
        <v>1022</v>
      </c>
      <c r="D6234" s="73" t="str">
        <f t="shared" si="197"/>
        <v>dez/2019</v>
      </c>
      <c r="E6234" s="263">
        <v>43818</v>
      </c>
      <c r="F6234" s="259"/>
      <c r="G6234" s="259"/>
      <c r="H6234" s="264" t="s">
        <v>2626</v>
      </c>
      <c r="I6234" s="410" t="s">
        <v>160</v>
      </c>
      <c r="J6234" s="264">
        <v>-1765.31</v>
      </c>
      <c r="K6234" s="82" t="str">
        <f>IFERROR(IFERROR(VLOOKUP(I6234,'DE-PARA'!B:D,3,0),VLOOKUP(I6234,'DE-PARA'!C:D,2,0)),"NÃO ENCONTRADO")</f>
        <v>Serviços</v>
      </c>
    </row>
    <row r="6235" spans="1:11" ht="15" customHeight="1" x14ac:dyDescent="0.25">
      <c r="A6235" s="81" t="str">
        <f t="shared" si="196"/>
        <v>2019</v>
      </c>
      <c r="B6235" s="259" t="s">
        <v>1021</v>
      </c>
      <c r="C6235" s="260" t="s">
        <v>1022</v>
      </c>
      <c r="D6235" s="73" t="str">
        <f t="shared" si="197"/>
        <v>dez/2019</v>
      </c>
      <c r="E6235" s="263">
        <v>43818</v>
      </c>
      <c r="F6235" s="259"/>
      <c r="G6235" s="259"/>
      <c r="H6235" s="264" t="s">
        <v>2551</v>
      </c>
      <c r="I6235" s="410" t="s">
        <v>276</v>
      </c>
      <c r="J6235" s="264">
        <v>-408.36</v>
      </c>
      <c r="K6235" s="82" t="str">
        <f>IFERROR(IFERROR(VLOOKUP(I6235,'DE-PARA'!B:D,3,0),VLOOKUP(I6235,'DE-PARA'!C:D,2,0)),"NÃO ENCONTRADO")</f>
        <v>Despesas com Viagens</v>
      </c>
    </row>
    <row r="6236" spans="1:11" ht="15" customHeight="1" x14ac:dyDescent="0.25">
      <c r="A6236" s="81" t="str">
        <f t="shared" si="196"/>
        <v>2019</v>
      </c>
      <c r="B6236" s="259" t="s">
        <v>1021</v>
      </c>
      <c r="C6236" s="260" t="s">
        <v>1022</v>
      </c>
      <c r="D6236" s="73" t="str">
        <f t="shared" si="197"/>
        <v>dez/2019</v>
      </c>
      <c r="E6236" s="263">
        <v>43818</v>
      </c>
      <c r="F6236" s="259"/>
      <c r="G6236" s="259"/>
      <c r="H6236" s="264" t="s">
        <v>2627</v>
      </c>
      <c r="I6236" s="410" t="s">
        <v>276</v>
      </c>
      <c r="J6236" s="264">
        <v>-34.97</v>
      </c>
      <c r="K6236" s="82" t="str">
        <f>IFERROR(IFERROR(VLOOKUP(I6236,'DE-PARA'!B:D,3,0),VLOOKUP(I6236,'DE-PARA'!C:D,2,0)),"NÃO ENCONTRADO")</f>
        <v>Despesas com Viagens</v>
      </c>
    </row>
    <row r="6237" spans="1:11" ht="15" customHeight="1" x14ac:dyDescent="0.25">
      <c r="A6237" s="81" t="str">
        <f t="shared" si="196"/>
        <v>2019</v>
      </c>
      <c r="B6237" s="259" t="s">
        <v>1021</v>
      </c>
      <c r="C6237" s="260" t="s">
        <v>1022</v>
      </c>
      <c r="D6237" s="73" t="str">
        <f t="shared" si="197"/>
        <v>dez/2019</v>
      </c>
      <c r="E6237" s="263">
        <v>43818</v>
      </c>
      <c r="F6237" s="259"/>
      <c r="G6237" s="259"/>
      <c r="H6237" s="264" t="s">
        <v>2628</v>
      </c>
      <c r="I6237" s="410" t="s">
        <v>276</v>
      </c>
      <c r="J6237" s="264">
        <v>-302.62</v>
      </c>
      <c r="K6237" s="82" t="str">
        <f>IFERROR(IFERROR(VLOOKUP(I6237,'DE-PARA'!B:D,3,0),VLOOKUP(I6237,'DE-PARA'!C:D,2,0)),"NÃO ENCONTRADO")</f>
        <v>Despesas com Viagens</v>
      </c>
    </row>
    <row r="6238" spans="1:11" ht="15" customHeight="1" x14ac:dyDescent="0.25">
      <c r="A6238" s="81" t="str">
        <f t="shared" si="196"/>
        <v>2019</v>
      </c>
      <c r="B6238" s="259" t="s">
        <v>1021</v>
      </c>
      <c r="C6238" s="260" t="s">
        <v>1022</v>
      </c>
      <c r="D6238" s="73" t="str">
        <f t="shared" si="197"/>
        <v>dez/2019</v>
      </c>
      <c r="E6238" s="263">
        <v>43818</v>
      </c>
      <c r="F6238" s="259"/>
      <c r="G6238" s="259"/>
      <c r="H6238" s="264" t="s">
        <v>2629</v>
      </c>
      <c r="I6238" s="410" t="s">
        <v>276</v>
      </c>
      <c r="J6238" s="264">
        <v>-280.33999999999997</v>
      </c>
      <c r="K6238" s="82" t="str">
        <f>IFERROR(IFERROR(VLOOKUP(I6238,'DE-PARA'!B:D,3,0),VLOOKUP(I6238,'DE-PARA'!C:D,2,0)),"NÃO ENCONTRADO")</f>
        <v>Despesas com Viagens</v>
      </c>
    </row>
    <row r="6239" spans="1:11" ht="15" customHeight="1" x14ac:dyDescent="0.25">
      <c r="A6239" s="81" t="str">
        <f t="shared" si="196"/>
        <v>2019</v>
      </c>
      <c r="B6239" s="259" t="s">
        <v>1021</v>
      </c>
      <c r="C6239" s="260" t="s">
        <v>1022</v>
      </c>
      <c r="D6239" s="73" t="str">
        <f t="shared" si="197"/>
        <v>dez/2019</v>
      </c>
      <c r="E6239" s="263">
        <v>43818</v>
      </c>
      <c r="F6239" s="259"/>
      <c r="G6239" s="259"/>
      <c r="H6239" s="264" t="s">
        <v>2630</v>
      </c>
      <c r="I6239" s="410" t="s">
        <v>276</v>
      </c>
      <c r="J6239" s="264">
        <v>-180</v>
      </c>
      <c r="K6239" s="82" t="str">
        <f>IFERROR(IFERROR(VLOOKUP(I6239,'DE-PARA'!B:D,3,0),VLOOKUP(I6239,'DE-PARA'!C:D,2,0)),"NÃO ENCONTRADO")</f>
        <v>Despesas com Viagens</v>
      </c>
    </row>
    <row r="6240" spans="1:11" ht="15" customHeight="1" x14ac:dyDescent="0.25">
      <c r="A6240" s="81" t="str">
        <f t="shared" si="196"/>
        <v>2019</v>
      </c>
      <c r="B6240" s="259" t="s">
        <v>1021</v>
      </c>
      <c r="C6240" s="260" t="s">
        <v>1022</v>
      </c>
      <c r="D6240" s="73" t="str">
        <f t="shared" si="197"/>
        <v>dez/2019</v>
      </c>
      <c r="E6240" s="263">
        <v>43818</v>
      </c>
      <c r="F6240" s="259"/>
      <c r="G6240" s="259"/>
      <c r="H6240" s="264" t="s">
        <v>2628</v>
      </c>
      <c r="I6240" s="410" t="s">
        <v>276</v>
      </c>
      <c r="J6240" s="264">
        <v>-310.5</v>
      </c>
      <c r="K6240" s="82" t="str">
        <f>IFERROR(IFERROR(VLOOKUP(I6240,'DE-PARA'!B:D,3,0),VLOOKUP(I6240,'DE-PARA'!C:D,2,0)),"NÃO ENCONTRADO")</f>
        <v>Despesas com Viagens</v>
      </c>
    </row>
    <row r="6241" spans="1:11" ht="15" customHeight="1" x14ac:dyDescent="0.25">
      <c r="A6241" s="81" t="str">
        <f t="shared" si="196"/>
        <v>2019</v>
      </c>
      <c r="B6241" s="259" t="s">
        <v>1021</v>
      </c>
      <c r="C6241" s="260" t="s">
        <v>1022</v>
      </c>
      <c r="D6241" s="73" t="str">
        <f t="shared" si="197"/>
        <v>dez/2019</v>
      </c>
      <c r="E6241" s="263">
        <v>43818</v>
      </c>
      <c r="F6241" s="259"/>
      <c r="G6241" s="259"/>
      <c r="H6241" s="264" t="s">
        <v>2631</v>
      </c>
      <c r="I6241" s="410" t="s">
        <v>276</v>
      </c>
      <c r="J6241" s="264">
        <v>-67.39</v>
      </c>
      <c r="K6241" s="82" t="str">
        <f>IFERROR(IFERROR(VLOOKUP(I6241,'DE-PARA'!B:D,3,0),VLOOKUP(I6241,'DE-PARA'!C:D,2,0)),"NÃO ENCONTRADO")</f>
        <v>Despesas com Viagens</v>
      </c>
    </row>
    <row r="6242" spans="1:11" ht="15" customHeight="1" x14ac:dyDescent="0.25">
      <c r="A6242" s="81" t="str">
        <f t="shared" si="196"/>
        <v>2019</v>
      </c>
      <c r="B6242" s="259" t="s">
        <v>1021</v>
      </c>
      <c r="C6242" s="260" t="s">
        <v>1022</v>
      </c>
      <c r="D6242" s="73" t="str">
        <f t="shared" si="197"/>
        <v>dez/2019</v>
      </c>
      <c r="E6242" s="263">
        <v>43818</v>
      </c>
      <c r="F6242" s="259"/>
      <c r="G6242" s="259"/>
      <c r="H6242" s="264" t="s">
        <v>2628</v>
      </c>
      <c r="I6242" s="410" t="s">
        <v>276</v>
      </c>
      <c r="J6242" s="264">
        <v>-288.41000000000003</v>
      </c>
      <c r="K6242" s="82" t="str">
        <f>IFERROR(IFERROR(VLOOKUP(I6242,'DE-PARA'!B:D,3,0),VLOOKUP(I6242,'DE-PARA'!C:D,2,0)),"NÃO ENCONTRADO")</f>
        <v>Despesas com Viagens</v>
      </c>
    </row>
    <row r="6243" spans="1:11" ht="15" customHeight="1" x14ac:dyDescent="0.25">
      <c r="A6243" s="81" t="str">
        <f t="shared" si="196"/>
        <v>2019</v>
      </c>
      <c r="B6243" s="259" t="s">
        <v>1021</v>
      </c>
      <c r="C6243" s="260" t="s">
        <v>1022</v>
      </c>
      <c r="D6243" s="73" t="str">
        <f t="shared" si="197"/>
        <v>dez/2019</v>
      </c>
      <c r="E6243" s="263">
        <v>43818</v>
      </c>
      <c r="F6243" s="259"/>
      <c r="G6243" s="259"/>
      <c r="H6243" s="264" t="s">
        <v>2628</v>
      </c>
      <c r="I6243" s="410" t="s">
        <v>276</v>
      </c>
      <c r="J6243" s="264">
        <v>-59.3</v>
      </c>
      <c r="K6243" s="82" t="str">
        <f>IFERROR(IFERROR(VLOOKUP(I6243,'DE-PARA'!B:D,3,0),VLOOKUP(I6243,'DE-PARA'!C:D,2,0)),"NÃO ENCONTRADO")</f>
        <v>Despesas com Viagens</v>
      </c>
    </row>
    <row r="6244" spans="1:11" ht="15" customHeight="1" x14ac:dyDescent="0.25">
      <c r="A6244" s="81" t="str">
        <f t="shared" si="196"/>
        <v>2019</v>
      </c>
      <c r="B6244" s="259" t="s">
        <v>1021</v>
      </c>
      <c r="C6244" s="260" t="s">
        <v>1022</v>
      </c>
      <c r="D6244" s="73" t="str">
        <f t="shared" si="197"/>
        <v>dez/2019</v>
      </c>
      <c r="E6244" s="263">
        <v>43818</v>
      </c>
      <c r="F6244" s="259"/>
      <c r="G6244" s="259"/>
      <c r="H6244" s="264" t="s">
        <v>2632</v>
      </c>
      <c r="I6244" s="410" t="s">
        <v>276</v>
      </c>
      <c r="J6244" s="264">
        <v>-66</v>
      </c>
      <c r="K6244" s="82" t="str">
        <f>IFERROR(IFERROR(VLOOKUP(I6244,'DE-PARA'!B:D,3,0),VLOOKUP(I6244,'DE-PARA'!C:D,2,0)),"NÃO ENCONTRADO")</f>
        <v>Despesas com Viagens</v>
      </c>
    </row>
    <row r="6245" spans="1:11" ht="15" customHeight="1" x14ac:dyDescent="0.25">
      <c r="A6245" s="81" t="str">
        <f t="shared" si="196"/>
        <v>2019</v>
      </c>
      <c r="B6245" s="259" t="s">
        <v>1021</v>
      </c>
      <c r="C6245" s="260" t="s">
        <v>1022</v>
      </c>
      <c r="D6245" s="73" t="str">
        <f t="shared" si="197"/>
        <v>dez/2019</v>
      </c>
      <c r="E6245" s="263">
        <v>43818</v>
      </c>
      <c r="F6245" s="259"/>
      <c r="G6245" s="259"/>
      <c r="H6245" s="264" t="s">
        <v>2633</v>
      </c>
      <c r="I6245" s="410" t="s">
        <v>128</v>
      </c>
      <c r="J6245" s="264">
        <v>-266.97000000000003</v>
      </c>
      <c r="K6245" s="82" t="str">
        <f>IFERROR(IFERROR(VLOOKUP(I6245,'DE-PARA'!B:D,3,0),VLOOKUP(I6245,'DE-PARA'!C:D,2,0)),"NÃO ENCONTRADO")</f>
        <v>Rescisões Trabalhistas</v>
      </c>
    </row>
    <row r="6246" spans="1:11" ht="15" customHeight="1" x14ac:dyDescent="0.25">
      <c r="A6246" s="81" t="str">
        <f t="shared" si="196"/>
        <v>2019</v>
      </c>
      <c r="B6246" s="421" t="s">
        <v>2643</v>
      </c>
      <c r="C6246" s="414" t="s">
        <v>1022</v>
      </c>
      <c r="D6246" s="415" t="str">
        <f t="shared" si="197"/>
        <v>dez/2019</v>
      </c>
      <c r="E6246" s="416">
        <v>43818</v>
      </c>
      <c r="F6246" s="411"/>
      <c r="G6246" s="411"/>
      <c r="H6246" s="417" t="s">
        <v>208</v>
      </c>
      <c r="I6246" s="417" t="s">
        <v>298</v>
      </c>
      <c r="J6246" s="419">
        <v>-306009.69</v>
      </c>
      <c r="K6246" s="82" t="str">
        <f>IFERROR(IFERROR(VLOOKUP(I6246,'DE-PARA'!B:D,3,0),VLOOKUP(I6246,'DE-PARA'!C:D,2,0)),"NÃO ENCONTRADO")</f>
        <v>Entrada Conta Aplicação (+)</v>
      </c>
    </row>
    <row r="6247" spans="1:11" ht="15" customHeight="1" x14ac:dyDescent="0.25">
      <c r="A6247" s="81" t="str">
        <f t="shared" si="196"/>
        <v>2019</v>
      </c>
      <c r="B6247" s="421" t="s">
        <v>2643</v>
      </c>
      <c r="C6247" s="414" t="s">
        <v>1022</v>
      </c>
      <c r="D6247" s="415" t="str">
        <f t="shared" si="197"/>
        <v>dez/2019</v>
      </c>
      <c r="E6247" s="416">
        <v>43818</v>
      </c>
      <c r="F6247" s="411"/>
      <c r="G6247" s="411"/>
      <c r="H6247" s="417" t="s">
        <v>177</v>
      </c>
      <c r="I6247" s="417" t="s">
        <v>188</v>
      </c>
      <c r="J6247" s="418">
        <v>-336.26</v>
      </c>
      <c r="K6247" s="82" t="str">
        <f>IFERROR(IFERROR(VLOOKUP(I6247,'DE-PARA'!B:D,3,0),VLOOKUP(I6247,'DE-PARA'!C:D,2,0)),"NÃO ENCONTRADO")</f>
        <v>Tributos, Taxas e Contribuições</v>
      </c>
    </row>
    <row r="6248" spans="1:11" ht="15" customHeight="1" x14ac:dyDescent="0.25">
      <c r="A6248" s="81" t="str">
        <f t="shared" si="196"/>
        <v>2019</v>
      </c>
      <c r="B6248" s="421" t="s">
        <v>2643</v>
      </c>
      <c r="C6248" s="414" t="s">
        <v>1022</v>
      </c>
      <c r="D6248" s="415" t="str">
        <f t="shared" si="197"/>
        <v>dez/2019</v>
      </c>
      <c r="E6248" s="416">
        <v>43818</v>
      </c>
      <c r="F6248" s="411"/>
      <c r="G6248" s="411"/>
      <c r="H6248" s="417" t="s">
        <v>2642</v>
      </c>
      <c r="I6248" s="417" t="s">
        <v>133</v>
      </c>
      <c r="J6248" s="418">
        <v>0</v>
      </c>
      <c r="K6248" s="82" t="str">
        <f>IFERROR(IFERROR(VLOOKUP(I6248,'DE-PARA'!B:D,3,0),VLOOKUP(I6248,'DE-PARA'!C:D,2,0)),"NÃO ENCONTRADO")</f>
        <v>Outras Saídas</v>
      </c>
    </row>
    <row r="6249" spans="1:11" ht="15" customHeight="1" x14ac:dyDescent="0.25">
      <c r="A6249" s="81" t="str">
        <f t="shared" si="196"/>
        <v>2019</v>
      </c>
      <c r="B6249" s="259" t="s">
        <v>1021</v>
      </c>
      <c r="C6249" s="260" t="s">
        <v>1022</v>
      </c>
      <c r="D6249" s="73" t="str">
        <f t="shared" si="197"/>
        <v>dez/2019</v>
      </c>
      <c r="E6249" s="263">
        <v>43819</v>
      </c>
      <c r="F6249" s="259"/>
      <c r="G6249" s="259"/>
      <c r="H6249" s="264" t="s">
        <v>208</v>
      </c>
      <c r="I6249" s="410" t="s">
        <v>298</v>
      </c>
      <c r="J6249" s="264">
        <v>-74.25</v>
      </c>
      <c r="K6249" s="82" t="str">
        <f>IFERROR(IFERROR(VLOOKUP(I6249,'DE-PARA'!B:D,3,0),VLOOKUP(I6249,'DE-PARA'!C:D,2,0)),"NÃO ENCONTRADO")</f>
        <v>Entrada Conta Aplicação (+)</v>
      </c>
    </row>
    <row r="6250" spans="1:11" ht="15" customHeight="1" x14ac:dyDescent="0.25">
      <c r="A6250" s="81" t="str">
        <f t="shared" si="196"/>
        <v>2019</v>
      </c>
      <c r="B6250" s="259" t="s">
        <v>1021</v>
      </c>
      <c r="C6250" s="260" t="s">
        <v>1022</v>
      </c>
      <c r="D6250" s="73" t="str">
        <f t="shared" si="197"/>
        <v>dez/2019</v>
      </c>
      <c r="E6250" s="263">
        <v>43819</v>
      </c>
      <c r="F6250" s="259"/>
      <c r="G6250" s="259"/>
      <c r="H6250" s="264" t="s">
        <v>2405</v>
      </c>
      <c r="I6250" s="410" t="s">
        <v>133</v>
      </c>
      <c r="J6250" s="264">
        <v>74.25</v>
      </c>
      <c r="K6250" s="82" t="str">
        <f>IFERROR(IFERROR(VLOOKUP(I6250,'DE-PARA'!B:D,3,0),VLOOKUP(I6250,'DE-PARA'!C:D,2,0)),"NÃO ENCONTRADO")</f>
        <v>Outras Saídas</v>
      </c>
    </row>
    <row r="6251" spans="1:11" ht="15" customHeight="1" x14ac:dyDescent="0.25">
      <c r="A6251" s="81" t="str">
        <f t="shared" si="196"/>
        <v>2019</v>
      </c>
      <c r="B6251" s="421" t="s">
        <v>2643</v>
      </c>
      <c r="C6251" s="414" t="s">
        <v>1022</v>
      </c>
      <c r="D6251" s="415" t="str">
        <f t="shared" ref="D6251:D6253" si="198">TEXT(E6251,"mmm/aaaa")</f>
        <v>dez/2019</v>
      </c>
      <c r="E6251" s="416">
        <v>43819</v>
      </c>
      <c r="F6251" s="411"/>
      <c r="G6251" s="411"/>
      <c r="H6251" s="417" t="s">
        <v>208</v>
      </c>
      <c r="I6251" s="417" t="s">
        <v>298</v>
      </c>
      <c r="J6251" s="419">
        <v>-74.25</v>
      </c>
      <c r="K6251" s="82" t="str">
        <f>IFERROR(IFERROR(VLOOKUP(I6251,'DE-PARA'!B:D,3,0),VLOOKUP(I6251,'DE-PARA'!C:D,2,0)),"NÃO ENCONTRADO")</f>
        <v>Entrada Conta Aplicação (+)</v>
      </c>
    </row>
    <row r="6252" spans="1:11" ht="15" customHeight="1" x14ac:dyDescent="0.25">
      <c r="A6252" s="81" t="str">
        <f t="shared" si="196"/>
        <v>2019</v>
      </c>
      <c r="B6252" s="421" t="s">
        <v>2643</v>
      </c>
      <c r="C6252" s="414" t="s">
        <v>1022</v>
      </c>
      <c r="D6252" s="415" t="str">
        <f t="shared" si="198"/>
        <v>dez/2019</v>
      </c>
      <c r="E6252" s="416">
        <v>43819</v>
      </c>
      <c r="F6252" s="411"/>
      <c r="G6252" s="411"/>
      <c r="H6252" s="417" t="s">
        <v>177</v>
      </c>
      <c r="I6252" s="417" t="s">
        <v>188</v>
      </c>
      <c r="J6252" s="418">
        <v>-0.08</v>
      </c>
      <c r="K6252" s="82" t="str">
        <f>IFERROR(IFERROR(VLOOKUP(I6252,'DE-PARA'!B:D,3,0),VLOOKUP(I6252,'DE-PARA'!C:D,2,0)),"NÃO ENCONTRADO")</f>
        <v>Tributos, Taxas e Contribuições</v>
      </c>
    </row>
    <row r="6253" spans="1:11" ht="15" customHeight="1" x14ac:dyDescent="0.25">
      <c r="A6253" s="81" t="str">
        <f t="shared" si="196"/>
        <v>2019</v>
      </c>
      <c r="B6253" s="421" t="s">
        <v>2643</v>
      </c>
      <c r="C6253" s="414" t="s">
        <v>1022</v>
      </c>
      <c r="D6253" s="415" t="str">
        <f t="shared" si="198"/>
        <v>dez/2019</v>
      </c>
      <c r="E6253" s="416">
        <v>43819</v>
      </c>
      <c r="F6253" s="411"/>
      <c r="G6253" s="411"/>
      <c r="H6253" s="417" t="s">
        <v>2642</v>
      </c>
      <c r="I6253" s="417" t="s">
        <v>133</v>
      </c>
      <c r="J6253" s="418">
        <v>0</v>
      </c>
      <c r="K6253" s="82" t="str">
        <f>IFERROR(IFERROR(VLOOKUP(I6253,'DE-PARA'!B:D,3,0),VLOOKUP(I6253,'DE-PARA'!C:D,2,0)),"NÃO ENCONTRADO")</f>
        <v>Outras Saídas</v>
      </c>
    </row>
    <row r="6254" spans="1:11" ht="15" customHeight="1" x14ac:dyDescent="0.25">
      <c r="A6254" s="81" t="str">
        <f t="shared" si="196"/>
        <v>2019</v>
      </c>
      <c r="B6254" s="412" t="s">
        <v>1023</v>
      </c>
      <c r="C6254" s="413" t="s">
        <v>1022</v>
      </c>
      <c r="D6254" s="73" t="str">
        <f t="shared" si="197"/>
        <v>dez/2019</v>
      </c>
      <c r="E6254" s="263">
        <v>43822</v>
      </c>
      <c r="F6254" s="259"/>
      <c r="G6254" s="259"/>
      <c r="H6254" s="264" t="s">
        <v>208</v>
      </c>
      <c r="I6254" s="410" t="s">
        <v>298</v>
      </c>
      <c r="J6254" s="264">
        <v>0.01</v>
      </c>
      <c r="K6254" s="82" t="str">
        <f>IFERROR(IFERROR(VLOOKUP(I6254,'DE-PARA'!B:D,3,0),VLOOKUP(I6254,'DE-PARA'!C:D,2,0)),"NÃO ENCONTRADO")</f>
        <v>Entrada Conta Aplicação (+)</v>
      </c>
    </row>
    <row r="6255" spans="1:11" ht="15" customHeight="1" x14ac:dyDescent="0.25">
      <c r="A6255" s="81" t="str">
        <f t="shared" si="196"/>
        <v>2019</v>
      </c>
      <c r="B6255" s="412" t="s">
        <v>1023</v>
      </c>
      <c r="C6255" s="413" t="s">
        <v>1022</v>
      </c>
      <c r="D6255" s="73" t="str">
        <f t="shared" si="197"/>
        <v>dez/2019</v>
      </c>
      <c r="E6255" s="263">
        <v>43822</v>
      </c>
      <c r="F6255" s="259"/>
      <c r="G6255" s="259"/>
      <c r="H6255" s="264" t="s">
        <v>736</v>
      </c>
      <c r="I6255" s="410" t="s">
        <v>125</v>
      </c>
      <c r="J6255" s="264">
        <v>-107680.1</v>
      </c>
      <c r="K6255" s="82" t="str">
        <f>IFERROR(IFERROR(VLOOKUP(I6255,'DE-PARA'!B:D,3,0),VLOOKUP(I6255,'DE-PARA'!C:D,2,0)),"NÃO ENCONTRADO")</f>
        <v>TEV – Transferências Entre Contas (Entradas)</v>
      </c>
    </row>
    <row r="6256" spans="1:11" ht="15" customHeight="1" x14ac:dyDescent="0.25">
      <c r="A6256" s="81" t="str">
        <f t="shared" si="196"/>
        <v>2019</v>
      </c>
      <c r="B6256" s="259" t="s">
        <v>1021</v>
      </c>
      <c r="C6256" s="260" t="s">
        <v>1022</v>
      </c>
      <c r="D6256" s="73" t="str">
        <f t="shared" si="197"/>
        <v>dez/2019</v>
      </c>
      <c r="E6256" s="263">
        <v>43822</v>
      </c>
      <c r="F6256" s="259"/>
      <c r="G6256" s="259"/>
      <c r="H6256" s="264" t="s">
        <v>736</v>
      </c>
      <c r="I6256" s="410" t="s">
        <v>125</v>
      </c>
      <c r="J6256" s="264">
        <v>107680.1</v>
      </c>
      <c r="K6256" s="82" t="str">
        <f>IFERROR(IFERROR(VLOOKUP(I6256,'DE-PARA'!B:D,3,0),VLOOKUP(I6256,'DE-PARA'!C:D,2,0)),"NÃO ENCONTRADO")</f>
        <v>TEV – Transferências Entre Contas (Entradas)</v>
      </c>
    </row>
    <row r="6257" spans="1:11" ht="15" customHeight="1" x14ac:dyDescent="0.25">
      <c r="A6257" s="81" t="str">
        <f t="shared" ref="A6257:A6320" si="199">IF(K6257="NÃO ENCONTRADO",0,RIGHT(D6257,4))</f>
        <v>2019</v>
      </c>
      <c r="B6257" s="259" t="s">
        <v>1021</v>
      </c>
      <c r="C6257" s="260" t="s">
        <v>1022</v>
      </c>
      <c r="D6257" s="73" t="str">
        <f t="shared" si="197"/>
        <v>dez/2019</v>
      </c>
      <c r="E6257" s="263">
        <v>43822</v>
      </c>
      <c r="F6257" s="259"/>
      <c r="G6257" s="259"/>
      <c r="H6257" s="264" t="s">
        <v>2581</v>
      </c>
      <c r="I6257" s="264" t="s">
        <v>276</v>
      </c>
      <c r="J6257" s="264">
        <v>425.01</v>
      </c>
      <c r="K6257" s="82" t="str">
        <f>IFERROR(IFERROR(VLOOKUP(I6257,'DE-PARA'!B:D,3,0),VLOOKUP(I6257,'DE-PARA'!C:D,2,0)),"NÃO ENCONTRADO")</f>
        <v>Despesas com Viagens</v>
      </c>
    </row>
    <row r="6258" spans="1:11" ht="15" customHeight="1" x14ac:dyDescent="0.25">
      <c r="A6258" s="81" t="str">
        <f t="shared" si="199"/>
        <v>2019</v>
      </c>
      <c r="B6258" s="259" t="s">
        <v>1021</v>
      </c>
      <c r="C6258" s="260" t="s">
        <v>1022</v>
      </c>
      <c r="D6258" s="73" t="str">
        <f t="shared" si="197"/>
        <v>dez/2019</v>
      </c>
      <c r="E6258" s="263">
        <v>43822</v>
      </c>
      <c r="F6258" s="259"/>
      <c r="G6258" s="259"/>
      <c r="H6258" s="264" t="s">
        <v>2581</v>
      </c>
      <c r="I6258" s="410" t="s">
        <v>276</v>
      </c>
      <c r="J6258" s="264">
        <v>40</v>
      </c>
      <c r="K6258" s="82" t="str">
        <f>IFERROR(IFERROR(VLOOKUP(I6258,'DE-PARA'!B:D,3,0),VLOOKUP(I6258,'DE-PARA'!C:D,2,0)),"NÃO ENCONTRADO")</f>
        <v>Despesas com Viagens</v>
      </c>
    </row>
    <row r="6259" spans="1:11" ht="15" customHeight="1" x14ac:dyDescent="0.25">
      <c r="A6259" s="81" t="str">
        <f t="shared" si="199"/>
        <v>2019</v>
      </c>
      <c r="B6259" s="259" t="s">
        <v>1021</v>
      </c>
      <c r="C6259" s="260" t="s">
        <v>1022</v>
      </c>
      <c r="D6259" s="73" t="str">
        <f t="shared" si="197"/>
        <v>dez/2019</v>
      </c>
      <c r="E6259" s="263">
        <v>43822</v>
      </c>
      <c r="F6259" s="259"/>
      <c r="G6259" s="259"/>
      <c r="H6259" s="264" t="s">
        <v>2582</v>
      </c>
      <c r="I6259" s="410" t="s">
        <v>188</v>
      </c>
      <c r="J6259" s="264">
        <v>-4924.26</v>
      </c>
      <c r="K6259" s="82" t="str">
        <f>IFERROR(IFERROR(VLOOKUP(I6259,'DE-PARA'!B:D,3,0),VLOOKUP(I6259,'DE-PARA'!C:D,2,0)),"NÃO ENCONTRADO")</f>
        <v>Tributos, Taxas e Contribuições</v>
      </c>
    </row>
    <row r="6260" spans="1:11" ht="15" customHeight="1" x14ac:dyDescent="0.25">
      <c r="A6260" s="81" t="str">
        <f t="shared" si="199"/>
        <v>2019</v>
      </c>
      <c r="B6260" s="259" t="s">
        <v>1021</v>
      </c>
      <c r="C6260" s="260" t="s">
        <v>1022</v>
      </c>
      <c r="D6260" s="73" t="str">
        <f t="shared" si="197"/>
        <v>dez/2019</v>
      </c>
      <c r="E6260" s="263">
        <v>43822</v>
      </c>
      <c r="F6260" s="259"/>
      <c r="G6260" s="259"/>
      <c r="H6260" s="264" t="s">
        <v>2583</v>
      </c>
      <c r="I6260" s="264" t="s">
        <v>255</v>
      </c>
      <c r="J6260" s="264">
        <v>-6213.25</v>
      </c>
      <c r="K6260" s="82" t="str">
        <f>IFERROR(IFERROR(VLOOKUP(I6260,'DE-PARA'!B:D,3,0),VLOOKUP(I6260,'DE-PARA'!C:D,2,0)),"NÃO ENCONTRADO")</f>
        <v>Materiais</v>
      </c>
    </row>
    <row r="6261" spans="1:11" ht="15" customHeight="1" x14ac:dyDescent="0.25">
      <c r="A6261" s="81" t="str">
        <f t="shared" si="199"/>
        <v>2019</v>
      </c>
      <c r="B6261" s="259" t="s">
        <v>1021</v>
      </c>
      <c r="C6261" s="260" t="s">
        <v>1022</v>
      </c>
      <c r="D6261" s="73" t="str">
        <f t="shared" si="197"/>
        <v>dez/2019</v>
      </c>
      <c r="E6261" s="263">
        <v>43822</v>
      </c>
      <c r="F6261" s="259"/>
      <c r="G6261" s="259"/>
      <c r="H6261" s="264" t="s">
        <v>2584</v>
      </c>
      <c r="I6261" s="410" t="s">
        <v>140</v>
      </c>
      <c r="J6261" s="264">
        <v>-633</v>
      </c>
      <c r="K6261" s="82" t="str">
        <f>IFERROR(IFERROR(VLOOKUP(I6261,'DE-PARA'!B:D,3,0),VLOOKUP(I6261,'DE-PARA'!C:D,2,0)),"NÃO ENCONTRADO")</f>
        <v>Materiais</v>
      </c>
    </row>
    <row r="6262" spans="1:11" ht="15" customHeight="1" x14ac:dyDescent="0.25">
      <c r="A6262" s="81" t="str">
        <f t="shared" si="199"/>
        <v>2019</v>
      </c>
      <c r="B6262" s="259" t="s">
        <v>1021</v>
      </c>
      <c r="C6262" s="260" t="s">
        <v>1022</v>
      </c>
      <c r="D6262" s="73" t="str">
        <f t="shared" si="197"/>
        <v>dez/2019</v>
      </c>
      <c r="E6262" s="263">
        <v>43822</v>
      </c>
      <c r="F6262" s="259"/>
      <c r="G6262" s="259"/>
      <c r="H6262" s="264" t="s">
        <v>2585</v>
      </c>
      <c r="I6262" s="410" t="s">
        <v>248</v>
      </c>
      <c r="J6262" s="264">
        <v>-1125</v>
      </c>
      <c r="K6262" s="82" t="str">
        <f>IFERROR(IFERROR(VLOOKUP(I6262,'DE-PARA'!B:D,3,0),VLOOKUP(I6262,'DE-PARA'!C:D,2,0)),"NÃO ENCONTRADO")</f>
        <v>Materiais</v>
      </c>
    </row>
    <row r="6263" spans="1:11" ht="15" customHeight="1" x14ac:dyDescent="0.25">
      <c r="A6263" s="81" t="str">
        <f t="shared" si="199"/>
        <v>2019</v>
      </c>
      <c r="B6263" s="259" t="s">
        <v>1021</v>
      </c>
      <c r="C6263" s="260" t="s">
        <v>1022</v>
      </c>
      <c r="D6263" s="73" t="str">
        <f t="shared" si="197"/>
        <v>dez/2019</v>
      </c>
      <c r="E6263" s="263">
        <v>43822</v>
      </c>
      <c r="F6263" s="259"/>
      <c r="G6263" s="259"/>
      <c r="H6263" s="264" t="s">
        <v>2586</v>
      </c>
      <c r="I6263" s="410" t="s">
        <v>140</v>
      </c>
      <c r="J6263" s="264">
        <v>-644.4</v>
      </c>
      <c r="K6263" s="82" t="str">
        <f>IFERROR(IFERROR(VLOOKUP(I6263,'DE-PARA'!B:D,3,0),VLOOKUP(I6263,'DE-PARA'!C:D,2,0)),"NÃO ENCONTRADO")</f>
        <v>Materiais</v>
      </c>
    </row>
    <row r="6264" spans="1:11" ht="15" customHeight="1" x14ac:dyDescent="0.25">
      <c r="A6264" s="81" t="str">
        <f t="shared" si="199"/>
        <v>2019</v>
      </c>
      <c r="B6264" s="259" t="s">
        <v>1021</v>
      </c>
      <c r="C6264" s="260" t="s">
        <v>1022</v>
      </c>
      <c r="D6264" s="73" t="str">
        <f t="shared" si="197"/>
        <v>dez/2019</v>
      </c>
      <c r="E6264" s="263">
        <v>43822</v>
      </c>
      <c r="F6264" s="259"/>
      <c r="G6264" s="259"/>
      <c r="H6264" s="264" t="s">
        <v>2587</v>
      </c>
      <c r="I6264" s="410" t="s">
        <v>248</v>
      </c>
      <c r="J6264" s="264">
        <v>-203</v>
      </c>
      <c r="K6264" s="82" t="str">
        <f>IFERROR(IFERROR(VLOOKUP(I6264,'DE-PARA'!B:D,3,0),VLOOKUP(I6264,'DE-PARA'!C:D,2,0)),"NÃO ENCONTRADO")</f>
        <v>Materiais</v>
      </c>
    </row>
    <row r="6265" spans="1:11" ht="15" customHeight="1" x14ac:dyDescent="0.25">
      <c r="A6265" s="81" t="str">
        <f t="shared" si="199"/>
        <v>2019</v>
      </c>
      <c r="B6265" s="259" t="s">
        <v>1021</v>
      </c>
      <c r="C6265" s="260" t="s">
        <v>1022</v>
      </c>
      <c r="D6265" s="73" t="str">
        <f t="shared" si="197"/>
        <v>dez/2019</v>
      </c>
      <c r="E6265" s="263">
        <v>43822</v>
      </c>
      <c r="F6265" s="259"/>
      <c r="G6265" s="259"/>
      <c r="H6265" s="264" t="s">
        <v>2588</v>
      </c>
      <c r="I6265" s="410" t="s">
        <v>184</v>
      </c>
      <c r="J6265" s="264">
        <v>-800</v>
      </c>
      <c r="K6265" s="82" t="str">
        <f>IFERROR(IFERROR(VLOOKUP(I6265,'DE-PARA'!B:D,3,0),VLOOKUP(I6265,'DE-PARA'!C:D,2,0)),"NÃO ENCONTRADO")</f>
        <v>Aluguéis</v>
      </c>
    </row>
    <row r="6266" spans="1:11" ht="15" customHeight="1" x14ac:dyDescent="0.25">
      <c r="A6266" s="81" t="str">
        <f t="shared" si="199"/>
        <v>2019</v>
      </c>
      <c r="B6266" s="259" t="s">
        <v>1021</v>
      </c>
      <c r="C6266" s="260" t="s">
        <v>1022</v>
      </c>
      <c r="D6266" s="73" t="str">
        <f t="shared" si="197"/>
        <v>dez/2019</v>
      </c>
      <c r="E6266" s="263">
        <v>43822</v>
      </c>
      <c r="F6266" s="259"/>
      <c r="G6266" s="259"/>
      <c r="H6266" s="264" t="s">
        <v>2589</v>
      </c>
      <c r="I6266" s="410" t="s">
        <v>248</v>
      </c>
      <c r="J6266" s="264">
        <v>-2035.58</v>
      </c>
      <c r="K6266" s="82" t="str">
        <f>IFERROR(IFERROR(VLOOKUP(I6266,'DE-PARA'!B:D,3,0),VLOOKUP(I6266,'DE-PARA'!C:D,2,0)),"NÃO ENCONTRADO")</f>
        <v>Materiais</v>
      </c>
    </row>
    <row r="6267" spans="1:11" ht="15" customHeight="1" x14ac:dyDescent="0.25">
      <c r="A6267" s="81" t="str">
        <f t="shared" si="199"/>
        <v>2019</v>
      </c>
      <c r="B6267" s="259" t="s">
        <v>1021</v>
      </c>
      <c r="C6267" s="260" t="s">
        <v>1022</v>
      </c>
      <c r="D6267" s="73" t="str">
        <f t="shared" si="197"/>
        <v>dez/2019</v>
      </c>
      <c r="E6267" s="263">
        <v>43822</v>
      </c>
      <c r="F6267" s="259"/>
      <c r="G6267" s="259"/>
      <c r="H6267" s="264" t="s">
        <v>2590</v>
      </c>
      <c r="I6267" s="410" t="s">
        <v>248</v>
      </c>
      <c r="J6267" s="264">
        <v>-940</v>
      </c>
      <c r="K6267" s="82" t="str">
        <f>IFERROR(IFERROR(VLOOKUP(I6267,'DE-PARA'!B:D,3,0),VLOOKUP(I6267,'DE-PARA'!C:D,2,0)),"NÃO ENCONTRADO")</f>
        <v>Materiais</v>
      </c>
    </row>
    <row r="6268" spans="1:11" ht="15" customHeight="1" x14ac:dyDescent="0.25">
      <c r="A6268" s="81" t="str">
        <f t="shared" si="199"/>
        <v>2019</v>
      </c>
      <c r="B6268" s="259" t="s">
        <v>1021</v>
      </c>
      <c r="C6268" s="260" t="s">
        <v>1022</v>
      </c>
      <c r="D6268" s="73" t="str">
        <f t="shared" si="197"/>
        <v>dez/2019</v>
      </c>
      <c r="E6268" s="263">
        <v>43822</v>
      </c>
      <c r="F6268" s="259"/>
      <c r="G6268" s="259"/>
      <c r="H6268" s="264" t="s">
        <v>2591</v>
      </c>
      <c r="I6268" s="410" t="s">
        <v>248</v>
      </c>
      <c r="J6268" s="264">
        <v>-228</v>
      </c>
      <c r="K6268" s="82" t="str">
        <f>IFERROR(IFERROR(VLOOKUP(I6268,'DE-PARA'!B:D,3,0),VLOOKUP(I6268,'DE-PARA'!C:D,2,0)),"NÃO ENCONTRADO")</f>
        <v>Materiais</v>
      </c>
    </row>
    <row r="6269" spans="1:11" ht="15" customHeight="1" x14ac:dyDescent="0.25">
      <c r="A6269" s="81" t="str">
        <f t="shared" si="199"/>
        <v>2019</v>
      </c>
      <c r="B6269" s="259" t="s">
        <v>1021</v>
      </c>
      <c r="C6269" s="260" t="s">
        <v>1022</v>
      </c>
      <c r="D6269" s="73" t="str">
        <f t="shared" si="197"/>
        <v>dez/2019</v>
      </c>
      <c r="E6269" s="263">
        <v>43822</v>
      </c>
      <c r="F6269" s="259"/>
      <c r="G6269" s="259"/>
      <c r="H6269" s="264" t="s">
        <v>2592</v>
      </c>
      <c r="I6269" s="410" t="s">
        <v>184</v>
      </c>
      <c r="J6269" s="264">
        <v>-500</v>
      </c>
      <c r="K6269" s="82" t="str">
        <f>IFERROR(IFERROR(VLOOKUP(I6269,'DE-PARA'!B:D,3,0),VLOOKUP(I6269,'DE-PARA'!C:D,2,0)),"NÃO ENCONTRADO")</f>
        <v>Aluguéis</v>
      </c>
    </row>
    <row r="6270" spans="1:11" ht="15" customHeight="1" x14ac:dyDescent="0.25">
      <c r="A6270" s="81" t="str">
        <f t="shared" si="199"/>
        <v>2019</v>
      </c>
      <c r="B6270" s="259" t="s">
        <v>1021</v>
      </c>
      <c r="C6270" s="260" t="s">
        <v>1022</v>
      </c>
      <c r="D6270" s="73" t="str">
        <f t="shared" si="197"/>
        <v>dez/2019</v>
      </c>
      <c r="E6270" s="263">
        <v>43822</v>
      </c>
      <c r="F6270" s="259"/>
      <c r="G6270" s="259"/>
      <c r="H6270" s="264" t="s">
        <v>2405</v>
      </c>
      <c r="I6270" s="410" t="s">
        <v>133</v>
      </c>
      <c r="J6270" s="264">
        <v>-9.5</v>
      </c>
      <c r="K6270" s="82" t="str">
        <f>IFERROR(IFERROR(VLOOKUP(I6270,'DE-PARA'!B:D,3,0),VLOOKUP(I6270,'DE-PARA'!C:D,2,0)),"NÃO ENCONTRADO")</f>
        <v>Outras Saídas</v>
      </c>
    </row>
    <row r="6271" spans="1:11" ht="15" customHeight="1" x14ac:dyDescent="0.25">
      <c r="A6271" s="81" t="str">
        <f t="shared" si="199"/>
        <v>2019</v>
      </c>
      <c r="B6271" s="259" t="s">
        <v>1021</v>
      </c>
      <c r="C6271" s="260" t="s">
        <v>1022</v>
      </c>
      <c r="D6271" s="73" t="str">
        <f t="shared" si="197"/>
        <v>dez/2019</v>
      </c>
      <c r="E6271" s="263">
        <v>43822</v>
      </c>
      <c r="F6271" s="259"/>
      <c r="G6271" s="259"/>
      <c r="H6271" s="264" t="s">
        <v>2405</v>
      </c>
      <c r="I6271" s="410" t="s">
        <v>133</v>
      </c>
      <c r="J6271" s="264">
        <v>-9.5</v>
      </c>
      <c r="K6271" s="82" t="str">
        <f>IFERROR(IFERROR(VLOOKUP(I6271,'DE-PARA'!B:D,3,0),VLOOKUP(I6271,'DE-PARA'!C:D,2,0)),"NÃO ENCONTRADO")</f>
        <v>Outras Saídas</v>
      </c>
    </row>
    <row r="6272" spans="1:11" ht="15" customHeight="1" x14ac:dyDescent="0.25">
      <c r="A6272" s="81" t="str">
        <f t="shared" si="199"/>
        <v>2019</v>
      </c>
      <c r="B6272" s="259" t="s">
        <v>1021</v>
      </c>
      <c r="C6272" s="260" t="s">
        <v>1022</v>
      </c>
      <c r="D6272" s="73" t="str">
        <f t="shared" si="197"/>
        <v>dez/2019</v>
      </c>
      <c r="E6272" s="263">
        <v>43822</v>
      </c>
      <c r="F6272" s="259"/>
      <c r="G6272" s="259"/>
      <c r="H6272" s="264" t="s">
        <v>2405</v>
      </c>
      <c r="I6272" s="410" t="s">
        <v>133</v>
      </c>
      <c r="J6272" s="264">
        <v>-9.5</v>
      </c>
      <c r="K6272" s="82" t="str">
        <f>IFERROR(IFERROR(VLOOKUP(I6272,'DE-PARA'!B:D,3,0),VLOOKUP(I6272,'DE-PARA'!C:D,2,0)),"NÃO ENCONTRADO")</f>
        <v>Outras Saídas</v>
      </c>
    </row>
    <row r="6273" spans="1:11" ht="15" customHeight="1" x14ac:dyDescent="0.25">
      <c r="A6273" s="81" t="str">
        <f t="shared" si="199"/>
        <v>2019</v>
      </c>
      <c r="B6273" s="259" t="s">
        <v>1021</v>
      </c>
      <c r="C6273" s="260" t="s">
        <v>1022</v>
      </c>
      <c r="D6273" s="73" t="str">
        <f t="shared" si="197"/>
        <v>dez/2019</v>
      </c>
      <c r="E6273" s="263">
        <v>43822</v>
      </c>
      <c r="F6273" s="259"/>
      <c r="G6273" s="259"/>
      <c r="H6273" s="264" t="s">
        <v>2405</v>
      </c>
      <c r="I6273" s="410" t="s">
        <v>133</v>
      </c>
      <c r="J6273" s="264">
        <v>-9.5</v>
      </c>
      <c r="K6273" s="82" t="str">
        <f>IFERROR(IFERROR(VLOOKUP(I6273,'DE-PARA'!B:D,3,0),VLOOKUP(I6273,'DE-PARA'!C:D,2,0)),"NÃO ENCONTRADO")</f>
        <v>Outras Saídas</v>
      </c>
    </row>
    <row r="6274" spans="1:11" ht="15" customHeight="1" x14ac:dyDescent="0.25">
      <c r="A6274" s="81" t="str">
        <f t="shared" si="199"/>
        <v>2019</v>
      </c>
      <c r="B6274" s="259" t="s">
        <v>1021</v>
      </c>
      <c r="C6274" s="260" t="s">
        <v>1022</v>
      </c>
      <c r="D6274" s="73" t="str">
        <f t="shared" si="197"/>
        <v>dez/2019</v>
      </c>
      <c r="E6274" s="263">
        <v>43822</v>
      </c>
      <c r="F6274" s="259"/>
      <c r="G6274" s="259"/>
      <c r="H6274" s="264" t="s">
        <v>2405</v>
      </c>
      <c r="I6274" s="410" t="s">
        <v>133</v>
      </c>
      <c r="J6274" s="264">
        <v>-9.5</v>
      </c>
      <c r="K6274" s="82" t="str">
        <f>IFERROR(IFERROR(VLOOKUP(I6274,'DE-PARA'!B:D,3,0),VLOOKUP(I6274,'DE-PARA'!C:D,2,0)),"NÃO ENCONTRADO")</f>
        <v>Outras Saídas</v>
      </c>
    </row>
    <row r="6275" spans="1:11" ht="15" customHeight="1" x14ac:dyDescent="0.25">
      <c r="A6275" s="81" t="str">
        <f t="shared" si="199"/>
        <v>2019</v>
      </c>
      <c r="B6275" s="259" t="s">
        <v>1021</v>
      </c>
      <c r="C6275" s="260" t="s">
        <v>1022</v>
      </c>
      <c r="D6275" s="73" t="str">
        <f t="shared" si="197"/>
        <v>dez/2019</v>
      </c>
      <c r="E6275" s="263">
        <v>43822</v>
      </c>
      <c r="F6275" s="259"/>
      <c r="G6275" s="259"/>
      <c r="H6275" s="264" t="s">
        <v>2405</v>
      </c>
      <c r="I6275" s="410" t="s">
        <v>133</v>
      </c>
      <c r="J6275" s="264">
        <v>-1</v>
      </c>
      <c r="K6275" s="82" t="str">
        <f>IFERROR(IFERROR(VLOOKUP(I6275,'DE-PARA'!B:D,3,0),VLOOKUP(I6275,'DE-PARA'!C:D,2,0)),"NÃO ENCONTRADO")</f>
        <v>Outras Saídas</v>
      </c>
    </row>
    <row r="6276" spans="1:11" ht="15" customHeight="1" x14ac:dyDescent="0.25">
      <c r="A6276" s="81" t="str">
        <f t="shared" si="199"/>
        <v>2019</v>
      </c>
      <c r="B6276" s="421" t="s">
        <v>2643</v>
      </c>
      <c r="C6276" s="414" t="s">
        <v>1022</v>
      </c>
      <c r="D6276" s="415" t="str">
        <f t="shared" si="197"/>
        <v>dez/2019</v>
      </c>
      <c r="E6276" s="416">
        <v>43826</v>
      </c>
      <c r="F6276" s="411"/>
      <c r="G6276" s="411"/>
      <c r="H6276" s="417" t="s">
        <v>208</v>
      </c>
      <c r="I6276" s="417" t="s">
        <v>298</v>
      </c>
      <c r="J6276" s="419">
        <v>-371083.26</v>
      </c>
      <c r="K6276" s="82" t="str">
        <f>IFERROR(IFERROR(VLOOKUP(I6276,'DE-PARA'!B:D,3,0),VLOOKUP(I6276,'DE-PARA'!C:D,2,0)),"NÃO ENCONTRADO")</f>
        <v>Entrada Conta Aplicação (+)</v>
      </c>
    </row>
    <row r="6277" spans="1:11" ht="15" customHeight="1" x14ac:dyDescent="0.25">
      <c r="A6277" s="81" t="str">
        <f t="shared" si="199"/>
        <v>2019</v>
      </c>
      <c r="B6277" s="421" t="s">
        <v>2643</v>
      </c>
      <c r="C6277" s="414" t="s">
        <v>1022</v>
      </c>
      <c r="D6277" s="415" t="str">
        <f t="shared" si="197"/>
        <v>dez/2019</v>
      </c>
      <c r="E6277" s="416">
        <v>43826</v>
      </c>
      <c r="F6277" s="411"/>
      <c r="G6277" s="411"/>
      <c r="H6277" s="417" t="s">
        <v>177</v>
      </c>
      <c r="I6277" s="417" t="s">
        <v>188</v>
      </c>
      <c r="J6277" s="418">
        <v>-471.27</v>
      </c>
      <c r="K6277" s="82" t="str">
        <f>IFERROR(IFERROR(VLOOKUP(I6277,'DE-PARA'!B:D,3,0),VLOOKUP(I6277,'DE-PARA'!C:D,2,0)),"NÃO ENCONTRADO")</f>
        <v>Tributos, Taxas e Contribuições</v>
      </c>
    </row>
    <row r="6278" spans="1:11" ht="15" customHeight="1" x14ac:dyDescent="0.25">
      <c r="A6278" s="81" t="str">
        <f t="shared" si="199"/>
        <v>2019</v>
      </c>
      <c r="B6278" s="421" t="s">
        <v>2643</v>
      </c>
      <c r="C6278" s="414" t="s">
        <v>1022</v>
      </c>
      <c r="D6278" s="415" t="str">
        <f t="shared" si="197"/>
        <v>dez/2019</v>
      </c>
      <c r="E6278" s="416">
        <v>43826</v>
      </c>
      <c r="F6278" s="411"/>
      <c r="G6278" s="411"/>
      <c r="H6278" s="417" t="s">
        <v>2642</v>
      </c>
      <c r="I6278" s="417" t="s">
        <v>133</v>
      </c>
      <c r="J6278" s="418">
        <v>0</v>
      </c>
      <c r="K6278" s="82" t="str">
        <f>IFERROR(IFERROR(VLOOKUP(I6278,'DE-PARA'!B:D,3,0),VLOOKUP(I6278,'DE-PARA'!C:D,2,0)),"NÃO ENCONTRADO")</f>
        <v>Outras Saídas</v>
      </c>
    </row>
    <row r="6279" spans="1:11" ht="15" customHeight="1" x14ac:dyDescent="0.25">
      <c r="A6279" s="81" t="str">
        <f t="shared" si="199"/>
        <v>2019</v>
      </c>
      <c r="B6279" s="259" t="s">
        <v>1021</v>
      </c>
      <c r="C6279" s="260" t="s">
        <v>1022</v>
      </c>
      <c r="D6279" s="73" t="str">
        <f t="shared" si="197"/>
        <v>dez/2019</v>
      </c>
      <c r="E6279" s="263">
        <v>43823</v>
      </c>
      <c r="F6279" s="259"/>
      <c r="G6279" s="259"/>
      <c r="H6279" s="264" t="s">
        <v>2593</v>
      </c>
      <c r="I6279" s="410" t="s">
        <v>137</v>
      </c>
      <c r="J6279" s="264">
        <v>-12500</v>
      </c>
      <c r="K6279" s="82" t="str">
        <f>IFERROR(IFERROR(VLOOKUP(I6279,'DE-PARA'!B:D,3,0),VLOOKUP(I6279,'DE-PARA'!C:D,2,0)),"NÃO ENCONTRADO")</f>
        <v>Serviços</v>
      </c>
    </row>
    <row r="6280" spans="1:11" ht="15" customHeight="1" x14ac:dyDescent="0.25">
      <c r="A6280" s="81" t="str">
        <f t="shared" si="199"/>
        <v>2019</v>
      </c>
      <c r="B6280" s="259" t="s">
        <v>1021</v>
      </c>
      <c r="C6280" s="260" t="s">
        <v>1022</v>
      </c>
      <c r="D6280" s="73" t="str">
        <f t="shared" si="197"/>
        <v>dez/2019</v>
      </c>
      <c r="E6280" s="263">
        <v>43823</v>
      </c>
      <c r="F6280" s="259"/>
      <c r="G6280" s="259"/>
      <c r="H6280" s="264" t="s">
        <v>2594</v>
      </c>
      <c r="I6280" s="410" t="s">
        <v>276</v>
      </c>
      <c r="J6280" s="264">
        <v>-510</v>
      </c>
      <c r="K6280" s="82" t="str">
        <f>IFERROR(IFERROR(VLOOKUP(I6280,'DE-PARA'!B:D,3,0),VLOOKUP(I6280,'DE-PARA'!C:D,2,0)),"NÃO ENCONTRADO")</f>
        <v>Despesas com Viagens</v>
      </c>
    </row>
    <row r="6281" spans="1:11" ht="15" customHeight="1" x14ac:dyDescent="0.25">
      <c r="A6281" s="81" t="str">
        <f t="shared" si="199"/>
        <v>2019</v>
      </c>
      <c r="B6281" s="259" t="s">
        <v>1021</v>
      </c>
      <c r="C6281" s="260" t="s">
        <v>1022</v>
      </c>
      <c r="D6281" s="73" t="str">
        <f t="shared" si="197"/>
        <v>dez/2019</v>
      </c>
      <c r="E6281" s="263">
        <v>43823</v>
      </c>
      <c r="F6281" s="259"/>
      <c r="G6281" s="259"/>
      <c r="H6281" s="264" t="s">
        <v>2527</v>
      </c>
      <c r="I6281" s="410" t="s">
        <v>276</v>
      </c>
      <c r="J6281" s="264">
        <v>-882.96</v>
      </c>
      <c r="K6281" s="82" t="str">
        <f>IFERROR(IFERROR(VLOOKUP(I6281,'DE-PARA'!B:D,3,0),VLOOKUP(I6281,'DE-PARA'!C:D,2,0)),"NÃO ENCONTRADO")</f>
        <v>Despesas com Viagens</v>
      </c>
    </row>
    <row r="6282" spans="1:11" ht="15" customHeight="1" x14ac:dyDescent="0.25">
      <c r="A6282" s="81" t="str">
        <f t="shared" si="199"/>
        <v>2019</v>
      </c>
      <c r="B6282" s="259" t="s">
        <v>1021</v>
      </c>
      <c r="C6282" s="260" t="s">
        <v>1022</v>
      </c>
      <c r="D6282" s="73" t="str">
        <f t="shared" si="197"/>
        <v>dez/2019</v>
      </c>
      <c r="E6282" s="263">
        <v>43823</v>
      </c>
      <c r="F6282" s="259"/>
      <c r="G6282" s="259"/>
      <c r="H6282" s="264" t="s">
        <v>2405</v>
      </c>
      <c r="I6282" s="410" t="s">
        <v>133</v>
      </c>
      <c r="J6282" s="264">
        <v>-9.5</v>
      </c>
      <c r="K6282" s="82" t="str">
        <f>IFERROR(IFERROR(VLOOKUP(I6282,'DE-PARA'!B:D,3,0),VLOOKUP(I6282,'DE-PARA'!C:D,2,0)),"NÃO ENCONTRADO")</f>
        <v>Outras Saídas</v>
      </c>
    </row>
    <row r="6283" spans="1:11" ht="15" customHeight="1" x14ac:dyDescent="0.25">
      <c r="A6283" s="81" t="str">
        <f t="shared" si="199"/>
        <v>2019</v>
      </c>
      <c r="B6283" s="259" t="s">
        <v>1021</v>
      </c>
      <c r="C6283" s="260" t="s">
        <v>1022</v>
      </c>
      <c r="D6283" s="73" t="str">
        <f t="shared" si="197"/>
        <v>dez/2019</v>
      </c>
      <c r="E6283" s="263">
        <v>43823</v>
      </c>
      <c r="F6283" s="259"/>
      <c r="G6283" s="259"/>
      <c r="H6283" s="264" t="s">
        <v>2405</v>
      </c>
      <c r="I6283" s="410" t="s">
        <v>133</v>
      </c>
      <c r="J6283" s="264">
        <v>-9.5</v>
      </c>
      <c r="K6283" s="82" t="str">
        <f>IFERROR(IFERROR(VLOOKUP(I6283,'DE-PARA'!B:D,3,0),VLOOKUP(I6283,'DE-PARA'!C:D,2,0)),"NÃO ENCONTRADO")</f>
        <v>Outras Saídas</v>
      </c>
    </row>
    <row r="6284" spans="1:11" ht="15" customHeight="1" x14ac:dyDescent="0.25">
      <c r="A6284" s="81" t="str">
        <f t="shared" si="199"/>
        <v>2019</v>
      </c>
      <c r="B6284" s="259" t="s">
        <v>1021</v>
      </c>
      <c r="C6284" s="260" t="s">
        <v>1022</v>
      </c>
      <c r="D6284" s="73" t="str">
        <f t="shared" si="197"/>
        <v>dez/2019</v>
      </c>
      <c r="E6284" s="263">
        <v>43823</v>
      </c>
      <c r="F6284" s="259"/>
      <c r="G6284" s="259"/>
      <c r="H6284" s="264" t="s">
        <v>2405</v>
      </c>
      <c r="I6284" s="410" t="s">
        <v>133</v>
      </c>
      <c r="J6284" s="264">
        <v>-1</v>
      </c>
      <c r="K6284" s="82" t="str">
        <f>IFERROR(IFERROR(VLOOKUP(I6284,'DE-PARA'!B:D,3,0),VLOOKUP(I6284,'DE-PARA'!C:D,2,0)),"NÃO ENCONTRADO")</f>
        <v>Outras Saídas</v>
      </c>
    </row>
    <row r="6285" spans="1:11" ht="15" customHeight="1" x14ac:dyDescent="0.25">
      <c r="A6285" s="81" t="str">
        <f t="shared" si="199"/>
        <v>2019</v>
      </c>
      <c r="B6285" s="259" t="s">
        <v>1021</v>
      </c>
      <c r="C6285" s="260" t="s">
        <v>1022</v>
      </c>
      <c r="D6285" s="73" t="str">
        <f t="shared" si="197"/>
        <v>dez/2019</v>
      </c>
      <c r="E6285" s="263">
        <v>43825</v>
      </c>
      <c r="F6285" s="259"/>
      <c r="G6285" s="259"/>
      <c r="H6285" s="264" t="s">
        <v>2595</v>
      </c>
      <c r="I6285" s="410" t="s">
        <v>244</v>
      </c>
      <c r="J6285" s="264">
        <v>57480.79</v>
      </c>
      <c r="K6285" s="82" t="str">
        <f>IFERROR(IFERROR(VLOOKUP(I6285,'DE-PARA'!B:D,3,0),VLOOKUP(I6285,'DE-PARA'!C:D,2,0)),"NÃO ENCONTRADO")</f>
        <v>Pessoal</v>
      </c>
    </row>
    <row r="6286" spans="1:11" ht="15" customHeight="1" x14ac:dyDescent="0.25">
      <c r="A6286" s="81" t="str">
        <f t="shared" si="199"/>
        <v>2019</v>
      </c>
      <c r="B6286" s="259" t="s">
        <v>1021</v>
      </c>
      <c r="C6286" s="260" t="s">
        <v>1022</v>
      </c>
      <c r="D6286" s="73" t="str">
        <f t="shared" si="197"/>
        <v>dez/2019</v>
      </c>
      <c r="E6286" s="263">
        <v>43825</v>
      </c>
      <c r="F6286" s="259"/>
      <c r="G6286" s="259"/>
      <c r="H6286" s="264" t="s">
        <v>2596</v>
      </c>
      <c r="I6286" s="410" t="s">
        <v>151</v>
      </c>
      <c r="J6286" s="264">
        <v>-1069.0899999999999</v>
      </c>
      <c r="K6286" s="82" t="str">
        <f>IFERROR(IFERROR(VLOOKUP(I6286,'DE-PARA'!B:D,3,0),VLOOKUP(I6286,'DE-PARA'!C:D,2,0)),"NÃO ENCONTRADO")</f>
        <v>Serviços</v>
      </c>
    </row>
    <row r="6287" spans="1:11" ht="15" customHeight="1" x14ac:dyDescent="0.25">
      <c r="A6287" s="81" t="str">
        <f t="shared" si="199"/>
        <v>2019</v>
      </c>
      <c r="B6287" s="259" t="s">
        <v>1021</v>
      </c>
      <c r="C6287" s="260" t="s">
        <v>1022</v>
      </c>
      <c r="D6287" s="73" t="str">
        <f t="shared" si="197"/>
        <v>dez/2019</v>
      </c>
      <c r="E6287" s="263">
        <v>43825</v>
      </c>
      <c r="F6287" s="259"/>
      <c r="G6287" s="259"/>
      <c r="H6287" s="264" t="s">
        <v>2597</v>
      </c>
      <c r="I6287" s="410" t="s">
        <v>244</v>
      </c>
      <c r="J6287" s="264">
        <v>-2993.2</v>
      </c>
      <c r="K6287" s="82" t="str">
        <f>IFERROR(IFERROR(VLOOKUP(I6287,'DE-PARA'!B:D,3,0),VLOOKUP(I6287,'DE-PARA'!C:D,2,0)),"NÃO ENCONTRADO")</f>
        <v>Pessoal</v>
      </c>
    </row>
    <row r="6288" spans="1:11" ht="15" customHeight="1" x14ac:dyDescent="0.25">
      <c r="A6288" s="81" t="str">
        <f t="shared" si="199"/>
        <v>2019</v>
      </c>
      <c r="B6288" s="259" t="s">
        <v>1021</v>
      </c>
      <c r="C6288" s="260" t="s">
        <v>1022</v>
      </c>
      <c r="D6288" s="73" t="str">
        <f t="shared" si="197"/>
        <v>dez/2019</v>
      </c>
      <c r="E6288" s="263">
        <v>43825</v>
      </c>
      <c r="F6288" s="259"/>
      <c r="G6288" s="259"/>
      <c r="H6288" s="264" t="s">
        <v>2598</v>
      </c>
      <c r="I6288" s="410" t="s">
        <v>244</v>
      </c>
      <c r="J6288" s="264">
        <v>-57480.79</v>
      </c>
      <c r="K6288" s="82" t="str">
        <f>IFERROR(IFERROR(VLOOKUP(I6288,'DE-PARA'!B:D,3,0),VLOOKUP(I6288,'DE-PARA'!C:D,2,0)),"NÃO ENCONTRADO")</f>
        <v>Pessoal</v>
      </c>
    </row>
    <row r="6289" spans="1:11" ht="15" customHeight="1" x14ac:dyDescent="0.25">
      <c r="A6289" s="81" t="str">
        <f t="shared" si="199"/>
        <v>2019</v>
      </c>
      <c r="B6289" s="259" t="s">
        <v>1021</v>
      </c>
      <c r="C6289" s="260" t="s">
        <v>1022</v>
      </c>
      <c r="D6289" s="73" t="str">
        <f t="shared" si="197"/>
        <v>dez/2019</v>
      </c>
      <c r="E6289" s="263">
        <v>43825</v>
      </c>
      <c r="F6289" s="259"/>
      <c r="G6289" s="259"/>
      <c r="H6289" s="264" t="s">
        <v>2599</v>
      </c>
      <c r="I6289" s="410" t="s">
        <v>128</v>
      </c>
      <c r="J6289" s="264">
        <v>-389.34</v>
      </c>
      <c r="K6289" s="82" t="str">
        <f>IFERROR(IFERROR(VLOOKUP(I6289,'DE-PARA'!B:D,3,0),VLOOKUP(I6289,'DE-PARA'!C:D,2,0)),"NÃO ENCONTRADO")</f>
        <v>Rescisões Trabalhistas</v>
      </c>
    </row>
    <row r="6290" spans="1:11" ht="15" customHeight="1" x14ac:dyDescent="0.25">
      <c r="A6290" s="81" t="str">
        <f t="shared" si="199"/>
        <v>2019</v>
      </c>
      <c r="B6290" s="259" t="s">
        <v>1021</v>
      </c>
      <c r="C6290" s="260" t="s">
        <v>1022</v>
      </c>
      <c r="D6290" s="73" t="str">
        <f t="shared" si="197"/>
        <v>dez/2019</v>
      </c>
      <c r="E6290" s="263">
        <v>43825</v>
      </c>
      <c r="F6290" s="259"/>
      <c r="G6290" s="259"/>
      <c r="H6290" s="264" t="s">
        <v>2598</v>
      </c>
      <c r="I6290" s="410" t="s">
        <v>244</v>
      </c>
      <c r="J6290" s="264">
        <v>-57480.79</v>
      </c>
      <c r="K6290" s="82" t="str">
        <f>IFERROR(IFERROR(VLOOKUP(I6290,'DE-PARA'!B:D,3,0),VLOOKUP(I6290,'DE-PARA'!C:D,2,0)),"NÃO ENCONTRADO")</f>
        <v>Pessoal</v>
      </c>
    </row>
    <row r="6291" spans="1:11" ht="15" customHeight="1" x14ac:dyDescent="0.25">
      <c r="A6291" s="81" t="str">
        <f t="shared" si="199"/>
        <v>2019</v>
      </c>
      <c r="B6291" s="259" t="s">
        <v>1021</v>
      </c>
      <c r="C6291" s="260" t="s">
        <v>1022</v>
      </c>
      <c r="D6291" s="73" t="str">
        <f t="shared" si="197"/>
        <v>dez/2019</v>
      </c>
      <c r="E6291" s="263">
        <v>43825</v>
      </c>
      <c r="F6291" s="259"/>
      <c r="G6291" s="259"/>
      <c r="H6291" s="264" t="s">
        <v>2600</v>
      </c>
      <c r="I6291" s="410" t="s">
        <v>128</v>
      </c>
      <c r="J6291" s="264">
        <v>-2714.12</v>
      </c>
      <c r="K6291" s="82" t="str">
        <f>IFERROR(IFERROR(VLOOKUP(I6291,'DE-PARA'!B:D,3,0),VLOOKUP(I6291,'DE-PARA'!C:D,2,0)),"NÃO ENCONTRADO")</f>
        <v>Rescisões Trabalhistas</v>
      </c>
    </row>
    <row r="6292" spans="1:11" ht="15" customHeight="1" x14ac:dyDescent="0.25">
      <c r="A6292" s="81" t="str">
        <f t="shared" si="199"/>
        <v>2019</v>
      </c>
      <c r="B6292" s="259" t="s">
        <v>1021</v>
      </c>
      <c r="C6292" s="260" t="s">
        <v>1022</v>
      </c>
      <c r="D6292" s="73" t="str">
        <f t="shared" si="197"/>
        <v>dez/2019</v>
      </c>
      <c r="E6292" s="263">
        <v>43825</v>
      </c>
      <c r="F6292" s="259"/>
      <c r="G6292" s="259"/>
      <c r="H6292" s="264" t="s">
        <v>2405</v>
      </c>
      <c r="I6292" s="410" t="s">
        <v>133</v>
      </c>
      <c r="J6292" s="264">
        <v>-9.5</v>
      </c>
      <c r="K6292" s="82" t="str">
        <f>IFERROR(IFERROR(VLOOKUP(I6292,'DE-PARA'!B:D,3,0),VLOOKUP(I6292,'DE-PARA'!C:D,2,0)),"NÃO ENCONTRADO")</f>
        <v>Outras Saídas</v>
      </c>
    </row>
    <row r="6293" spans="1:11" ht="15" customHeight="1" x14ac:dyDescent="0.25">
      <c r="A6293" s="81" t="str">
        <f t="shared" si="199"/>
        <v>2019</v>
      </c>
      <c r="B6293" s="259" t="s">
        <v>1021</v>
      </c>
      <c r="C6293" s="260" t="s">
        <v>1022</v>
      </c>
      <c r="D6293" s="73" t="str">
        <f t="shared" si="197"/>
        <v>dez/2019</v>
      </c>
      <c r="E6293" s="263">
        <v>43825</v>
      </c>
      <c r="F6293" s="259"/>
      <c r="G6293" s="259"/>
      <c r="H6293" s="264" t="s">
        <v>2405</v>
      </c>
      <c r="I6293" s="410" t="s">
        <v>133</v>
      </c>
      <c r="J6293" s="264">
        <v>-9.5</v>
      </c>
      <c r="K6293" s="82" t="str">
        <f>IFERROR(IFERROR(VLOOKUP(I6293,'DE-PARA'!B:D,3,0),VLOOKUP(I6293,'DE-PARA'!C:D,2,0)),"NÃO ENCONTRADO")</f>
        <v>Outras Saídas</v>
      </c>
    </row>
    <row r="6294" spans="1:11" ht="15" customHeight="1" x14ac:dyDescent="0.25">
      <c r="A6294" s="81" t="str">
        <f t="shared" si="199"/>
        <v>2019</v>
      </c>
      <c r="B6294" s="259" t="s">
        <v>1021</v>
      </c>
      <c r="C6294" s="260" t="s">
        <v>1022</v>
      </c>
      <c r="D6294" s="73" t="str">
        <f t="shared" si="197"/>
        <v>dez/2019</v>
      </c>
      <c r="E6294" s="263">
        <v>43825</v>
      </c>
      <c r="F6294" s="259"/>
      <c r="G6294" s="259"/>
      <c r="H6294" s="264" t="s">
        <v>2405</v>
      </c>
      <c r="I6294" s="410" t="s">
        <v>133</v>
      </c>
      <c r="J6294" s="264">
        <v>-9.5</v>
      </c>
      <c r="K6294" s="82" t="str">
        <f>IFERROR(IFERROR(VLOOKUP(I6294,'DE-PARA'!B:D,3,0),VLOOKUP(I6294,'DE-PARA'!C:D,2,0)),"NÃO ENCONTRADO")</f>
        <v>Outras Saídas</v>
      </c>
    </row>
    <row r="6295" spans="1:11" ht="15" customHeight="1" x14ac:dyDescent="0.25">
      <c r="A6295" s="81" t="str">
        <f t="shared" si="199"/>
        <v>2019</v>
      </c>
      <c r="B6295" s="259" t="s">
        <v>1021</v>
      </c>
      <c r="C6295" s="260" t="s">
        <v>1022</v>
      </c>
      <c r="D6295" s="73" t="str">
        <f t="shared" si="197"/>
        <v>dez/2019</v>
      </c>
      <c r="E6295" s="263">
        <v>43825</v>
      </c>
      <c r="F6295" s="259"/>
      <c r="G6295" s="259"/>
      <c r="H6295" s="264" t="s">
        <v>2601</v>
      </c>
      <c r="I6295" s="410" t="s">
        <v>195</v>
      </c>
      <c r="J6295" s="264">
        <v>-519.17999999999995</v>
      </c>
      <c r="K6295" s="82" t="str">
        <f>IFERROR(IFERROR(VLOOKUP(I6295,'DE-PARA'!B:D,3,0),VLOOKUP(I6295,'DE-PARA'!C:D,2,0)),"NÃO ENCONTRADO")</f>
        <v>Pessoal</v>
      </c>
    </row>
    <row r="6296" spans="1:11" ht="15" customHeight="1" x14ac:dyDescent="0.25">
      <c r="A6296" s="81" t="str">
        <f t="shared" si="199"/>
        <v>2019</v>
      </c>
      <c r="B6296" s="259" t="s">
        <v>1021</v>
      </c>
      <c r="C6296" s="260" t="s">
        <v>1022</v>
      </c>
      <c r="D6296" s="73" t="str">
        <f t="shared" si="197"/>
        <v>dez/2019</v>
      </c>
      <c r="E6296" s="263">
        <v>43825</v>
      </c>
      <c r="F6296" s="259"/>
      <c r="G6296" s="259"/>
      <c r="H6296" s="264" t="s">
        <v>2405</v>
      </c>
      <c r="I6296" s="410" t="s">
        <v>133</v>
      </c>
      <c r="J6296" s="264">
        <v>-1</v>
      </c>
      <c r="K6296" s="82" t="str">
        <f>IFERROR(IFERROR(VLOOKUP(I6296,'DE-PARA'!B:D,3,0),VLOOKUP(I6296,'DE-PARA'!C:D,2,0)),"NÃO ENCONTRADO")</f>
        <v>Outras Saídas</v>
      </c>
    </row>
    <row r="6297" spans="1:11" ht="15" customHeight="1" x14ac:dyDescent="0.25">
      <c r="A6297" s="81" t="str">
        <f t="shared" si="199"/>
        <v>2019</v>
      </c>
      <c r="B6297" s="259" t="s">
        <v>1021</v>
      </c>
      <c r="C6297" s="260" t="s">
        <v>1022</v>
      </c>
      <c r="D6297" s="73" t="str">
        <f t="shared" si="197"/>
        <v>dez/2019</v>
      </c>
      <c r="E6297" s="263">
        <v>43826</v>
      </c>
      <c r="F6297" s="259"/>
      <c r="G6297" s="259"/>
      <c r="H6297" s="264" t="s">
        <v>2602</v>
      </c>
      <c r="I6297" s="410" t="s">
        <v>138</v>
      </c>
      <c r="J6297" s="264">
        <v>159.22999999999999</v>
      </c>
      <c r="K6297" s="82" t="str">
        <f>IFERROR(IFERROR(VLOOKUP(I6297,'DE-PARA'!B:D,3,0),VLOOKUP(I6297,'DE-PARA'!C:D,2,0)),"NÃO ENCONTRADO")</f>
        <v>Concessionárias (água, luz e telefone)</v>
      </c>
    </row>
    <row r="6298" spans="1:11" ht="15" customHeight="1" x14ac:dyDescent="0.25">
      <c r="A6298" s="81" t="str">
        <f t="shared" si="199"/>
        <v>2019</v>
      </c>
      <c r="B6298" s="259" t="s">
        <v>1021</v>
      </c>
      <c r="C6298" s="260" t="s">
        <v>1022</v>
      </c>
      <c r="D6298" s="73" t="str">
        <f t="shared" si="197"/>
        <v>dez/2019</v>
      </c>
      <c r="E6298" s="263">
        <v>43826</v>
      </c>
      <c r="F6298" s="259"/>
      <c r="G6298" s="259"/>
      <c r="H6298" s="264" t="s">
        <v>2603</v>
      </c>
      <c r="I6298" s="410" t="s">
        <v>139</v>
      </c>
      <c r="J6298" s="264">
        <v>-4593.3999999999996</v>
      </c>
      <c r="K6298" s="82" t="str">
        <f>IFERROR(IFERROR(VLOOKUP(I6298,'DE-PARA'!B:D,3,0),VLOOKUP(I6298,'DE-PARA'!C:D,2,0)),"NÃO ENCONTRADO")</f>
        <v>Concessionárias (água, luz e telefone)</v>
      </c>
    </row>
    <row r="6299" spans="1:11" ht="15" customHeight="1" x14ac:dyDescent="0.25">
      <c r="A6299" s="81" t="str">
        <f t="shared" si="199"/>
        <v>2019</v>
      </c>
      <c r="B6299" s="259" t="s">
        <v>1021</v>
      </c>
      <c r="C6299" s="260" t="s">
        <v>1022</v>
      </c>
      <c r="D6299" s="73" t="str">
        <f t="shared" si="197"/>
        <v>dez/2019</v>
      </c>
      <c r="E6299" s="263">
        <v>43826</v>
      </c>
      <c r="F6299" s="259"/>
      <c r="G6299" s="259"/>
      <c r="H6299" s="264" t="s">
        <v>2604</v>
      </c>
      <c r="I6299" s="410" t="s">
        <v>138</v>
      </c>
      <c r="J6299" s="264">
        <v>-743.58</v>
      </c>
      <c r="K6299" s="82" t="str">
        <f>IFERROR(IFERROR(VLOOKUP(I6299,'DE-PARA'!B:D,3,0),VLOOKUP(I6299,'DE-PARA'!C:D,2,0)),"NÃO ENCONTRADO")</f>
        <v>Concessionárias (água, luz e telefone)</v>
      </c>
    </row>
    <row r="6300" spans="1:11" ht="15" customHeight="1" x14ac:dyDescent="0.25">
      <c r="A6300" s="81" t="str">
        <f t="shared" si="199"/>
        <v>2019</v>
      </c>
      <c r="B6300" s="259" t="s">
        <v>1021</v>
      </c>
      <c r="C6300" s="260" t="s">
        <v>1022</v>
      </c>
      <c r="D6300" s="73" t="str">
        <f t="shared" ref="D6300:D6320" si="200">TEXT(E6300,"mmm/aaaa")</f>
        <v>dez/2019</v>
      </c>
      <c r="E6300" s="263">
        <v>43826</v>
      </c>
      <c r="F6300" s="259"/>
      <c r="G6300" s="259"/>
      <c r="H6300" s="264" t="s">
        <v>2605</v>
      </c>
      <c r="I6300" s="410" t="s">
        <v>138</v>
      </c>
      <c r="J6300" s="264">
        <v>-159.22999999999999</v>
      </c>
      <c r="K6300" s="82" t="str">
        <f>IFERROR(IFERROR(VLOOKUP(I6300,'DE-PARA'!B:D,3,0),VLOOKUP(I6300,'DE-PARA'!C:D,2,0)),"NÃO ENCONTRADO")</f>
        <v>Concessionárias (água, luz e telefone)</v>
      </c>
    </row>
    <row r="6301" spans="1:11" ht="15" customHeight="1" x14ac:dyDescent="0.25">
      <c r="A6301" s="81" t="str">
        <f t="shared" si="199"/>
        <v>2019</v>
      </c>
      <c r="B6301" s="259" t="s">
        <v>1021</v>
      </c>
      <c r="C6301" s="260" t="s">
        <v>1022</v>
      </c>
      <c r="D6301" s="73" t="str">
        <f t="shared" si="200"/>
        <v>dez/2019</v>
      </c>
      <c r="E6301" s="263">
        <v>43826</v>
      </c>
      <c r="F6301" s="259"/>
      <c r="G6301" s="259"/>
      <c r="H6301" s="264" t="s">
        <v>2606</v>
      </c>
      <c r="I6301" s="410" t="s">
        <v>128</v>
      </c>
      <c r="J6301" s="264">
        <v>-5343.23</v>
      </c>
      <c r="K6301" s="82" t="str">
        <f>IFERROR(IFERROR(VLOOKUP(I6301,'DE-PARA'!B:D,3,0),VLOOKUP(I6301,'DE-PARA'!C:D,2,0)),"NÃO ENCONTRADO")</f>
        <v>Rescisões Trabalhistas</v>
      </c>
    </row>
    <row r="6302" spans="1:11" ht="15" customHeight="1" x14ac:dyDescent="0.25">
      <c r="A6302" s="81" t="str">
        <f t="shared" si="199"/>
        <v>2019</v>
      </c>
      <c r="B6302" s="259" t="s">
        <v>1021</v>
      </c>
      <c r="C6302" s="260" t="s">
        <v>1022</v>
      </c>
      <c r="D6302" s="73" t="str">
        <f t="shared" si="200"/>
        <v>dez/2019</v>
      </c>
      <c r="E6302" s="263">
        <v>43826</v>
      </c>
      <c r="F6302" s="259"/>
      <c r="G6302" s="259"/>
      <c r="H6302" s="264" t="s">
        <v>2607</v>
      </c>
      <c r="I6302" s="410" t="s">
        <v>248</v>
      </c>
      <c r="J6302" s="264">
        <v>-3765.13</v>
      </c>
      <c r="K6302" s="82" t="str">
        <f>IFERROR(IFERROR(VLOOKUP(I6302,'DE-PARA'!B:D,3,0),VLOOKUP(I6302,'DE-PARA'!C:D,2,0)),"NÃO ENCONTRADO")</f>
        <v>Materiais</v>
      </c>
    </row>
    <row r="6303" spans="1:11" ht="15" customHeight="1" x14ac:dyDescent="0.25">
      <c r="A6303" s="81" t="str">
        <f t="shared" si="199"/>
        <v>2019</v>
      </c>
      <c r="B6303" s="259" t="s">
        <v>1021</v>
      </c>
      <c r="C6303" s="260" t="s">
        <v>1022</v>
      </c>
      <c r="D6303" s="73" t="str">
        <f t="shared" si="200"/>
        <v>dez/2019</v>
      </c>
      <c r="E6303" s="263">
        <v>43826</v>
      </c>
      <c r="F6303" s="259"/>
      <c r="G6303" s="259"/>
      <c r="H6303" s="264" t="s">
        <v>2608</v>
      </c>
      <c r="I6303" s="410" t="s">
        <v>137</v>
      </c>
      <c r="J6303" s="264">
        <v>-981.71</v>
      </c>
      <c r="K6303" s="82" t="str">
        <f>IFERROR(IFERROR(VLOOKUP(I6303,'DE-PARA'!B:D,3,0),VLOOKUP(I6303,'DE-PARA'!C:D,2,0)),"NÃO ENCONTRADO")</f>
        <v>Serviços</v>
      </c>
    </row>
    <row r="6304" spans="1:11" ht="15" customHeight="1" x14ac:dyDescent="0.25">
      <c r="A6304" s="81" t="str">
        <f t="shared" si="199"/>
        <v>2019</v>
      </c>
      <c r="B6304" s="259" t="s">
        <v>1021</v>
      </c>
      <c r="C6304" s="260" t="s">
        <v>1022</v>
      </c>
      <c r="D6304" s="73" t="str">
        <f t="shared" si="200"/>
        <v>dez/2019</v>
      </c>
      <c r="E6304" s="263">
        <v>43826</v>
      </c>
      <c r="F6304" s="259"/>
      <c r="G6304" s="259"/>
      <c r="H6304" s="264" t="s">
        <v>2609</v>
      </c>
      <c r="I6304" s="410" t="s">
        <v>128</v>
      </c>
      <c r="J6304" s="264">
        <v>-15577.73</v>
      </c>
      <c r="K6304" s="82" t="str">
        <f>IFERROR(IFERROR(VLOOKUP(I6304,'DE-PARA'!B:D,3,0),VLOOKUP(I6304,'DE-PARA'!C:D,2,0)),"NÃO ENCONTRADO")</f>
        <v>Rescisões Trabalhistas</v>
      </c>
    </row>
    <row r="6305" spans="1:11" ht="15" customHeight="1" x14ac:dyDescent="0.25">
      <c r="A6305" s="81" t="str">
        <f t="shared" si="199"/>
        <v>2019</v>
      </c>
      <c r="B6305" s="259" t="s">
        <v>1021</v>
      </c>
      <c r="C6305" s="260" t="s">
        <v>1022</v>
      </c>
      <c r="D6305" s="73" t="str">
        <f t="shared" si="200"/>
        <v>dez/2019</v>
      </c>
      <c r="E6305" s="263">
        <v>43826</v>
      </c>
      <c r="F6305" s="259"/>
      <c r="G6305" s="259"/>
      <c r="H6305" s="264" t="s">
        <v>2605</v>
      </c>
      <c r="I6305" s="410" t="s">
        <v>138</v>
      </c>
      <c r="J6305" s="264">
        <v>-159.22999999999999</v>
      </c>
      <c r="K6305" s="82" t="str">
        <f>IFERROR(IFERROR(VLOOKUP(I6305,'DE-PARA'!B:D,3,0),VLOOKUP(I6305,'DE-PARA'!C:D,2,0)),"NÃO ENCONTRADO")</f>
        <v>Concessionárias (água, luz e telefone)</v>
      </c>
    </row>
    <row r="6306" spans="1:11" ht="15" customHeight="1" x14ac:dyDescent="0.25">
      <c r="A6306" s="81" t="str">
        <f t="shared" si="199"/>
        <v>2019</v>
      </c>
      <c r="B6306" s="259" t="s">
        <v>1021</v>
      </c>
      <c r="C6306" s="260" t="s">
        <v>1022</v>
      </c>
      <c r="D6306" s="73" t="str">
        <f t="shared" si="200"/>
        <v>dez/2019</v>
      </c>
      <c r="E6306" s="263">
        <v>43826</v>
      </c>
      <c r="F6306" s="259"/>
      <c r="G6306" s="259"/>
      <c r="H6306" s="264" t="s">
        <v>2610</v>
      </c>
      <c r="I6306" s="264" t="s">
        <v>272</v>
      </c>
      <c r="J6306" s="264">
        <v>-70711.320000000007</v>
      </c>
      <c r="K6306" s="82" t="str">
        <f>IFERROR(IFERROR(VLOOKUP(I6306,'DE-PARA'!B:D,3,0),VLOOKUP(I6306,'DE-PARA'!C:D,2,0)),"NÃO ENCONTRADO")</f>
        <v>Serviços</v>
      </c>
    </row>
    <row r="6307" spans="1:11" ht="15" customHeight="1" x14ac:dyDescent="0.25">
      <c r="A6307" s="81" t="str">
        <f t="shared" si="199"/>
        <v>2019</v>
      </c>
      <c r="B6307" s="259" t="s">
        <v>1021</v>
      </c>
      <c r="C6307" s="260" t="s">
        <v>1022</v>
      </c>
      <c r="D6307" s="73" t="str">
        <f t="shared" si="200"/>
        <v>dez/2019</v>
      </c>
      <c r="E6307" s="263">
        <v>43826</v>
      </c>
      <c r="F6307" s="259"/>
      <c r="G6307" s="259"/>
      <c r="H6307" s="264" t="s">
        <v>2638</v>
      </c>
      <c r="I6307" s="264" t="s">
        <v>272</v>
      </c>
      <c r="J6307" s="264">
        <v>-194677.37</v>
      </c>
      <c r="K6307" s="82" t="str">
        <f>IFERROR(IFERROR(VLOOKUP(I6307,'DE-PARA'!B:D,3,0),VLOOKUP(I6307,'DE-PARA'!C:D,2,0)),"NÃO ENCONTRADO")</f>
        <v>Serviços</v>
      </c>
    </row>
    <row r="6308" spans="1:11" ht="15" customHeight="1" x14ac:dyDescent="0.25">
      <c r="A6308" s="81" t="str">
        <f t="shared" si="199"/>
        <v>2019</v>
      </c>
      <c r="B6308" s="259" t="s">
        <v>1021</v>
      </c>
      <c r="C6308" s="260" t="s">
        <v>1022</v>
      </c>
      <c r="D6308" s="73" t="str">
        <f t="shared" si="200"/>
        <v>dez/2019</v>
      </c>
      <c r="E6308" s="263">
        <v>43826</v>
      </c>
      <c r="F6308" s="259"/>
      <c r="G6308" s="259"/>
      <c r="H6308" s="264" t="s">
        <v>2639</v>
      </c>
      <c r="I6308" s="264" t="s">
        <v>272</v>
      </c>
      <c r="J6308" s="264">
        <v>-36601.61</v>
      </c>
      <c r="K6308" s="82" t="str">
        <f>IFERROR(IFERROR(VLOOKUP(I6308,'DE-PARA'!B:D,3,0),VLOOKUP(I6308,'DE-PARA'!C:D,2,0)),"NÃO ENCONTRADO")</f>
        <v>Serviços</v>
      </c>
    </row>
    <row r="6309" spans="1:11" ht="15" customHeight="1" x14ac:dyDescent="0.25">
      <c r="A6309" s="81" t="str">
        <f t="shared" si="199"/>
        <v>2019</v>
      </c>
      <c r="B6309" s="259" t="s">
        <v>1021</v>
      </c>
      <c r="C6309" s="260" t="s">
        <v>1022</v>
      </c>
      <c r="D6309" s="73" t="str">
        <f t="shared" si="200"/>
        <v>dez/2019</v>
      </c>
      <c r="E6309" s="263">
        <v>43826</v>
      </c>
      <c r="F6309" s="259"/>
      <c r="G6309" s="259"/>
      <c r="H6309" s="264" t="s">
        <v>2640</v>
      </c>
      <c r="I6309" s="264" t="s">
        <v>272</v>
      </c>
      <c r="J6309" s="264">
        <v>-44184.27</v>
      </c>
      <c r="K6309" s="82" t="str">
        <f>IFERROR(IFERROR(VLOOKUP(I6309,'DE-PARA'!B:D,3,0),VLOOKUP(I6309,'DE-PARA'!C:D,2,0)),"NÃO ENCONTRADO")</f>
        <v>Serviços</v>
      </c>
    </row>
    <row r="6310" spans="1:11" ht="15" customHeight="1" x14ac:dyDescent="0.25">
      <c r="A6310" s="81" t="str">
        <f t="shared" si="199"/>
        <v>2019</v>
      </c>
      <c r="B6310" s="259" t="s">
        <v>1021</v>
      </c>
      <c r="C6310" s="260" t="s">
        <v>1022</v>
      </c>
      <c r="D6310" s="73" t="str">
        <f t="shared" si="200"/>
        <v>dez/2019</v>
      </c>
      <c r="E6310" s="263">
        <v>43826</v>
      </c>
      <c r="F6310" s="259"/>
      <c r="G6310" s="259"/>
      <c r="H6310" s="264" t="s">
        <v>2611</v>
      </c>
      <c r="I6310" s="410" t="s">
        <v>129</v>
      </c>
      <c r="J6310" s="264">
        <v>-2758.57</v>
      </c>
      <c r="K6310" s="82" t="str">
        <f>IFERROR(IFERROR(VLOOKUP(I6310,'DE-PARA'!B:D,3,0),VLOOKUP(I6310,'DE-PARA'!C:D,2,0)),"NÃO ENCONTRADO")</f>
        <v>Pessoal</v>
      </c>
    </row>
    <row r="6311" spans="1:11" ht="15" customHeight="1" x14ac:dyDescent="0.25">
      <c r="A6311" s="81" t="str">
        <f t="shared" si="199"/>
        <v>2019</v>
      </c>
      <c r="B6311" s="259" t="s">
        <v>1021</v>
      </c>
      <c r="C6311" s="260" t="s">
        <v>1022</v>
      </c>
      <c r="D6311" s="73" t="str">
        <f t="shared" si="200"/>
        <v>dez/2019</v>
      </c>
      <c r="E6311" s="263">
        <v>43826</v>
      </c>
      <c r="F6311" s="259"/>
      <c r="G6311" s="259"/>
      <c r="H6311" s="264" t="s">
        <v>2612</v>
      </c>
      <c r="I6311" s="410" t="s">
        <v>276</v>
      </c>
      <c r="J6311" s="264">
        <v>-1688.05</v>
      </c>
      <c r="K6311" s="82" t="str">
        <f>IFERROR(IFERROR(VLOOKUP(I6311,'DE-PARA'!B:D,3,0),VLOOKUP(I6311,'DE-PARA'!C:D,2,0)),"NÃO ENCONTRADO")</f>
        <v>Despesas com Viagens</v>
      </c>
    </row>
    <row r="6312" spans="1:11" ht="15" customHeight="1" x14ac:dyDescent="0.25">
      <c r="A6312" s="81" t="str">
        <f t="shared" si="199"/>
        <v>2019</v>
      </c>
      <c r="B6312" s="259" t="s">
        <v>1021</v>
      </c>
      <c r="C6312" s="260" t="s">
        <v>1022</v>
      </c>
      <c r="D6312" s="73" t="str">
        <f t="shared" si="200"/>
        <v>dez/2019</v>
      </c>
      <c r="E6312" s="263">
        <v>43826</v>
      </c>
      <c r="F6312" s="259"/>
      <c r="G6312" s="259"/>
      <c r="H6312" s="264" t="s">
        <v>2405</v>
      </c>
      <c r="I6312" s="410" t="s">
        <v>133</v>
      </c>
      <c r="J6312" s="264">
        <v>-9.5</v>
      </c>
      <c r="K6312" s="82" t="str">
        <f>IFERROR(IFERROR(VLOOKUP(I6312,'DE-PARA'!B:D,3,0),VLOOKUP(I6312,'DE-PARA'!C:D,2,0)),"NÃO ENCONTRADO")</f>
        <v>Outras Saídas</v>
      </c>
    </row>
    <row r="6313" spans="1:11" ht="15" customHeight="1" x14ac:dyDescent="0.25">
      <c r="A6313" s="81" t="str">
        <f t="shared" si="199"/>
        <v>2019</v>
      </c>
      <c r="B6313" s="259" t="s">
        <v>1021</v>
      </c>
      <c r="C6313" s="260" t="s">
        <v>1022</v>
      </c>
      <c r="D6313" s="73" t="str">
        <f t="shared" si="200"/>
        <v>dez/2019</v>
      </c>
      <c r="E6313" s="263">
        <v>43826</v>
      </c>
      <c r="F6313" s="259"/>
      <c r="G6313" s="259"/>
      <c r="H6313" s="264" t="s">
        <v>2405</v>
      </c>
      <c r="I6313" s="410" t="s">
        <v>133</v>
      </c>
      <c r="J6313" s="264">
        <v>-9.5</v>
      </c>
      <c r="K6313" s="82" t="str">
        <f>IFERROR(IFERROR(VLOOKUP(I6313,'DE-PARA'!B:D,3,0),VLOOKUP(I6313,'DE-PARA'!C:D,2,0)),"NÃO ENCONTRADO")</f>
        <v>Outras Saídas</v>
      </c>
    </row>
    <row r="6314" spans="1:11" ht="15" customHeight="1" x14ac:dyDescent="0.25">
      <c r="A6314" s="81" t="str">
        <f t="shared" si="199"/>
        <v>2019</v>
      </c>
      <c r="B6314" s="259" t="s">
        <v>1021</v>
      </c>
      <c r="C6314" s="260" t="s">
        <v>1022</v>
      </c>
      <c r="D6314" s="73" t="str">
        <f t="shared" si="200"/>
        <v>dez/2019</v>
      </c>
      <c r="E6314" s="263">
        <v>43826</v>
      </c>
      <c r="F6314" s="259"/>
      <c r="G6314" s="259"/>
      <c r="H6314" s="264" t="s">
        <v>2405</v>
      </c>
      <c r="I6314" s="410" t="s">
        <v>133</v>
      </c>
      <c r="J6314" s="264">
        <v>-9.5</v>
      </c>
      <c r="K6314" s="82" t="str">
        <f>IFERROR(IFERROR(VLOOKUP(I6314,'DE-PARA'!B:D,3,0),VLOOKUP(I6314,'DE-PARA'!C:D,2,0)),"NÃO ENCONTRADO")</f>
        <v>Outras Saídas</v>
      </c>
    </row>
    <row r="6315" spans="1:11" ht="15" customHeight="1" x14ac:dyDescent="0.25">
      <c r="A6315" s="81" t="str">
        <f t="shared" si="199"/>
        <v>2019</v>
      </c>
      <c r="B6315" s="259" t="s">
        <v>1021</v>
      </c>
      <c r="C6315" s="260" t="s">
        <v>1022</v>
      </c>
      <c r="D6315" s="73" t="str">
        <f t="shared" si="200"/>
        <v>dez/2019</v>
      </c>
      <c r="E6315" s="263">
        <v>43826</v>
      </c>
      <c r="F6315" s="259"/>
      <c r="G6315" s="259"/>
      <c r="H6315" s="264" t="s">
        <v>2405</v>
      </c>
      <c r="I6315" s="410" t="s">
        <v>133</v>
      </c>
      <c r="J6315" s="264">
        <v>-9.5</v>
      </c>
      <c r="K6315" s="82" t="str">
        <f>IFERROR(IFERROR(VLOOKUP(I6315,'DE-PARA'!B:D,3,0),VLOOKUP(I6315,'DE-PARA'!C:D,2,0)),"NÃO ENCONTRADO")</f>
        <v>Outras Saídas</v>
      </c>
    </row>
    <row r="6316" spans="1:11" ht="15" customHeight="1" x14ac:dyDescent="0.25">
      <c r="A6316" s="81" t="str">
        <f t="shared" si="199"/>
        <v>2019</v>
      </c>
      <c r="B6316" s="259" t="s">
        <v>1021</v>
      </c>
      <c r="C6316" s="260" t="s">
        <v>1022</v>
      </c>
      <c r="D6316" s="73" t="str">
        <f t="shared" si="200"/>
        <v>dez/2019</v>
      </c>
      <c r="E6316" s="263">
        <v>43826</v>
      </c>
      <c r="F6316" s="259"/>
      <c r="G6316" s="259"/>
      <c r="H6316" s="264" t="s">
        <v>2405</v>
      </c>
      <c r="I6316" s="410" t="s">
        <v>133</v>
      </c>
      <c r="J6316" s="264">
        <v>-1</v>
      </c>
      <c r="K6316" s="82" t="str">
        <f>IFERROR(IFERROR(VLOOKUP(I6316,'DE-PARA'!B:D,3,0),VLOOKUP(I6316,'DE-PARA'!C:D,2,0)),"NÃO ENCONTRADO")</f>
        <v>Outras Saídas</v>
      </c>
    </row>
    <row r="6317" spans="1:11" ht="15" customHeight="1" x14ac:dyDescent="0.25">
      <c r="A6317" s="81" t="str">
        <f t="shared" si="199"/>
        <v>2019</v>
      </c>
      <c r="B6317" s="259" t="s">
        <v>1021</v>
      </c>
      <c r="C6317" s="260" t="s">
        <v>1022</v>
      </c>
      <c r="D6317" s="73" t="str">
        <f t="shared" si="200"/>
        <v>dez/2019</v>
      </c>
      <c r="E6317" s="263">
        <v>43826</v>
      </c>
      <c r="F6317" s="259"/>
      <c r="G6317" s="259"/>
      <c r="H6317" s="264" t="s">
        <v>2405</v>
      </c>
      <c r="I6317" s="410" t="s">
        <v>133</v>
      </c>
      <c r="J6317" s="264">
        <v>-1</v>
      </c>
      <c r="K6317" s="82" t="str">
        <f>IFERROR(IFERROR(VLOOKUP(I6317,'DE-PARA'!B:D,3,0),VLOOKUP(I6317,'DE-PARA'!C:D,2,0)),"NÃO ENCONTRADO")</f>
        <v>Outras Saídas</v>
      </c>
    </row>
    <row r="6318" spans="1:11" ht="15" customHeight="1" x14ac:dyDescent="0.25">
      <c r="A6318" s="81" t="str">
        <f t="shared" si="199"/>
        <v>2019</v>
      </c>
      <c r="B6318" s="259" t="s">
        <v>1021</v>
      </c>
      <c r="C6318" s="260" t="s">
        <v>1022</v>
      </c>
      <c r="D6318" s="73" t="str">
        <f t="shared" si="200"/>
        <v>dez/2019</v>
      </c>
      <c r="E6318" s="263">
        <v>43826</v>
      </c>
      <c r="F6318" s="259"/>
      <c r="G6318" s="259"/>
      <c r="H6318" s="264" t="s">
        <v>208</v>
      </c>
      <c r="I6318" s="410" t="s">
        <v>298</v>
      </c>
      <c r="J6318" s="264">
        <v>371083.26</v>
      </c>
      <c r="K6318" s="82" t="str">
        <f>IFERROR(IFERROR(VLOOKUP(I6318,'DE-PARA'!B:D,3,0),VLOOKUP(I6318,'DE-PARA'!C:D,2,0)),"NÃO ENCONTRADO")</f>
        <v>Entrada Conta Aplicação (+)</v>
      </c>
    </row>
    <row r="6319" spans="1:11" ht="15" customHeight="1" x14ac:dyDescent="0.25">
      <c r="A6319" s="81" t="str">
        <f t="shared" si="199"/>
        <v>2019</v>
      </c>
      <c r="B6319" s="259" t="s">
        <v>1021</v>
      </c>
      <c r="C6319" s="260" t="s">
        <v>1022</v>
      </c>
      <c r="D6319" s="73" t="str">
        <f t="shared" si="200"/>
        <v>dez/2019</v>
      </c>
      <c r="E6319" s="263">
        <v>43829</v>
      </c>
      <c r="F6319" s="259"/>
      <c r="G6319" s="259"/>
      <c r="H6319" s="264" t="s">
        <v>2581</v>
      </c>
      <c r="I6319" s="410" t="s">
        <v>276</v>
      </c>
      <c r="J6319" s="264">
        <v>239.52</v>
      </c>
      <c r="K6319" s="82" t="str">
        <f>IFERROR(IFERROR(VLOOKUP(I6319,'DE-PARA'!B:D,3,0),VLOOKUP(I6319,'DE-PARA'!C:D,2,0)),"NÃO ENCONTRADO")</f>
        <v>Despesas com Viagens</v>
      </c>
    </row>
    <row r="6320" spans="1:11" ht="15" customHeight="1" x14ac:dyDescent="0.25">
      <c r="A6320" s="81" t="str">
        <f t="shared" si="199"/>
        <v>2019</v>
      </c>
      <c r="B6320" s="259" t="s">
        <v>1021</v>
      </c>
      <c r="C6320" s="260" t="s">
        <v>1022</v>
      </c>
      <c r="D6320" s="73" t="str">
        <f t="shared" si="200"/>
        <v>dez/2019</v>
      </c>
      <c r="E6320" s="263">
        <v>43829</v>
      </c>
      <c r="F6320" s="259"/>
      <c r="G6320" s="259"/>
      <c r="H6320" s="264" t="s">
        <v>2613</v>
      </c>
      <c r="I6320" s="410" t="s">
        <v>142</v>
      </c>
      <c r="J6320" s="264">
        <v>84.5</v>
      </c>
      <c r="K6320" s="82" t="str">
        <f>IFERROR(IFERROR(VLOOKUP(I6320,'DE-PARA'!B:D,3,0),VLOOKUP(I6320,'DE-PARA'!C:D,2,0)),"NÃO ENCONTRADO")</f>
        <v>Outras Saídas</v>
      </c>
    </row>
    <row r="6321" spans="1:16" ht="15" customHeight="1" x14ac:dyDescent="0.25">
      <c r="A6321" s="81" t="str">
        <f t="shared" ref="A6321" si="201">IF(K6321="NÃO ENCONTRADO",0,RIGHT(D6321,4))</f>
        <v>2019</v>
      </c>
      <c r="B6321" s="411" t="s">
        <v>2643</v>
      </c>
      <c r="C6321" s="414" t="s">
        <v>1022</v>
      </c>
      <c r="D6321" s="415" t="str">
        <f t="shared" ref="D6321" si="202">TEXT(E6321,"mmm/aaaa")</f>
        <v>dez/2019</v>
      </c>
      <c r="E6321" s="416">
        <v>43829</v>
      </c>
      <c r="F6321" s="411"/>
      <c r="G6321" s="411"/>
      <c r="H6321" s="417" t="s">
        <v>2644</v>
      </c>
      <c r="I6321" s="417" t="s">
        <v>238</v>
      </c>
      <c r="J6321" s="418">
        <v>6704.03</v>
      </c>
      <c r="K6321" s="423" t="str">
        <f>IFERROR(IFERROR(VLOOKUP(I6321,'DE-PARA'!B:D,3,0),VLOOKUP(I6321,'DE-PARA'!C:D,2,0)),"NÃO ENCONTRADO")</f>
        <v>Rendimentos sobre Aplicações Financeiras</v>
      </c>
    </row>
    <row r="6322" spans="1:16" ht="15" customHeight="1" x14ac:dyDescent="0.25">
      <c r="A6322" s="81" t="str">
        <f t="shared" ref="A6322:A6385" si="203">IF(K6322="NÃO ENCONTRADO",0,RIGHT(D6322,4))</f>
        <v>2020</v>
      </c>
      <c r="B6322" s="395" t="s">
        <v>1021</v>
      </c>
      <c r="C6322" s="260" t="s">
        <v>1022</v>
      </c>
      <c r="D6322" s="73" t="str">
        <f t="shared" ref="D6322:D6338" si="204">TEXT(E6322,"mmm/aaaa")</f>
        <v>jan/2020</v>
      </c>
      <c r="E6322" s="263">
        <v>43832</v>
      </c>
      <c r="F6322" s="259" t="s">
        <v>141</v>
      </c>
      <c r="G6322" s="259" t="s">
        <v>295</v>
      </c>
      <c r="H6322" s="264" t="s">
        <v>876</v>
      </c>
      <c r="I6322" s="264" t="s">
        <v>142</v>
      </c>
      <c r="J6322" s="265">
        <v>-1000</v>
      </c>
      <c r="K6322" s="82" t="str">
        <f>IFERROR(IFERROR(VLOOKUP(I6322,'DE-PARA'!B:D,3,0),VLOOKUP(I6322,'DE-PARA'!C:D,2,0)),"NÃO ENCONTRADO")</f>
        <v>Outras Saídas</v>
      </c>
      <c r="L6322" s="50" t="str">
        <f>VLOOKUP(K6322,'Base -Receita-Despesa'!$B:$AS,1,FALSE)</f>
        <v>Outras Saídas</v>
      </c>
      <c r="P6322" s="292" t="s">
        <v>2373</v>
      </c>
    </row>
    <row r="6323" spans="1:16" ht="15" customHeight="1" x14ac:dyDescent="0.25">
      <c r="A6323" s="81" t="str">
        <f t="shared" si="203"/>
        <v>2020</v>
      </c>
      <c r="B6323" s="259" t="s">
        <v>1021</v>
      </c>
      <c r="C6323" s="260" t="s">
        <v>1022</v>
      </c>
      <c r="D6323" s="73" t="str">
        <f t="shared" si="204"/>
        <v>jan/2020</v>
      </c>
      <c r="E6323" s="263">
        <v>43832</v>
      </c>
      <c r="F6323" s="259">
        <v>2076890</v>
      </c>
      <c r="G6323" s="259" t="s">
        <v>295</v>
      </c>
      <c r="H6323" s="264" t="s">
        <v>1684</v>
      </c>
      <c r="I6323" s="264" t="s">
        <v>144</v>
      </c>
      <c r="J6323" s="264">
        <v>-44.56</v>
      </c>
      <c r="K6323" s="82" t="str">
        <f>IFERROR(IFERROR(VLOOKUP(I6323,'DE-PARA'!B:D,3,0),VLOOKUP(I6323,'DE-PARA'!C:D,2,0)),"NÃO ENCONTRADO")</f>
        <v>Concessionárias (água, luz e telefone)</v>
      </c>
      <c r="L6323" s="50" t="str">
        <f>VLOOKUP(K6323,'Base -Receita-Despesa'!$B:$AS,1,FALSE)</f>
        <v>Concessionárias (água, luz e telefone)</v>
      </c>
    </row>
    <row r="6324" spans="1:16" ht="15" customHeight="1" x14ac:dyDescent="0.25">
      <c r="A6324" s="81" t="str">
        <f t="shared" si="203"/>
        <v>2020</v>
      </c>
      <c r="B6324" s="259" t="s">
        <v>1021</v>
      </c>
      <c r="C6324" s="260" t="s">
        <v>1022</v>
      </c>
      <c r="D6324" s="73" t="str">
        <f t="shared" si="204"/>
        <v>jan/2020</v>
      </c>
      <c r="E6324" s="263">
        <v>43832</v>
      </c>
      <c r="F6324" s="259" t="s">
        <v>207</v>
      </c>
      <c r="G6324" s="259" t="s">
        <v>295</v>
      </c>
      <c r="H6324" s="264" t="s">
        <v>208</v>
      </c>
      <c r="I6324" s="264" t="s">
        <v>298</v>
      </c>
      <c r="J6324" s="264">
        <v>720.54</v>
      </c>
      <c r="K6324" s="82" t="str">
        <f>IFERROR(IFERROR(VLOOKUP(I6324,'DE-PARA'!B:D,3,0),VLOOKUP(I6324,'DE-PARA'!C:D,2,0)),"NÃO ENCONTRADO")</f>
        <v>Entrada Conta Aplicação (+)</v>
      </c>
      <c r="L6324" s="50" t="str">
        <f>VLOOKUP(K6324,'Base -Receita-Despesa'!$B:$AS,1,FALSE)</f>
        <v>ENTRADA CONTA APLICAÇÃO (+)</v>
      </c>
    </row>
    <row r="6325" spans="1:16" ht="15" customHeight="1" x14ac:dyDescent="0.25">
      <c r="A6325" s="81" t="str">
        <f t="shared" si="203"/>
        <v>2020</v>
      </c>
      <c r="B6325" s="259" t="s">
        <v>1021</v>
      </c>
      <c r="C6325" s="260" t="s">
        <v>1022</v>
      </c>
      <c r="D6325" s="73" t="str">
        <f t="shared" si="204"/>
        <v>jan/2020</v>
      </c>
      <c r="E6325" s="263">
        <v>43833</v>
      </c>
      <c r="F6325" s="259">
        <v>1517</v>
      </c>
      <c r="G6325" s="259" t="s">
        <v>295</v>
      </c>
      <c r="H6325" s="264" t="s">
        <v>1070</v>
      </c>
      <c r="I6325" s="264" t="s">
        <v>119</v>
      </c>
      <c r="J6325" s="265">
        <v>-3242.92</v>
      </c>
      <c r="K6325" s="82" t="str">
        <f>IFERROR(IFERROR(VLOOKUP(I6325,'DE-PARA'!B:D,3,0),VLOOKUP(I6325,'DE-PARA'!C:D,2,0)),"NÃO ENCONTRADO")</f>
        <v>Serviços</v>
      </c>
      <c r="L6325" s="50" t="str">
        <f>VLOOKUP(K6325,'Base -Receita-Despesa'!$B:$AS,1,FALSE)</f>
        <v>Serviços</v>
      </c>
    </row>
    <row r="6326" spans="1:16" ht="15" customHeight="1" x14ac:dyDescent="0.25">
      <c r="A6326" s="81" t="str">
        <f t="shared" si="203"/>
        <v>2020</v>
      </c>
      <c r="B6326" s="259" t="s">
        <v>1021</v>
      </c>
      <c r="C6326" s="260" t="s">
        <v>1022</v>
      </c>
      <c r="D6326" s="73" t="str">
        <f t="shared" si="204"/>
        <v>jan/2020</v>
      </c>
      <c r="E6326" s="263">
        <v>43833</v>
      </c>
      <c r="F6326" s="259">
        <v>15564569</v>
      </c>
      <c r="G6326" s="259" t="s">
        <v>295</v>
      </c>
      <c r="H6326" s="264" t="s">
        <v>1404</v>
      </c>
      <c r="I6326" s="264" t="s">
        <v>138</v>
      </c>
      <c r="J6326" s="264">
        <v>-527.66999999999996</v>
      </c>
      <c r="K6326" s="82" t="str">
        <f>IFERROR(IFERROR(VLOOKUP(I6326,'DE-PARA'!B:D,3,0),VLOOKUP(I6326,'DE-PARA'!C:D,2,0)),"NÃO ENCONTRADO")</f>
        <v>Concessionárias (água, luz e telefone)</v>
      </c>
      <c r="L6326" s="50" t="str">
        <f>VLOOKUP(K6326,'Base -Receita-Despesa'!$B:$AS,1,FALSE)</f>
        <v>Concessionárias (água, luz e telefone)</v>
      </c>
    </row>
    <row r="6327" spans="1:16" ht="15" customHeight="1" x14ac:dyDescent="0.25">
      <c r="A6327" s="81" t="str">
        <f t="shared" si="203"/>
        <v>2020</v>
      </c>
      <c r="B6327" s="259" t="s">
        <v>1021</v>
      </c>
      <c r="C6327" s="260" t="s">
        <v>1022</v>
      </c>
      <c r="D6327" s="73" t="str">
        <f t="shared" si="204"/>
        <v>jan/2020</v>
      </c>
      <c r="E6327" s="263">
        <v>43833</v>
      </c>
      <c r="F6327" s="259">
        <v>15357</v>
      </c>
      <c r="G6327" s="259" t="s">
        <v>295</v>
      </c>
      <c r="H6327" s="264" t="s">
        <v>951</v>
      </c>
      <c r="I6327" s="264" t="s">
        <v>257</v>
      </c>
      <c r="J6327" s="264">
        <v>-486</v>
      </c>
      <c r="K6327" s="82" t="str">
        <f>IFERROR(IFERROR(VLOOKUP(I6327,'DE-PARA'!B:D,3,0),VLOOKUP(I6327,'DE-PARA'!C:D,2,0)),"NÃO ENCONTRADO")</f>
        <v>Materiais</v>
      </c>
      <c r="L6327" s="50" t="str">
        <f>VLOOKUP(K6327,'Base -Receita-Despesa'!$B:$AS,1,FALSE)</f>
        <v>Materiais</v>
      </c>
    </row>
    <row r="6328" spans="1:16" ht="15" customHeight="1" x14ac:dyDescent="0.25">
      <c r="A6328" s="81" t="str">
        <f t="shared" si="203"/>
        <v>2020</v>
      </c>
      <c r="B6328" s="259" t="s">
        <v>1021</v>
      </c>
      <c r="C6328" s="260" t="s">
        <v>1022</v>
      </c>
      <c r="D6328" s="73" t="str">
        <f t="shared" si="204"/>
        <v>jan/2020</v>
      </c>
      <c r="E6328" s="263">
        <v>43833</v>
      </c>
      <c r="F6328" s="259" t="s">
        <v>1577</v>
      </c>
      <c r="G6328" s="259" t="s">
        <v>295</v>
      </c>
      <c r="H6328" s="264" t="s">
        <v>1877</v>
      </c>
      <c r="I6328" s="264" t="s">
        <v>276</v>
      </c>
      <c r="J6328" s="264">
        <v>-436.16</v>
      </c>
      <c r="K6328" s="82" t="str">
        <f>IFERROR(IFERROR(VLOOKUP(I6328,'DE-PARA'!B:D,3,0),VLOOKUP(I6328,'DE-PARA'!C:D,2,0)),"NÃO ENCONTRADO")</f>
        <v>Despesas com Viagens</v>
      </c>
      <c r="L6328" s="50" t="str">
        <f>VLOOKUP(K6328,'Base -Receita-Despesa'!$B:$AS,1,FALSE)</f>
        <v>Despesas com Viagens</v>
      </c>
    </row>
    <row r="6329" spans="1:16" ht="15" customHeight="1" x14ac:dyDescent="0.25">
      <c r="A6329" s="81" t="str">
        <f t="shared" si="203"/>
        <v>2020</v>
      </c>
      <c r="B6329" s="259" t="s">
        <v>1021</v>
      </c>
      <c r="C6329" s="260" t="s">
        <v>1022</v>
      </c>
      <c r="D6329" s="73" t="str">
        <f t="shared" si="204"/>
        <v>jan/2020</v>
      </c>
      <c r="E6329" s="263">
        <v>43833</v>
      </c>
      <c r="F6329" s="259" t="s">
        <v>1577</v>
      </c>
      <c r="G6329" s="259" t="s">
        <v>295</v>
      </c>
      <c r="H6329" s="264" t="s">
        <v>1103</v>
      </c>
      <c r="I6329" s="264" t="s">
        <v>276</v>
      </c>
      <c r="J6329" s="264">
        <v>-300.83</v>
      </c>
      <c r="K6329" s="82" t="str">
        <f>IFERROR(IFERROR(VLOOKUP(I6329,'DE-PARA'!B:D,3,0),VLOOKUP(I6329,'DE-PARA'!C:D,2,0)),"NÃO ENCONTRADO")</f>
        <v>Despesas com Viagens</v>
      </c>
      <c r="L6329" s="50" t="str">
        <f>VLOOKUP(K6329,'Base -Receita-Despesa'!$B:$AS,1,FALSE)</f>
        <v>Despesas com Viagens</v>
      </c>
    </row>
    <row r="6330" spans="1:16" ht="15" customHeight="1" x14ac:dyDescent="0.25">
      <c r="A6330" s="81" t="str">
        <f t="shared" si="203"/>
        <v>2020</v>
      </c>
      <c r="B6330" s="259" t="s">
        <v>1021</v>
      </c>
      <c r="C6330" s="260" t="s">
        <v>1022</v>
      </c>
      <c r="D6330" s="73" t="str">
        <f t="shared" si="204"/>
        <v>jan/2020</v>
      </c>
      <c r="E6330" s="263">
        <v>43833</v>
      </c>
      <c r="F6330" s="259" t="s">
        <v>1577</v>
      </c>
      <c r="G6330" s="259" t="s">
        <v>295</v>
      </c>
      <c r="H6330" s="264" t="s">
        <v>1603</v>
      </c>
      <c r="I6330" s="264" t="s">
        <v>276</v>
      </c>
      <c r="J6330" s="264">
        <v>-252.96</v>
      </c>
      <c r="K6330" s="82" t="str">
        <f>IFERROR(IFERROR(VLOOKUP(I6330,'DE-PARA'!B:D,3,0),VLOOKUP(I6330,'DE-PARA'!C:D,2,0)),"NÃO ENCONTRADO")</f>
        <v>Despesas com Viagens</v>
      </c>
      <c r="L6330" s="50" t="str">
        <f>VLOOKUP(K6330,'Base -Receita-Despesa'!$B:$AS,1,FALSE)</f>
        <v>Despesas com Viagens</v>
      </c>
    </row>
    <row r="6331" spans="1:16" ht="15" customHeight="1" x14ac:dyDescent="0.25">
      <c r="A6331" s="81" t="str">
        <f t="shared" si="203"/>
        <v>2020</v>
      </c>
      <c r="B6331" s="259" t="s">
        <v>1021</v>
      </c>
      <c r="C6331" s="260" t="s">
        <v>1022</v>
      </c>
      <c r="D6331" s="73" t="str">
        <f t="shared" si="204"/>
        <v>jan/2020</v>
      </c>
      <c r="E6331" s="263">
        <v>43833</v>
      </c>
      <c r="F6331" s="259" t="s">
        <v>1577</v>
      </c>
      <c r="G6331" s="259" t="s">
        <v>295</v>
      </c>
      <c r="H6331" s="264" t="s">
        <v>1685</v>
      </c>
      <c r="I6331" s="264" t="s">
        <v>276</v>
      </c>
      <c r="J6331" s="264">
        <v>-178.5</v>
      </c>
      <c r="K6331" s="82" t="str">
        <f>IFERROR(IFERROR(VLOOKUP(I6331,'DE-PARA'!B:D,3,0),VLOOKUP(I6331,'DE-PARA'!C:D,2,0)),"NÃO ENCONTRADO")</f>
        <v>Despesas com Viagens</v>
      </c>
      <c r="L6331" s="50" t="str">
        <f>VLOOKUP(K6331,'Base -Receita-Despesa'!$B:$AS,1,FALSE)</f>
        <v>Despesas com Viagens</v>
      </c>
    </row>
    <row r="6332" spans="1:16" ht="15" customHeight="1" x14ac:dyDescent="0.25">
      <c r="A6332" s="81" t="str">
        <f t="shared" si="203"/>
        <v>2020</v>
      </c>
      <c r="B6332" s="259" t="s">
        <v>1021</v>
      </c>
      <c r="C6332" s="260" t="s">
        <v>1022</v>
      </c>
      <c r="D6332" s="73" t="str">
        <f t="shared" si="204"/>
        <v>jan/2020</v>
      </c>
      <c r="E6332" s="263">
        <v>43833</v>
      </c>
      <c r="F6332" s="259" t="s">
        <v>1577</v>
      </c>
      <c r="G6332" s="259" t="s">
        <v>295</v>
      </c>
      <c r="H6332" s="264" t="s">
        <v>354</v>
      </c>
      <c r="I6332" s="264" t="s">
        <v>276</v>
      </c>
      <c r="J6332" s="264">
        <v>-35.07</v>
      </c>
      <c r="K6332" s="82" t="str">
        <f>IFERROR(IFERROR(VLOOKUP(I6332,'DE-PARA'!B:D,3,0),VLOOKUP(I6332,'DE-PARA'!C:D,2,0)),"NÃO ENCONTRADO")</f>
        <v>Despesas com Viagens</v>
      </c>
      <c r="L6332" s="50" t="str">
        <f>VLOOKUP(K6332,'Base -Receita-Despesa'!$B:$AS,1,FALSE)</f>
        <v>Despesas com Viagens</v>
      </c>
    </row>
    <row r="6333" spans="1:16" ht="15" customHeight="1" x14ac:dyDescent="0.25">
      <c r="A6333" s="81" t="str">
        <f t="shared" si="203"/>
        <v>2020</v>
      </c>
      <c r="B6333" s="259" t="s">
        <v>1021</v>
      </c>
      <c r="C6333" s="260" t="s">
        <v>1022</v>
      </c>
      <c r="D6333" s="73" t="str">
        <f t="shared" si="204"/>
        <v>jan/2020</v>
      </c>
      <c r="E6333" s="263">
        <v>43833</v>
      </c>
      <c r="F6333" s="259" t="s">
        <v>1577</v>
      </c>
      <c r="G6333" s="259" t="s">
        <v>295</v>
      </c>
      <c r="H6333" s="264" t="s">
        <v>459</v>
      </c>
      <c r="I6333" s="264" t="s">
        <v>276</v>
      </c>
      <c r="J6333" s="264">
        <v>-22.67</v>
      </c>
      <c r="K6333" s="82" t="str">
        <f>IFERROR(IFERROR(VLOOKUP(I6333,'DE-PARA'!B:D,3,0),VLOOKUP(I6333,'DE-PARA'!C:D,2,0)),"NÃO ENCONTRADO")</f>
        <v>Despesas com Viagens</v>
      </c>
      <c r="L6333" s="50" t="str">
        <f>VLOOKUP(K6333,'Base -Receita-Despesa'!$B:$AS,1,FALSE)</f>
        <v>Despesas com Viagens</v>
      </c>
    </row>
    <row r="6334" spans="1:16" ht="15" customHeight="1" x14ac:dyDescent="0.25">
      <c r="A6334" s="81" t="str">
        <f t="shared" si="203"/>
        <v>2020</v>
      </c>
      <c r="B6334" s="259" t="s">
        <v>1021</v>
      </c>
      <c r="C6334" s="260" t="s">
        <v>1022</v>
      </c>
      <c r="D6334" s="73" t="str">
        <f t="shared" si="204"/>
        <v>jan/2020</v>
      </c>
      <c r="E6334" s="263">
        <v>43833</v>
      </c>
      <c r="F6334" s="259" t="s">
        <v>214</v>
      </c>
      <c r="G6334" s="259" t="s">
        <v>295</v>
      </c>
      <c r="H6334" s="264" t="s">
        <v>197</v>
      </c>
      <c r="I6334" s="264" t="s">
        <v>133</v>
      </c>
      <c r="J6334" s="264">
        <v>-9.5</v>
      </c>
      <c r="K6334" s="82" t="str">
        <f>IFERROR(IFERROR(VLOOKUP(I6334,'DE-PARA'!B:D,3,0),VLOOKUP(I6334,'DE-PARA'!C:D,2,0)),"NÃO ENCONTRADO")</f>
        <v>Outras Saídas</v>
      </c>
      <c r="L6334" s="50" t="str">
        <f>VLOOKUP(K6334,'Base -Receita-Despesa'!$B:$AS,1,FALSE)</f>
        <v>Outras Saídas</v>
      </c>
    </row>
    <row r="6335" spans="1:16" ht="15" customHeight="1" x14ac:dyDescent="0.25">
      <c r="A6335" s="81" t="str">
        <f t="shared" si="203"/>
        <v>2020</v>
      </c>
      <c r="B6335" s="259" t="s">
        <v>1021</v>
      </c>
      <c r="C6335" s="260" t="s">
        <v>1022</v>
      </c>
      <c r="D6335" s="73" t="str">
        <f t="shared" si="204"/>
        <v>jan/2020</v>
      </c>
      <c r="E6335" s="263">
        <v>43833</v>
      </c>
      <c r="F6335" s="259" t="s">
        <v>1577</v>
      </c>
      <c r="G6335" s="259" t="s">
        <v>295</v>
      </c>
      <c r="H6335" s="264" t="s">
        <v>459</v>
      </c>
      <c r="I6335" s="264" t="s">
        <v>276</v>
      </c>
      <c r="J6335" s="264">
        <v>147.36000000000001</v>
      </c>
      <c r="K6335" s="82" t="str">
        <f>IFERROR(IFERROR(VLOOKUP(I6335,'DE-PARA'!B:D,3,0),VLOOKUP(I6335,'DE-PARA'!C:D,2,0)),"NÃO ENCONTRADO")</f>
        <v>Despesas com Viagens</v>
      </c>
      <c r="L6335" s="50" t="str">
        <f>VLOOKUP(K6335,'Base -Receita-Despesa'!$B:$AS,1,FALSE)</f>
        <v>Despesas com Viagens</v>
      </c>
    </row>
    <row r="6336" spans="1:16" ht="15" customHeight="1" x14ac:dyDescent="0.25">
      <c r="A6336" s="81" t="str">
        <f t="shared" si="203"/>
        <v>2020</v>
      </c>
      <c r="B6336" s="259" t="s">
        <v>1021</v>
      </c>
      <c r="C6336" s="260" t="s">
        <v>1022</v>
      </c>
      <c r="D6336" s="73" t="str">
        <f t="shared" si="204"/>
        <v>jan/2020</v>
      </c>
      <c r="E6336" s="263">
        <v>43833</v>
      </c>
      <c r="F6336" s="259" t="s">
        <v>1577</v>
      </c>
      <c r="G6336" s="259" t="s">
        <v>295</v>
      </c>
      <c r="H6336" s="264" t="s">
        <v>1103</v>
      </c>
      <c r="I6336" s="264" t="s">
        <v>276</v>
      </c>
      <c r="J6336" s="264">
        <v>300.83</v>
      </c>
      <c r="K6336" s="82" t="str">
        <f>IFERROR(IFERROR(VLOOKUP(I6336,'DE-PARA'!B:D,3,0),VLOOKUP(I6336,'DE-PARA'!C:D,2,0)),"NÃO ENCONTRADO")</f>
        <v>Despesas com Viagens</v>
      </c>
      <c r="L6336" s="50" t="str">
        <f>VLOOKUP(K6336,'Base -Receita-Despesa'!$B:$AS,1,FALSE)</f>
        <v>Despesas com Viagens</v>
      </c>
    </row>
    <row r="6337" spans="1:12" ht="15" customHeight="1" x14ac:dyDescent="0.25">
      <c r="A6337" s="81" t="str">
        <f t="shared" si="203"/>
        <v>2020</v>
      </c>
      <c r="B6337" s="259" t="s">
        <v>1021</v>
      </c>
      <c r="C6337" s="260" t="s">
        <v>1022</v>
      </c>
      <c r="D6337" s="73" t="str">
        <f t="shared" si="204"/>
        <v>jan/2020</v>
      </c>
      <c r="E6337" s="263">
        <v>43833</v>
      </c>
      <c r="F6337" s="259" t="s">
        <v>207</v>
      </c>
      <c r="G6337" s="259" t="s">
        <v>295</v>
      </c>
      <c r="H6337" s="264" t="s">
        <v>208</v>
      </c>
      <c r="I6337" s="264" t="s">
        <v>298</v>
      </c>
      <c r="J6337" s="265">
        <v>5044.09</v>
      </c>
      <c r="K6337" s="82" t="str">
        <f>IFERROR(IFERROR(VLOOKUP(I6337,'DE-PARA'!B:D,3,0),VLOOKUP(I6337,'DE-PARA'!C:D,2,0)),"NÃO ENCONTRADO")</f>
        <v>Entrada Conta Aplicação (+)</v>
      </c>
      <c r="L6337" s="50" t="str">
        <f>VLOOKUP(K6337,'Base -Receita-Despesa'!$B:$AS,1,FALSE)</f>
        <v>ENTRADA CONTA APLICAÇÃO (+)</v>
      </c>
    </row>
    <row r="6338" spans="1:12" ht="15" customHeight="1" x14ac:dyDescent="0.25">
      <c r="A6338" s="81" t="str">
        <f t="shared" si="203"/>
        <v>2020</v>
      </c>
      <c r="B6338" s="259" t="s">
        <v>1021</v>
      </c>
      <c r="C6338" s="260" t="s">
        <v>1022</v>
      </c>
      <c r="D6338" s="73" t="str">
        <f t="shared" si="204"/>
        <v>jan/2020</v>
      </c>
      <c r="E6338" s="263">
        <v>43836</v>
      </c>
      <c r="F6338" s="259">
        <v>10248</v>
      </c>
      <c r="G6338" s="259" t="s">
        <v>295</v>
      </c>
      <c r="H6338" s="264" t="s">
        <v>842</v>
      </c>
      <c r="I6338" s="264" t="s">
        <v>120</v>
      </c>
      <c r="J6338" s="265">
        <v>-5268</v>
      </c>
      <c r="K6338" s="82" t="str">
        <f>IFERROR(IFERROR(VLOOKUP(I6338,'DE-PARA'!B:D,3,0),VLOOKUP(I6338,'DE-PARA'!C:D,2,0)),"NÃO ENCONTRADO")</f>
        <v>Serviços</v>
      </c>
      <c r="L6338" s="50" t="str">
        <f>VLOOKUP(K6338,'Base -Receita-Despesa'!$B:$AS,1,FALSE)</f>
        <v>Serviços</v>
      </c>
    </row>
    <row r="6339" spans="1:12" ht="15" customHeight="1" x14ac:dyDescent="0.25">
      <c r="A6339" s="81" t="str">
        <f t="shared" si="203"/>
        <v>2020</v>
      </c>
      <c r="B6339" s="259" t="s">
        <v>1021</v>
      </c>
      <c r="C6339" s="260" t="s">
        <v>1022</v>
      </c>
      <c r="D6339" s="73" t="str">
        <f t="shared" ref="D6339:D6402" si="205">TEXT(E6339,"mmm/aaaa")</f>
        <v>jan/2020</v>
      </c>
      <c r="E6339" s="263">
        <v>43836</v>
      </c>
      <c r="F6339" s="259">
        <v>39644</v>
      </c>
      <c r="G6339" s="259" t="s">
        <v>295</v>
      </c>
      <c r="H6339" s="264" t="s">
        <v>842</v>
      </c>
      <c r="I6339" s="264" t="s">
        <v>120</v>
      </c>
      <c r="J6339" s="265">
        <v>-3026.66</v>
      </c>
      <c r="K6339" s="82" t="str">
        <f>IFERROR(IFERROR(VLOOKUP(I6339,'DE-PARA'!B:D,3,0),VLOOKUP(I6339,'DE-PARA'!C:D,2,0)),"NÃO ENCONTRADO")</f>
        <v>Serviços</v>
      </c>
      <c r="L6339" s="50" t="str">
        <f>VLOOKUP(K6339,'Base -Receita-Despesa'!$B:$AS,1,FALSE)</f>
        <v>Serviços</v>
      </c>
    </row>
    <row r="6340" spans="1:12" ht="15" customHeight="1" x14ac:dyDescent="0.25">
      <c r="A6340" s="81" t="str">
        <f t="shared" si="203"/>
        <v>2020</v>
      </c>
      <c r="B6340" s="259" t="s">
        <v>1021</v>
      </c>
      <c r="C6340" s="260" t="s">
        <v>1022</v>
      </c>
      <c r="D6340" s="73" t="str">
        <f t="shared" si="205"/>
        <v>jan/2020</v>
      </c>
      <c r="E6340" s="263">
        <v>43836</v>
      </c>
      <c r="F6340" s="259">
        <v>5576</v>
      </c>
      <c r="G6340" s="259" t="s">
        <v>295</v>
      </c>
      <c r="H6340" s="264" t="s">
        <v>852</v>
      </c>
      <c r="I6340" s="264" t="s">
        <v>283</v>
      </c>
      <c r="J6340" s="264">
        <v>-609.6</v>
      </c>
      <c r="K6340" s="82" t="str">
        <f>IFERROR(IFERROR(VLOOKUP(I6340,'DE-PARA'!B:D,3,0),VLOOKUP(I6340,'DE-PARA'!C:D,2,0)),"NÃO ENCONTRADO")</f>
        <v>Investimentos</v>
      </c>
      <c r="L6340" s="50" t="str">
        <f>VLOOKUP(K6340,'Base -Receita-Despesa'!$B:$AS,1,FALSE)</f>
        <v>Investimentos</v>
      </c>
    </row>
    <row r="6341" spans="1:12" ht="15" customHeight="1" x14ac:dyDescent="0.25">
      <c r="A6341" s="81" t="str">
        <f t="shared" si="203"/>
        <v>2020</v>
      </c>
      <c r="B6341" s="259" t="s">
        <v>1021</v>
      </c>
      <c r="C6341" s="260" t="s">
        <v>1022</v>
      </c>
      <c r="D6341" s="73" t="str">
        <f t="shared" si="205"/>
        <v>jan/2020</v>
      </c>
      <c r="E6341" s="263">
        <v>43836</v>
      </c>
      <c r="F6341" s="259" t="s">
        <v>1577</v>
      </c>
      <c r="G6341" s="259" t="s">
        <v>295</v>
      </c>
      <c r="H6341" s="264" t="s">
        <v>1103</v>
      </c>
      <c r="I6341" s="264" t="s">
        <v>276</v>
      </c>
      <c r="J6341" s="264">
        <v>-300.83</v>
      </c>
      <c r="K6341" s="82" t="str">
        <f>IFERROR(IFERROR(VLOOKUP(I6341,'DE-PARA'!B:D,3,0),VLOOKUP(I6341,'DE-PARA'!C:D,2,0)),"NÃO ENCONTRADO")</f>
        <v>Despesas com Viagens</v>
      </c>
      <c r="L6341" s="50" t="str">
        <f>VLOOKUP(K6341,'Base -Receita-Despesa'!$B:$AS,1,FALSE)</f>
        <v>Despesas com Viagens</v>
      </c>
    </row>
    <row r="6342" spans="1:12" ht="15" customHeight="1" x14ac:dyDescent="0.25">
      <c r="A6342" s="81" t="str">
        <f t="shared" si="203"/>
        <v>2020</v>
      </c>
      <c r="B6342" s="259" t="s">
        <v>1021</v>
      </c>
      <c r="C6342" s="260" t="s">
        <v>1022</v>
      </c>
      <c r="D6342" s="73" t="str">
        <f t="shared" si="205"/>
        <v>jan/2020</v>
      </c>
      <c r="E6342" s="263">
        <v>43836</v>
      </c>
      <c r="F6342" s="259" t="s">
        <v>214</v>
      </c>
      <c r="G6342" s="259" t="s">
        <v>295</v>
      </c>
      <c r="H6342" s="264" t="s">
        <v>197</v>
      </c>
      <c r="I6342" s="264" t="s">
        <v>133</v>
      </c>
      <c r="J6342" s="264">
        <v>-9.5</v>
      </c>
      <c r="K6342" s="82" t="str">
        <f>IFERROR(IFERROR(VLOOKUP(I6342,'DE-PARA'!B:D,3,0),VLOOKUP(I6342,'DE-PARA'!C:D,2,0)),"NÃO ENCONTRADO")</f>
        <v>Outras Saídas</v>
      </c>
      <c r="L6342" s="50" t="str">
        <f>VLOOKUP(K6342,'Base -Receita-Despesa'!$B:$AS,1,FALSE)</f>
        <v>Outras Saídas</v>
      </c>
    </row>
    <row r="6343" spans="1:12" ht="15" customHeight="1" x14ac:dyDescent="0.25">
      <c r="A6343" s="81" t="str">
        <f t="shared" si="203"/>
        <v>2020</v>
      </c>
      <c r="B6343" s="259" t="s">
        <v>1021</v>
      </c>
      <c r="C6343" s="260" t="s">
        <v>1022</v>
      </c>
      <c r="D6343" s="73" t="str">
        <f t="shared" si="205"/>
        <v>jan/2020</v>
      </c>
      <c r="E6343" s="263">
        <v>43836</v>
      </c>
      <c r="F6343" s="259" t="s">
        <v>207</v>
      </c>
      <c r="G6343" s="259" t="s">
        <v>295</v>
      </c>
      <c r="H6343" s="264" t="s">
        <v>208</v>
      </c>
      <c r="I6343" s="264" t="s">
        <v>298</v>
      </c>
      <c r="J6343" s="265">
        <v>9214.59</v>
      </c>
      <c r="K6343" s="82" t="str">
        <f>IFERROR(IFERROR(VLOOKUP(I6343,'DE-PARA'!B:D,3,0),VLOOKUP(I6343,'DE-PARA'!C:D,2,0)),"NÃO ENCONTRADO")</f>
        <v>Entrada Conta Aplicação (+)</v>
      </c>
      <c r="L6343" s="50" t="str">
        <f>VLOOKUP(K6343,'Base -Receita-Despesa'!$B:$AS,1,FALSE)</f>
        <v>ENTRADA CONTA APLICAÇÃO (+)</v>
      </c>
    </row>
    <row r="6344" spans="1:12" ht="15" customHeight="1" x14ac:dyDescent="0.25">
      <c r="A6344" s="81" t="str">
        <f t="shared" si="203"/>
        <v>2020</v>
      </c>
      <c r="B6344" s="259" t="s">
        <v>1021</v>
      </c>
      <c r="C6344" s="260" t="s">
        <v>1022</v>
      </c>
      <c r="D6344" s="73" t="str">
        <f t="shared" si="205"/>
        <v>jan/2020</v>
      </c>
      <c r="E6344" s="263">
        <v>43837</v>
      </c>
      <c r="F6344" s="259" t="s">
        <v>134</v>
      </c>
      <c r="G6344" s="259" t="s">
        <v>295</v>
      </c>
      <c r="H6344" s="264" t="s">
        <v>1883</v>
      </c>
      <c r="I6344" s="264" t="s">
        <v>135</v>
      </c>
      <c r="J6344" s="265">
        <v>-301682.03000000003</v>
      </c>
      <c r="K6344" s="82" t="str">
        <f>IFERROR(IFERROR(VLOOKUP(I6344,'DE-PARA'!B:D,3,0),VLOOKUP(I6344,'DE-PARA'!C:D,2,0)),"NÃO ENCONTRADO")</f>
        <v>Pessoal</v>
      </c>
      <c r="L6344" s="50" t="str">
        <f>VLOOKUP(K6344,'Base -Receita-Despesa'!$B:$AS,1,FALSE)</f>
        <v>Pessoal</v>
      </c>
    </row>
    <row r="6345" spans="1:12" ht="15" customHeight="1" x14ac:dyDescent="0.25">
      <c r="A6345" s="81" t="str">
        <f t="shared" si="203"/>
        <v>2020</v>
      </c>
      <c r="B6345" s="259" t="s">
        <v>1021</v>
      </c>
      <c r="C6345" s="260" t="s">
        <v>1022</v>
      </c>
      <c r="D6345" s="73" t="str">
        <f t="shared" si="205"/>
        <v>jan/2020</v>
      </c>
      <c r="E6345" s="263">
        <v>43837</v>
      </c>
      <c r="F6345" s="259" t="s">
        <v>739</v>
      </c>
      <c r="G6345" s="259" t="s">
        <v>295</v>
      </c>
      <c r="H6345" s="264" t="s">
        <v>877</v>
      </c>
      <c r="I6345" s="264" t="s">
        <v>126</v>
      </c>
      <c r="J6345" s="265">
        <v>-41199.699999999997</v>
      </c>
      <c r="K6345" s="82" t="str">
        <f>IFERROR(IFERROR(VLOOKUP(I6345,'DE-PARA'!B:D,3,0),VLOOKUP(I6345,'DE-PARA'!C:D,2,0)),"NÃO ENCONTRADO")</f>
        <v>Encargos sobre Folha de Pagamento</v>
      </c>
      <c r="L6345" s="50" t="str">
        <f>VLOOKUP(K6345,'Base -Receita-Despesa'!$B:$AS,1,FALSE)</f>
        <v>Encargos sobre Folha de Pagamento</v>
      </c>
    </row>
    <row r="6346" spans="1:12" ht="15" customHeight="1" x14ac:dyDescent="0.25">
      <c r="A6346" s="81" t="str">
        <f t="shared" si="203"/>
        <v>2020</v>
      </c>
      <c r="B6346" s="259" t="s">
        <v>1021</v>
      </c>
      <c r="C6346" s="260" t="s">
        <v>1022</v>
      </c>
      <c r="D6346" s="73" t="str">
        <f t="shared" si="205"/>
        <v>jan/2020</v>
      </c>
      <c r="E6346" s="263">
        <v>43837</v>
      </c>
      <c r="F6346" s="259" t="s">
        <v>806</v>
      </c>
      <c r="G6346" s="259" t="s">
        <v>295</v>
      </c>
      <c r="H6346" s="264" t="s">
        <v>806</v>
      </c>
      <c r="I6346" s="264" t="s">
        <v>237</v>
      </c>
      <c r="J6346" s="265">
        <v>-34248.42</v>
      </c>
      <c r="K6346" s="82" t="str">
        <f>IFERROR(IFERROR(VLOOKUP(I6346,'DE-PARA'!B:D,3,0),VLOOKUP(I6346,'DE-PARA'!C:D,2,0)),"NÃO ENCONTRADO")</f>
        <v>Reembolso de Rateios(-)</v>
      </c>
      <c r="L6346" s="50" t="str">
        <f>VLOOKUP(K6346,'Base -Receita-Despesa'!$B:$AS,1,FALSE)</f>
        <v>Reembolso de Rateios(-)</v>
      </c>
    </row>
    <row r="6347" spans="1:12" ht="15" customHeight="1" x14ac:dyDescent="0.25">
      <c r="A6347" s="81" t="str">
        <f t="shared" si="203"/>
        <v>2020</v>
      </c>
      <c r="B6347" s="259" t="s">
        <v>1021</v>
      </c>
      <c r="C6347" s="260" t="s">
        <v>1022</v>
      </c>
      <c r="D6347" s="73" t="str">
        <f t="shared" si="205"/>
        <v>jan/2020</v>
      </c>
      <c r="E6347" s="263">
        <v>43837</v>
      </c>
      <c r="F6347" s="259">
        <v>19779</v>
      </c>
      <c r="G6347" s="259" t="s">
        <v>295</v>
      </c>
      <c r="H6347" s="264" t="s">
        <v>882</v>
      </c>
      <c r="I6347" s="264" t="s">
        <v>271</v>
      </c>
      <c r="J6347" s="265">
        <v>-5341.83</v>
      </c>
      <c r="K6347" s="82" t="str">
        <f>IFERROR(IFERROR(VLOOKUP(I6347,'DE-PARA'!B:D,3,0),VLOOKUP(I6347,'DE-PARA'!C:D,2,0)),"NÃO ENCONTRADO")</f>
        <v>Serviços</v>
      </c>
      <c r="L6347" s="50" t="str">
        <f>VLOOKUP(K6347,'Base -Receita-Despesa'!$B:$AS,1,FALSE)</f>
        <v>Serviços</v>
      </c>
    </row>
    <row r="6348" spans="1:12" ht="15" customHeight="1" x14ac:dyDescent="0.25">
      <c r="A6348" s="81" t="str">
        <f t="shared" si="203"/>
        <v>2020</v>
      </c>
      <c r="B6348" s="259" t="s">
        <v>1021</v>
      </c>
      <c r="C6348" s="260" t="s">
        <v>1022</v>
      </c>
      <c r="D6348" s="73" t="str">
        <f t="shared" si="205"/>
        <v>jan/2020</v>
      </c>
      <c r="E6348" s="263">
        <v>43837</v>
      </c>
      <c r="F6348" s="259">
        <v>20044</v>
      </c>
      <c r="G6348" s="259" t="s">
        <v>295</v>
      </c>
      <c r="H6348" s="264" t="s">
        <v>882</v>
      </c>
      <c r="I6348" s="264" t="s">
        <v>271</v>
      </c>
      <c r="J6348" s="265">
        <v>-4415.8599999999997</v>
      </c>
      <c r="K6348" s="82" t="str">
        <f>IFERROR(IFERROR(VLOOKUP(I6348,'DE-PARA'!B:D,3,0),VLOOKUP(I6348,'DE-PARA'!C:D,2,0)),"NÃO ENCONTRADO")</f>
        <v>Serviços</v>
      </c>
      <c r="L6348" s="50" t="str">
        <f>VLOOKUP(K6348,'Base -Receita-Despesa'!$B:$AS,1,FALSE)</f>
        <v>Serviços</v>
      </c>
    </row>
    <row r="6349" spans="1:12" ht="15" customHeight="1" x14ac:dyDescent="0.25">
      <c r="A6349" s="81" t="str">
        <f t="shared" si="203"/>
        <v>2020</v>
      </c>
      <c r="B6349" s="259" t="s">
        <v>1021</v>
      </c>
      <c r="C6349" s="260" t="s">
        <v>1022</v>
      </c>
      <c r="D6349" s="73" t="str">
        <f t="shared" si="205"/>
        <v>jan/2020</v>
      </c>
      <c r="E6349" s="263">
        <v>43837</v>
      </c>
      <c r="F6349" s="259" t="s">
        <v>134</v>
      </c>
      <c r="G6349" s="259" t="s">
        <v>295</v>
      </c>
      <c r="H6349" s="264" t="s">
        <v>1884</v>
      </c>
      <c r="I6349" s="264" t="s">
        <v>135</v>
      </c>
      <c r="J6349" s="265">
        <v>-1876.32</v>
      </c>
      <c r="K6349" s="82" t="str">
        <f>IFERROR(IFERROR(VLOOKUP(I6349,'DE-PARA'!B:D,3,0),VLOOKUP(I6349,'DE-PARA'!C:D,2,0)),"NÃO ENCONTRADO")</f>
        <v>Pessoal</v>
      </c>
      <c r="L6349" s="50" t="str">
        <f>VLOOKUP(K6349,'Base -Receita-Despesa'!$B:$AS,1,FALSE)</f>
        <v>Pessoal</v>
      </c>
    </row>
    <row r="6350" spans="1:12" ht="15" customHeight="1" x14ac:dyDescent="0.25">
      <c r="A6350" s="81" t="str">
        <f t="shared" si="203"/>
        <v>2020</v>
      </c>
      <c r="B6350" s="259" t="s">
        <v>1021</v>
      </c>
      <c r="C6350" s="260" t="s">
        <v>1022</v>
      </c>
      <c r="D6350" s="73" t="str">
        <f t="shared" si="205"/>
        <v>jan/2020</v>
      </c>
      <c r="E6350" s="263">
        <v>43837</v>
      </c>
      <c r="F6350" s="259" t="s">
        <v>134</v>
      </c>
      <c r="G6350" s="259" t="s">
        <v>295</v>
      </c>
      <c r="H6350" s="264" t="s">
        <v>1826</v>
      </c>
      <c r="I6350" s="264" t="s">
        <v>135</v>
      </c>
      <c r="J6350" s="265">
        <v>-1474.03</v>
      </c>
      <c r="K6350" s="82" t="str">
        <f>IFERROR(IFERROR(VLOOKUP(I6350,'DE-PARA'!B:D,3,0),VLOOKUP(I6350,'DE-PARA'!C:D,2,0)),"NÃO ENCONTRADO")</f>
        <v>Pessoal</v>
      </c>
      <c r="L6350" s="50" t="str">
        <f>VLOOKUP(K6350,'Base -Receita-Despesa'!$B:$AS,1,FALSE)</f>
        <v>Pessoal</v>
      </c>
    </row>
    <row r="6351" spans="1:12" ht="15" customHeight="1" x14ac:dyDescent="0.25">
      <c r="A6351" s="81" t="str">
        <f t="shared" si="203"/>
        <v>2020</v>
      </c>
      <c r="B6351" s="259" t="s">
        <v>1021</v>
      </c>
      <c r="C6351" s="260" t="s">
        <v>1022</v>
      </c>
      <c r="D6351" s="73" t="str">
        <f t="shared" si="205"/>
        <v>jan/2020</v>
      </c>
      <c r="E6351" s="263">
        <v>43837</v>
      </c>
      <c r="F6351" s="259" t="s">
        <v>134</v>
      </c>
      <c r="G6351" s="259" t="s">
        <v>295</v>
      </c>
      <c r="H6351" s="264" t="s">
        <v>1885</v>
      </c>
      <c r="I6351" s="264" t="s">
        <v>135</v>
      </c>
      <c r="J6351" s="265">
        <v>-1458.89</v>
      </c>
      <c r="K6351" s="82" t="str">
        <f>IFERROR(IFERROR(VLOOKUP(I6351,'DE-PARA'!B:D,3,0),VLOOKUP(I6351,'DE-PARA'!C:D,2,0)),"NÃO ENCONTRADO")</f>
        <v>Pessoal</v>
      </c>
      <c r="L6351" s="50" t="str">
        <f>VLOOKUP(K6351,'Base -Receita-Despesa'!$B:$AS,1,FALSE)</f>
        <v>Pessoal</v>
      </c>
    </row>
    <row r="6352" spans="1:12" ht="15" customHeight="1" x14ac:dyDescent="0.25">
      <c r="A6352" s="81" t="str">
        <f t="shared" si="203"/>
        <v>2020</v>
      </c>
      <c r="B6352" s="259" t="s">
        <v>1021</v>
      </c>
      <c r="C6352" s="260" t="s">
        <v>1022</v>
      </c>
      <c r="D6352" s="73" t="str">
        <f t="shared" si="205"/>
        <v>jan/2020</v>
      </c>
      <c r="E6352" s="263">
        <v>43837</v>
      </c>
      <c r="F6352" s="259" t="s">
        <v>134</v>
      </c>
      <c r="G6352" s="259" t="s">
        <v>295</v>
      </c>
      <c r="H6352" s="264" t="s">
        <v>1886</v>
      </c>
      <c r="I6352" s="264" t="s">
        <v>135</v>
      </c>
      <c r="J6352" s="265">
        <v>-1365.37</v>
      </c>
      <c r="K6352" s="82" t="str">
        <f>IFERROR(IFERROR(VLOOKUP(I6352,'DE-PARA'!B:D,3,0),VLOOKUP(I6352,'DE-PARA'!C:D,2,0)),"NÃO ENCONTRADO")</f>
        <v>Pessoal</v>
      </c>
      <c r="L6352" s="50" t="str">
        <f>VLOOKUP(K6352,'Base -Receita-Despesa'!$B:$AS,1,FALSE)</f>
        <v>Pessoal</v>
      </c>
    </row>
    <row r="6353" spans="1:12" ht="15" customHeight="1" x14ac:dyDescent="0.25">
      <c r="A6353" s="81" t="str">
        <f t="shared" si="203"/>
        <v>2020</v>
      </c>
      <c r="B6353" s="259" t="s">
        <v>1021</v>
      </c>
      <c r="C6353" s="260" t="s">
        <v>1022</v>
      </c>
      <c r="D6353" s="73" t="str">
        <f t="shared" si="205"/>
        <v>jan/2020</v>
      </c>
      <c r="E6353" s="263">
        <v>43837</v>
      </c>
      <c r="F6353" s="259" t="s">
        <v>134</v>
      </c>
      <c r="G6353" s="259" t="s">
        <v>295</v>
      </c>
      <c r="H6353" s="264" t="s">
        <v>1887</v>
      </c>
      <c r="I6353" s="264" t="s">
        <v>135</v>
      </c>
      <c r="J6353" s="265">
        <v>-1335.85</v>
      </c>
      <c r="K6353" s="82" t="str">
        <f>IFERROR(IFERROR(VLOOKUP(I6353,'DE-PARA'!B:D,3,0),VLOOKUP(I6353,'DE-PARA'!C:D,2,0)),"NÃO ENCONTRADO")</f>
        <v>Pessoal</v>
      </c>
      <c r="L6353" s="50" t="str">
        <f>VLOOKUP(K6353,'Base -Receita-Despesa'!$B:$AS,1,FALSE)</f>
        <v>Pessoal</v>
      </c>
    </row>
    <row r="6354" spans="1:12" ht="15" customHeight="1" x14ac:dyDescent="0.25">
      <c r="A6354" s="81" t="str">
        <f t="shared" si="203"/>
        <v>2020</v>
      </c>
      <c r="B6354" s="259" t="s">
        <v>1021</v>
      </c>
      <c r="C6354" s="260" t="s">
        <v>1022</v>
      </c>
      <c r="D6354" s="73" t="str">
        <f t="shared" si="205"/>
        <v>jan/2020</v>
      </c>
      <c r="E6354" s="263">
        <v>43837</v>
      </c>
      <c r="F6354" s="259" t="s">
        <v>134</v>
      </c>
      <c r="G6354" s="259" t="s">
        <v>295</v>
      </c>
      <c r="H6354" s="264" t="s">
        <v>1888</v>
      </c>
      <c r="I6354" s="264" t="s">
        <v>135</v>
      </c>
      <c r="J6354" s="265">
        <v>-1329.94</v>
      </c>
      <c r="K6354" s="82" t="str">
        <f>IFERROR(IFERROR(VLOOKUP(I6354,'DE-PARA'!B:D,3,0),VLOOKUP(I6354,'DE-PARA'!C:D,2,0)),"NÃO ENCONTRADO")</f>
        <v>Pessoal</v>
      </c>
      <c r="L6354" s="50" t="str">
        <f>VLOOKUP(K6354,'Base -Receita-Despesa'!$B:$AS,1,FALSE)</f>
        <v>Pessoal</v>
      </c>
    </row>
    <row r="6355" spans="1:12" ht="15" customHeight="1" x14ac:dyDescent="0.25">
      <c r="A6355" s="81" t="str">
        <f t="shared" si="203"/>
        <v>2020</v>
      </c>
      <c r="B6355" s="259" t="s">
        <v>1021</v>
      </c>
      <c r="C6355" s="260" t="s">
        <v>1022</v>
      </c>
      <c r="D6355" s="73" t="str">
        <f t="shared" si="205"/>
        <v>jan/2020</v>
      </c>
      <c r="E6355" s="263">
        <v>43837</v>
      </c>
      <c r="F6355" s="259" t="s">
        <v>134</v>
      </c>
      <c r="G6355" s="259" t="s">
        <v>295</v>
      </c>
      <c r="H6355" s="264" t="s">
        <v>1889</v>
      </c>
      <c r="I6355" s="264" t="s">
        <v>135</v>
      </c>
      <c r="J6355" s="265">
        <v>-1315.4</v>
      </c>
      <c r="K6355" s="82" t="str">
        <f>IFERROR(IFERROR(VLOOKUP(I6355,'DE-PARA'!B:D,3,0),VLOOKUP(I6355,'DE-PARA'!C:D,2,0)),"NÃO ENCONTRADO")</f>
        <v>Pessoal</v>
      </c>
      <c r="L6355" s="50" t="str">
        <f>VLOOKUP(K6355,'Base -Receita-Despesa'!$B:$AS,1,FALSE)</f>
        <v>Pessoal</v>
      </c>
    </row>
    <row r="6356" spans="1:12" ht="15" customHeight="1" x14ac:dyDescent="0.25">
      <c r="A6356" s="81" t="str">
        <f t="shared" si="203"/>
        <v>2020</v>
      </c>
      <c r="B6356" s="259" t="s">
        <v>1021</v>
      </c>
      <c r="C6356" s="260" t="s">
        <v>1022</v>
      </c>
      <c r="D6356" s="73" t="str">
        <f t="shared" si="205"/>
        <v>jan/2020</v>
      </c>
      <c r="E6356" s="263">
        <v>43837</v>
      </c>
      <c r="F6356" s="259" t="s">
        <v>134</v>
      </c>
      <c r="G6356" s="259" t="s">
        <v>295</v>
      </c>
      <c r="H6356" s="264" t="s">
        <v>1890</v>
      </c>
      <c r="I6356" s="264" t="s">
        <v>135</v>
      </c>
      <c r="J6356" s="264">
        <v>-546.58000000000004</v>
      </c>
      <c r="K6356" s="82" t="str">
        <f>IFERROR(IFERROR(VLOOKUP(I6356,'DE-PARA'!B:D,3,0),VLOOKUP(I6356,'DE-PARA'!C:D,2,0)),"NÃO ENCONTRADO")</f>
        <v>Pessoal</v>
      </c>
      <c r="L6356" s="50" t="str">
        <f>VLOOKUP(K6356,'Base -Receita-Despesa'!$B:$AS,1,FALSE)</f>
        <v>Pessoal</v>
      </c>
    </row>
    <row r="6357" spans="1:12" ht="15" customHeight="1" x14ac:dyDescent="0.25">
      <c r="A6357" s="81" t="str">
        <f t="shared" si="203"/>
        <v>2020</v>
      </c>
      <c r="B6357" s="259" t="s">
        <v>1021</v>
      </c>
      <c r="C6357" s="260" t="s">
        <v>1022</v>
      </c>
      <c r="D6357" s="73" t="str">
        <f t="shared" si="205"/>
        <v>jan/2020</v>
      </c>
      <c r="E6357" s="263">
        <v>43837</v>
      </c>
      <c r="F6357" s="259" t="s">
        <v>134</v>
      </c>
      <c r="G6357" s="259" t="s">
        <v>295</v>
      </c>
      <c r="H6357" s="264" t="s">
        <v>1891</v>
      </c>
      <c r="I6357" s="264" t="s">
        <v>135</v>
      </c>
      <c r="J6357" s="264">
        <v>-397.76</v>
      </c>
      <c r="K6357" s="82" t="str">
        <f>IFERROR(IFERROR(VLOOKUP(I6357,'DE-PARA'!B:D,3,0),VLOOKUP(I6357,'DE-PARA'!C:D,2,0)),"NÃO ENCONTRADO")</f>
        <v>Pessoal</v>
      </c>
      <c r="L6357" s="50" t="str">
        <f>VLOOKUP(K6357,'Base -Receita-Despesa'!$B:$AS,1,FALSE)</f>
        <v>Pessoal</v>
      </c>
    </row>
    <row r="6358" spans="1:12" ht="15" customHeight="1" x14ac:dyDescent="0.25">
      <c r="A6358" s="81" t="str">
        <f t="shared" si="203"/>
        <v>2020</v>
      </c>
      <c r="B6358" s="259" t="s">
        <v>1021</v>
      </c>
      <c r="C6358" s="260" t="s">
        <v>1022</v>
      </c>
      <c r="D6358" s="73" t="str">
        <f t="shared" si="205"/>
        <v>jan/2020</v>
      </c>
      <c r="E6358" s="263">
        <v>43837</v>
      </c>
      <c r="F6358" s="259" t="s">
        <v>377</v>
      </c>
      <c r="G6358" s="259" t="s">
        <v>295</v>
      </c>
      <c r="H6358" s="264" t="s">
        <v>400</v>
      </c>
      <c r="I6358" s="264" t="s">
        <v>188</v>
      </c>
      <c r="J6358" s="264">
        <v>-216.56</v>
      </c>
      <c r="K6358" s="82" t="str">
        <f>IFERROR(IFERROR(VLOOKUP(I6358,'DE-PARA'!B:D,3,0),VLOOKUP(I6358,'DE-PARA'!C:D,2,0)),"NÃO ENCONTRADO")</f>
        <v>Tributos, Taxas e Contribuições</v>
      </c>
      <c r="L6358" s="50" t="str">
        <f>VLOOKUP(K6358,'Base -Receita-Despesa'!$B:$AS,1,FALSE)</f>
        <v>Tributos, Taxas e Contribuições</v>
      </c>
    </row>
    <row r="6359" spans="1:12" ht="15" customHeight="1" x14ac:dyDescent="0.25">
      <c r="A6359" s="81" t="str">
        <f t="shared" si="203"/>
        <v>2020</v>
      </c>
      <c r="B6359" s="259" t="s">
        <v>1021</v>
      </c>
      <c r="C6359" s="260" t="s">
        <v>1022</v>
      </c>
      <c r="D6359" s="73" t="str">
        <f t="shared" si="205"/>
        <v>jan/2020</v>
      </c>
      <c r="E6359" s="263">
        <v>43837</v>
      </c>
      <c r="F6359" s="259" t="s">
        <v>134</v>
      </c>
      <c r="G6359" s="259" t="s">
        <v>295</v>
      </c>
      <c r="H6359" s="264" t="s">
        <v>1892</v>
      </c>
      <c r="I6359" s="264" t="s">
        <v>135</v>
      </c>
      <c r="J6359" s="264">
        <v>-179.45</v>
      </c>
      <c r="K6359" s="82" t="str">
        <f>IFERROR(IFERROR(VLOOKUP(I6359,'DE-PARA'!B:D,3,0),VLOOKUP(I6359,'DE-PARA'!C:D,2,0)),"NÃO ENCONTRADO")</f>
        <v>Pessoal</v>
      </c>
      <c r="L6359" s="50" t="str">
        <f>VLOOKUP(K6359,'Base -Receita-Despesa'!$B:$AS,1,FALSE)</f>
        <v>Pessoal</v>
      </c>
    </row>
    <row r="6360" spans="1:12" ht="15" customHeight="1" x14ac:dyDescent="0.25">
      <c r="A6360" s="81" t="str">
        <f t="shared" si="203"/>
        <v>2020</v>
      </c>
      <c r="B6360" s="259" t="s">
        <v>1021</v>
      </c>
      <c r="C6360" s="260" t="s">
        <v>1022</v>
      </c>
      <c r="D6360" s="73" t="str">
        <f t="shared" si="205"/>
        <v>jan/2020</v>
      </c>
      <c r="E6360" s="263">
        <v>43837</v>
      </c>
      <c r="F6360" s="259" t="s">
        <v>377</v>
      </c>
      <c r="G6360" s="259" t="s">
        <v>295</v>
      </c>
      <c r="H6360" s="264" t="s">
        <v>1693</v>
      </c>
      <c r="I6360" s="264" t="s">
        <v>188</v>
      </c>
      <c r="J6360" s="264">
        <v>-100</v>
      </c>
      <c r="K6360" s="82" t="str">
        <f>IFERROR(IFERROR(VLOOKUP(I6360,'DE-PARA'!B:D,3,0),VLOOKUP(I6360,'DE-PARA'!C:D,2,0)),"NÃO ENCONTRADO")</f>
        <v>Tributos, Taxas e Contribuições</v>
      </c>
      <c r="L6360" s="50" t="str">
        <f>VLOOKUP(K6360,'Base -Receita-Despesa'!$B:$AS,1,FALSE)</f>
        <v>Tributos, Taxas e Contribuições</v>
      </c>
    </row>
    <row r="6361" spans="1:12" ht="15" customHeight="1" x14ac:dyDescent="0.25">
      <c r="A6361" s="81" t="str">
        <f t="shared" si="203"/>
        <v>2020</v>
      </c>
      <c r="B6361" s="259" t="s">
        <v>1021</v>
      </c>
      <c r="C6361" s="260" t="s">
        <v>1022</v>
      </c>
      <c r="D6361" s="73" t="str">
        <f t="shared" si="205"/>
        <v>jan/2020</v>
      </c>
      <c r="E6361" s="263">
        <v>43837</v>
      </c>
      <c r="F6361" s="259" t="s">
        <v>214</v>
      </c>
      <c r="G6361" s="259" t="s">
        <v>295</v>
      </c>
      <c r="H6361" s="264" t="s">
        <v>197</v>
      </c>
      <c r="I6361" s="264" t="s">
        <v>133</v>
      </c>
      <c r="J6361" s="264">
        <v>-9.5</v>
      </c>
      <c r="K6361" s="82" t="str">
        <f>IFERROR(IFERROR(VLOOKUP(I6361,'DE-PARA'!B:D,3,0),VLOOKUP(I6361,'DE-PARA'!C:D,2,0)),"NÃO ENCONTRADO")</f>
        <v>Outras Saídas</v>
      </c>
      <c r="L6361" s="50" t="str">
        <f>VLOOKUP(K6361,'Base -Receita-Despesa'!$B:$AS,1,FALSE)</f>
        <v>Outras Saídas</v>
      </c>
    </row>
    <row r="6362" spans="1:12" ht="15" customHeight="1" x14ac:dyDescent="0.25">
      <c r="A6362" s="81" t="str">
        <f t="shared" si="203"/>
        <v>2020</v>
      </c>
      <c r="B6362" s="259" t="s">
        <v>1021</v>
      </c>
      <c r="C6362" s="260" t="s">
        <v>1022</v>
      </c>
      <c r="D6362" s="73" t="str">
        <f t="shared" si="205"/>
        <v>jan/2020</v>
      </c>
      <c r="E6362" s="263">
        <v>43837</v>
      </c>
      <c r="F6362" s="259" t="s">
        <v>214</v>
      </c>
      <c r="G6362" s="259" t="s">
        <v>295</v>
      </c>
      <c r="H6362" s="264" t="s">
        <v>197</v>
      </c>
      <c r="I6362" s="264" t="s">
        <v>133</v>
      </c>
      <c r="J6362" s="264">
        <v>-9.5</v>
      </c>
      <c r="K6362" s="82" t="str">
        <f>IFERROR(IFERROR(VLOOKUP(I6362,'DE-PARA'!B:D,3,0),VLOOKUP(I6362,'DE-PARA'!C:D,2,0)),"NÃO ENCONTRADO")</f>
        <v>Outras Saídas</v>
      </c>
      <c r="L6362" s="50" t="str">
        <f>VLOOKUP(K6362,'Base -Receita-Despesa'!$B:$AS,1,FALSE)</f>
        <v>Outras Saídas</v>
      </c>
    </row>
    <row r="6363" spans="1:12" ht="15" customHeight="1" x14ac:dyDescent="0.25">
      <c r="A6363" s="81" t="str">
        <f t="shared" si="203"/>
        <v>2020</v>
      </c>
      <c r="B6363" s="259" t="s">
        <v>1021</v>
      </c>
      <c r="C6363" s="260" t="s">
        <v>1022</v>
      </c>
      <c r="D6363" s="73" t="str">
        <f t="shared" si="205"/>
        <v>jan/2020</v>
      </c>
      <c r="E6363" s="263">
        <v>43837</v>
      </c>
      <c r="F6363" s="259" t="s">
        <v>214</v>
      </c>
      <c r="G6363" s="259" t="s">
        <v>295</v>
      </c>
      <c r="H6363" s="264" t="s">
        <v>197</v>
      </c>
      <c r="I6363" s="264" t="s">
        <v>133</v>
      </c>
      <c r="J6363" s="264">
        <v>-9.5</v>
      </c>
      <c r="K6363" s="82" t="str">
        <f>IFERROR(IFERROR(VLOOKUP(I6363,'DE-PARA'!B:D,3,0),VLOOKUP(I6363,'DE-PARA'!C:D,2,0)),"NÃO ENCONTRADO")</f>
        <v>Outras Saídas</v>
      </c>
      <c r="L6363" s="50" t="str">
        <f>VLOOKUP(K6363,'Base -Receita-Despesa'!$B:$AS,1,FALSE)</f>
        <v>Outras Saídas</v>
      </c>
    </row>
    <row r="6364" spans="1:12" ht="15" customHeight="1" x14ac:dyDescent="0.25">
      <c r="A6364" s="81" t="str">
        <f t="shared" si="203"/>
        <v>2020</v>
      </c>
      <c r="B6364" s="259" t="s">
        <v>1021</v>
      </c>
      <c r="C6364" s="260" t="s">
        <v>1022</v>
      </c>
      <c r="D6364" s="73" t="str">
        <f t="shared" si="205"/>
        <v>jan/2020</v>
      </c>
      <c r="E6364" s="263">
        <v>43837</v>
      </c>
      <c r="F6364" s="259" t="s">
        <v>207</v>
      </c>
      <c r="G6364" s="259" t="s">
        <v>295</v>
      </c>
      <c r="H6364" s="264" t="s">
        <v>208</v>
      </c>
      <c r="I6364" s="264" t="s">
        <v>298</v>
      </c>
      <c r="J6364" s="265">
        <v>398512.49</v>
      </c>
      <c r="K6364" s="82" t="str">
        <f>IFERROR(IFERROR(VLOOKUP(I6364,'DE-PARA'!B:D,3,0),VLOOKUP(I6364,'DE-PARA'!C:D,2,0)),"NÃO ENCONTRADO")</f>
        <v>Entrada Conta Aplicação (+)</v>
      </c>
      <c r="L6364" s="50" t="str">
        <f>VLOOKUP(K6364,'Base -Receita-Despesa'!$B:$AS,1,FALSE)</f>
        <v>ENTRADA CONTA APLICAÇÃO (+)</v>
      </c>
    </row>
    <row r="6365" spans="1:12" ht="15" customHeight="1" x14ac:dyDescent="0.25">
      <c r="A6365" s="81" t="str">
        <f t="shared" si="203"/>
        <v>2020</v>
      </c>
      <c r="B6365" s="259" t="s">
        <v>1021</v>
      </c>
      <c r="C6365" s="260" t="s">
        <v>1022</v>
      </c>
      <c r="D6365" s="73" t="str">
        <f t="shared" si="205"/>
        <v>jan/2020</v>
      </c>
      <c r="E6365" s="263">
        <v>43838</v>
      </c>
      <c r="F6365" s="259">
        <v>80</v>
      </c>
      <c r="G6365" s="259" t="s">
        <v>295</v>
      </c>
      <c r="H6365" s="264" t="s">
        <v>1578</v>
      </c>
      <c r="I6365" s="264" t="s">
        <v>244</v>
      </c>
      <c r="J6365" s="265">
        <v>-16353</v>
      </c>
      <c r="K6365" s="82" t="str">
        <f>IFERROR(IFERROR(VLOOKUP(I6365,'DE-PARA'!B:D,3,0),VLOOKUP(I6365,'DE-PARA'!C:D,2,0)),"NÃO ENCONTRADO")</f>
        <v>Pessoal</v>
      </c>
      <c r="L6365" s="50" t="str">
        <f>VLOOKUP(K6365,'Base -Receita-Despesa'!$B:$AS,1,FALSE)</f>
        <v>Pessoal</v>
      </c>
    </row>
    <row r="6366" spans="1:12" ht="15" customHeight="1" x14ac:dyDescent="0.25">
      <c r="A6366" s="81" t="str">
        <f t="shared" si="203"/>
        <v>2020</v>
      </c>
      <c r="B6366" s="259" t="s">
        <v>1021</v>
      </c>
      <c r="C6366" s="260" t="s">
        <v>1022</v>
      </c>
      <c r="D6366" s="73" t="str">
        <f t="shared" si="205"/>
        <v>jan/2020</v>
      </c>
      <c r="E6366" s="263">
        <v>43838</v>
      </c>
      <c r="F6366" s="259" t="s">
        <v>134</v>
      </c>
      <c r="G6366" s="259" t="s">
        <v>295</v>
      </c>
      <c r="H6366" s="264" t="s">
        <v>1893</v>
      </c>
      <c r="I6366" s="264" t="s">
        <v>135</v>
      </c>
      <c r="J6366" s="265">
        <v>-1341.12</v>
      </c>
      <c r="K6366" s="82" t="str">
        <f>IFERROR(IFERROR(VLOOKUP(I6366,'DE-PARA'!B:D,3,0),VLOOKUP(I6366,'DE-PARA'!C:D,2,0)),"NÃO ENCONTRADO")</f>
        <v>Pessoal</v>
      </c>
      <c r="L6366" s="50" t="str">
        <f>VLOOKUP(K6366,'Base -Receita-Despesa'!$B:$AS,1,FALSE)</f>
        <v>Pessoal</v>
      </c>
    </row>
    <row r="6367" spans="1:12" ht="15" customHeight="1" x14ac:dyDescent="0.25">
      <c r="A6367" s="81" t="str">
        <f t="shared" si="203"/>
        <v>2020</v>
      </c>
      <c r="B6367" s="259" t="s">
        <v>1021</v>
      </c>
      <c r="C6367" s="260" t="s">
        <v>1022</v>
      </c>
      <c r="D6367" s="73" t="str">
        <f t="shared" si="205"/>
        <v>jan/2020</v>
      </c>
      <c r="E6367" s="263">
        <v>43838</v>
      </c>
      <c r="F6367" s="259">
        <v>20261</v>
      </c>
      <c r="G6367" s="259" t="s">
        <v>295</v>
      </c>
      <c r="H6367" s="264" t="s">
        <v>391</v>
      </c>
      <c r="I6367" s="264" t="s">
        <v>248</v>
      </c>
      <c r="J6367" s="265">
        <v>-1064.3499999999999</v>
      </c>
      <c r="K6367" s="82" t="str">
        <f>IFERROR(IFERROR(VLOOKUP(I6367,'DE-PARA'!B:D,3,0),VLOOKUP(I6367,'DE-PARA'!C:D,2,0)),"NÃO ENCONTRADO")</f>
        <v>Materiais</v>
      </c>
      <c r="L6367" s="50" t="str">
        <f>VLOOKUP(K6367,'Base -Receita-Despesa'!$B:$AS,1,FALSE)</f>
        <v>Materiais</v>
      </c>
    </row>
    <row r="6368" spans="1:12" ht="15" customHeight="1" x14ac:dyDescent="0.25">
      <c r="A6368" s="81" t="str">
        <f t="shared" si="203"/>
        <v>2020</v>
      </c>
      <c r="B6368" s="259" t="s">
        <v>1021</v>
      </c>
      <c r="C6368" s="260" t="s">
        <v>1022</v>
      </c>
      <c r="D6368" s="73" t="str">
        <f t="shared" si="205"/>
        <v>jan/2020</v>
      </c>
      <c r="E6368" s="263">
        <v>43838</v>
      </c>
      <c r="F6368" s="259" t="s">
        <v>127</v>
      </c>
      <c r="G6368" s="259" t="s">
        <v>295</v>
      </c>
      <c r="H6368" s="264" t="s">
        <v>1894</v>
      </c>
      <c r="I6368" s="264" t="s">
        <v>128</v>
      </c>
      <c r="J6368" s="265">
        <v>-1052.8</v>
      </c>
      <c r="K6368" s="82" t="str">
        <f>IFERROR(IFERROR(VLOOKUP(I6368,'DE-PARA'!B:D,3,0),VLOOKUP(I6368,'DE-PARA'!C:D,2,0)),"NÃO ENCONTRADO")</f>
        <v>Rescisões Trabalhistas</v>
      </c>
      <c r="L6368" s="50" t="str">
        <f>VLOOKUP(K6368,'Base -Receita-Despesa'!$B:$AS,1,FALSE)</f>
        <v>Rescisões Trabalhistas</v>
      </c>
    </row>
    <row r="6369" spans="1:12" ht="15" customHeight="1" x14ac:dyDescent="0.25">
      <c r="A6369" s="81" t="str">
        <f t="shared" si="203"/>
        <v>2020</v>
      </c>
      <c r="B6369" s="259" t="s">
        <v>1021</v>
      </c>
      <c r="C6369" s="260" t="s">
        <v>1022</v>
      </c>
      <c r="D6369" s="73" t="str">
        <f t="shared" si="205"/>
        <v>jan/2020</v>
      </c>
      <c r="E6369" s="263">
        <v>43838</v>
      </c>
      <c r="F6369" s="259">
        <v>32840</v>
      </c>
      <c r="G6369" s="259" t="s">
        <v>295</v>
      </c>
      <c r="H6369" s="264" t="s">
        <v>746</v>
      </c>
      <c r="I6369" s="264" t="s">
        <v>249</v>
      </c>
      <c r="J6369" s="264">
        <v>-973.76</v>
      </c>
      <c r="K6369" s="82" t="str">
        <f>IFERROR(IFERROR(VLOOKUP(I6369,'DE-PARA'!B:D,3,0),VLOOKUP(I6369,'DE-PARA'!C:D,2,0)),"NÃO ENCONTRADO")</f>
        <v>Materiais</v>
      </c>
      <c r="L6369" s="50" t="str">
        <f>VLOOKUP(K6369,'Base -Receita-Despesa'!$B:$AS,1,FALSE)</f>
        <v>Materiais</v>
      </c>
    </row>
    <row r="6370" spans="1:12" ht="15" customHeight="1" x14ac:dyDescent="0.25">
      <c r="A6370" s="81" t="str">
        <f t="shared" si="203"/>
        <v>2020</v>
      </c>
      <c r="B6370" s="259" t="s">
        <v>1021</v>
      </c>
      <c r="C6370" s="260" t="s">
        <v>1022</v>
      </c>
      <c r="D6370" s="73" t="str">
        <f t="shared" si="205"/>
        <v>jan/2020</v>
      </c>
      <c r="E6370" s="263">
        <v>43838</v>
      </c>
      <c r="F6370" s="259" t="s">
        <v>214</v>
      </c>
      <c r="G6370" s="259" t="s">
        <v>295</v>
      </c>
      <c r="H6370" s="264" t="s">
        <v>197</v>
      </c>
      <c r="I6370" s="264" t="s">
        <v>133</v>
      </c>
      <c r="J6370" s="264">
        <v>-9.5</v>
      </c>
      <c r="K6370" s="82" t="str">
        <f>IFERROR(IFERROR(VLOOKUP(I6370,'DE-PARA'!B:D,3,0),VLOOKUP(I6370,'DE-PARA'!C:D,2,0)),"NÃO ENCONTRADO")</f>
        <v>Outras Saídas</v>
      </c>
      <c r="L6370" s="50" t="str">
        <f>VLOOKUP(K6370,'Base -Receita-Despesa'!$B:$AS,1,FALSE)</f>
        <v>Outras Saídas</v>
      </c>
    </row>
    <row r="6371" spans="1:12" ht="15" customHeight="1" x14ac:dyDescent="0.25">
      <c r="A6371" s="81" t="str">
        <f t="shared" si="203"/>
        <v>2020</v>
      </c>
      <c r="B6371" s="259" t="s">
        <v>1021</v>
      </c>
      <c r="C6371" s="260" t="s">
        <v>1022</v>
      </c>
      <c r="D6371" s="73" t="str">
        <f t="shared" si="205"/>
        <v>jan/2020</v>
      </c>
      <c r="E6371" s="263">
        <v>43838</v>
      </c>
      <c r="F6371" s="259" t="s">
        <v>214</v>
      </c>
      <c r="G6371" s="259" t="s">
        <v>295</v>
      </c>
      <c r="H6371" s="264" t="s">
        <v>197</v>
      </c>
      <c r="I6371" s="264" t="s">
        <v>133</v>
      </c>
      <c r="J6371" s="264">
        <v>-9.5</v>
      </c>
      <c r="K6371" s="82" t="str">
        <f>IFERROR(IFERROR(VLOOKUP(I6371,'DE-PARA'!B:D,3,0),VLOOKUP(I6371,'DE-PARA'!C:D,2,0)),"NÃO ENCONTRADO")</f>
        <v>Outras Saídas</v>
      </c>
      <c r="L6371" s="50" t="str">
        <f>VLOOKUP(K6371,'Base -Receita-Despesa'!$B:$AS,1,FALSE)</f>
        <v>Outras Saídas</v>
      </c>
    </row>
    <row r="6372" spans="1:12" ht="15" customHeight="1" x14ac:dyDescent="0.25">
      <c r="A6372" s="81" t="str">
        <f t="shared" si="203"/>
        <v>2020</v>
      </c>
      <c r="B6372" s="259" t="s">
        <v>1021</v>
      </c>
      <c r="C6372" s="260" t="s">
        <v>1022</v>
      </c>
      <c r="D6372" s="73" t="str">
        <f t="shared" si="205"/>
        <v>jan/2020</v>
      </c>
      <c r="E6372" s="263">
        <v>43838</v>
      </c>
      <c r="F6372" s="259" t="s">
        <v>214</v>
      </c>
      <c r="G6372" s="259" t="s">
        <v>295</v>
      </c>
      <c r="H6372" s="264" t="s">
        <v>197</v>
      </c>
      <c r="I6372" s="264" t="s">
        <v>133</v>
      </c>
      <c r="J6372" s="264">
        <v>-9.5</v>
      </c>
      <c r="K6372" s="82" t="str">
        <f>IFERROR(IFERROR(VLOOKUP(I6372,'DE-PARA'!B:D,3,0),VLOOKUP(I6372,'DE-PARA'!C:D,2,0)),"NÃO ENCONTRADO")</f>
        <v>Outras Saídas</v>
      </c>
      <c r="L6372" s="50" t="str">
        <f>VLOOKUP(K6372,'Base -Receita-Despesa'!$B:$AS,1,FALSE)</f>
        <v>Outras Saídas</v>
      </c>
    </row>
    <row r="6373" spans="1:12" ht="15" customHeight="1" x14ac:dyDescent="0.25">
      <c r="A6373" s="81" t="str">
        <f t="shared" si="203"/>
        <v>2020</v>
      </c>
      <c r="B6373" s="259" t="s">
        <v>1021</v>
      </c>
      <c r="C6373" s="260" t="s">
        <v>1022</v>
      </c>
      <c r="D6373" s="73" t="str">
        <f t="shared" si="205"/>
        <v>jan/2020</v>
      </c>
      <c r="E6373" s="263">
        <v>43838</v>
      </c>
      <c r="F6373" s="259" t="s">
        <v>207</v>
      </c>
      <c r="G6373" s="259" t="s">
        <v>295</v>
      </c>
      <c r="H6373" s="264" t="s">
        <v>208</v>
      </c>
      <c r="I6373" s="264" t="s">
        <v>298</v>
      </c>
      <c r="J6373" s="265">
        <v>20813.53</v>
      </c>
      <c r="K6373" s="82" t="str">
        <f>IFERROR(IFERROR(VLOOKUP(I6373,'DE-PARA'!B:D,3,0),VLOOKUP(I6373,'DE-PARA'!C:D,2,0)),"NÃO ENCONTRADO")</f>
        <v>Entrada Conta Aplicação (+)</v>
      </c>
      <c r="L6373" s="50" t="str">
        <f>VLOOKUP(K6373,'Base -Receita-Despesa'!$B:$AS,1,FALSE)</f>
        <v>ENTRADA CONTA APLICAÇÃO (+)</v>
      </c>
    </row>
    <row r="6374" spans="1:12" ht="15" customHeight="1" x14ac:dyDescent="0.25">
      <c r="A6374" s="81" t="str">
        <f t="shared" si="203"/>
        <v>2020</v>
      </c>
      <c r="B6374" s="259" t="s">
        <v>1021</v>
      </c>
      <c r="C6374" s="260" t="s">
        <v>1022</v>
      </c>
      <c r="D6374" s="73" t="str">
        <f t="shared" si="205"/>
        <v>jan/2020</v>
      </c>
      <c r="E6374" s="263">
        <v>43839</v>
      </c>
      <c r="F6374" s="259" t="s">
        <v>1895</v>
      </c>
      <c r="G6374" s="259" t="s">
        <v>295</v>
      </c>
      <c r="H6374" s="264" t="s">
        <v>1896</v>
      </c>
      <c r="I6374" s="264" t="s">
        <v>148</v>
      </c>
      <c r="J6374" s="265">
        <v>-4573.67</v>
      </c>
      <c r="K6374" s="82" t="str">
        <f>IFERROR(IFERROR(VLOOKUP(I6374,'DE-PARA'!B:D,3,0),VLOOKUP(I6374,'DE-PARA'!C:D,2,0)),"NÃO ENCONTRADO")</f>
        <v>Pessoal</v>
      </c>
      <c r="L6374" s="50" t="str">
        <f>VLOOKUP(K6374,'Base -Receita-Despesa'!$B:$AS,1,FALSE)</f>
        <v>Pessoal</v>
      </c>
    </row>
    <row r="6375" spans="1:12" ht="15" customHeight="1" x14ac:dyDescent="0.25">
      <c r="A6375" s="81" t="str">
        <f t="shared" si="203"/>
        <v>2020</v>
      </c>
      <c r="B6375" s="259" t="s">
        <v>1021</v>
      </c>
      <c r="C6375" s="260" t="s">
        <v>1022</v>
      </c>
      <c r="D6375" s="73" t="str">
        <f t="shared" si="205"/>
        <v>jan/2020</v>
      </c>
      <c r="E6375" s="263">
        <v>43839</v>
      </c>
      <c r="F6375" s="259" t="s">
        <v>1897</v>
      </c>
      <c r="G6375" s="259" t="s">
        <v>295</v>
      </c>
      <c r="H6375" s="264" t="s">
        <v>1898</v>
      </c>
      <c r="I6375" s="264" t="s">
        <v>148</v>
      </c>
      <c r="J6375" s="265">
        <v>-4573.67</v>
      </c>
      <c r="K6375" s="82" t="str">
        <f>IFERROR(IFERROR(VLOOKUP(I6375,'DE-PARA'!B:D,3,0),VLOOKUP(I6375,'DE-PARA'!C:D,2,0)),"NÃO ENCONTRADO")</f>
        <v>Pessoal</v>
      </c>
      <c r="L6375" s="50" t="str">
        <f>VLOOKUP(K6375,'Base -Receita-Despesa'!$B:$AS,1,FALSE)</f>
        <v>Pessoal</v>
      </c>
    </row>
    <row r="6376" spans="1:12" ht="15" customHeight="1" x14ac:dyDescent="0.25">
      <c r="A6376" s="81" t="str">
        <f t="shared" si="203"/>
        <v>2020</v>
      </c>
      <c r="B6376" s="259" t="s">
        <v>1021</v>
      </c>
      <c r="C6376" s="260" t="s">
        <v>1022</v>
      </c>
      <c r="D6376" s="73" t="str">
        <f t="shared" si="205"/>
        <v>jan/2020</v>
      </c>
      <c r="E6376" s="263">
        <v>43839</v>
      </c>
      <c r="F6376" s="259" t="s">
        <v>1899</v>
      </c>
      <c r="G6376" s="259" t="s">
        <v>295</v>
      </c>
      <c r="H6376" s="264" t="s">
        <v>1900</v>
      </c>
      <c r="I6376" s="264" t="s">
        <v>148</v>
      </c>
      <c r="J6376" s="265">
        <v>-3884.88</v>
      </c>
      <c r="K6376" s="82" t="str">
        <f>IFERROR(IFERROR(VLOOKUP(I6376,'DE-PARA'!B:D,3,0),VLOOKUP(I6376,'DE-PARA'!C:D,2,0)),"NÃO ENCONTRADO")</f>
        <v>Pessoal</v>
      </c>
      <c r="L6376" s="50" t="str">
        <f>VLOOKUP(K6376,'Base -Receita-Despesa'!$B:$AS,1,FALSE)</f>
        <v>Pessoal</v>
      </c>
    </row>
    <row r="6377" spans="1:12" ht="15" customHeight="1" x14ac:dyDescent="0.25">
      <c r="A6377" s="81" t="str">
        <f t="shared" si="203"/>
        <v>2020</v>
      </c>
      <c r="B6377" s="259" t="s">
        <v>1021</v>
      </c>
      <c r="C6377" s="260" t="s">
        <v>1022</v>
      </c>
      <c r="D6377" s="73" t="str">
        <f t="shared" si="205"/>
        <v>jan/2020</v>
      </c>
      <c r="E6377" s="263">
        <v>43839</v>
      </c>
      <c r="F6377" s="259" t="s">
        <v>1901</v>
      </c>
      <c r="G6377" s="259" t="s">
        <v>295</v>
      </c>
      <c r="H6377" s="264" t="s">
        <v>1902</v>
      </c>
      <c r="I6377" s="264" t="s">
        <v>148</v>
      </c>
      <c r="J6377" s="265">
        <v>-3605</v>
      </c>
      <c r="K6377" s="82" t="str">
        <f>IFERROR(IFERROR(VLOOKUP(I6377,'DE-PARA'!B:D,3,0),VLOOKUP(I6377,'DE-PARA'!C:D,2,0)),"NÃO ENCONTRADO")</f>
        <v>Pessoal</v>
      </c>
      <c r="L6377" s="50" t="str">
        <f>VLOOKUP(K6377,'Base -Receita-Despesa'!$B:$AS,1,FALSE)</f>
        <v>Pessoal</v>
      </c>
    </row>
    <row r="6378" spans="1:12" ht="15" customHeight="1" x14ac:dyDescent="0.25">
      <c r="A6378" s="81" t="str">
        <f t="shared" si="203"/>
        <v>2020</v>
      </c>
      <c r="B6378" s="259" t="s">
        <v>1021</v>
      </c>
      <c r="C6378" s="260" t="s">
        <v>1022</v>
      </c>
      <c r="D6378" s="73" t="str">
        <f t="shared" si="205"/>
        <v>jan/2020</v>
      </c>
      <c r="E6378" s="263">
        <v>43839</v>
      </c>
      <c r="F6378" s="259" t="s">
        <v>1903</v>
      </c>
      <c r="G6378" s="259" t="s">
        <v>295</v>
      </c>
      <c r="H6378" s="264" t="s">
        <v>1904</v>
      </c>
      <c r="I6378" s="264" t="s">
        <v>148</v>
      </c>
      <c r="J6378" s="265">
        <v>-2970.2</v>
      </c>
      <c r="K6378" s="82" t="str">
        <f>IFERROR(IFERROR(VLOOKUP(I6378,'DE-PARA'!B:D,3,0),VLOOKUP(I6378,'DE-PARA'!C:D,2,0)),"NÃO ENCONTRADO")</f>
        <v>Pessoal</v>
      </c>
      <c r="L6378" s="50" t="str">
        <f>VLOOKUP(K6378,'Base -Receita-Despesa'!$B:$AS,1,FALSE)</f>
        <v>Pessoal</v>
      </c>
    </row>
    <row r="6379" spans="1:12" ht="15" customHeight="1" x14ac:dyDescent="0.25">
      <c r="A6379" s="81" t="str">
        <f t="shared" si="203"/>
        <v>2020</v>
      </c>
      <c r="B6379" s="259" t="s">
        <v>1021</v>
      </c>
      <c r="C6379" s="260" t="s">
        <v>1022</v>
      </c>
      <c r="D6379" s="73" t="str">
        <f t="shared" si="205"/>
        <v>jan/2020</v>
      </c>
      <c r="E6379" s="263">
        <v>43839</v>
      </c>
      <c r="F6379" s="259" t="s">
        <v>1905</v>
      </c>
      <c r="G6379" s="259" t="s">
        <v>295</v>
      </c>
      <c r="H6379" s="264" t="s">
        <v>1906</v>
      </c>
      <c r="I6379" s="264" t="s">
        <v>148</v>
      </c>
      <c r="J6379" s="265">
        <v>-2970.2</v>
      </c>
      <c r="K6379" s="82" t="str">
        <f>IFERROR(IFERROR(VLOOKUP(I6379,'DE-PARA'!B:D,3,0),VLOOKUP(I6379,'DE-PARA'!C:D,2,0)),"NÃO ENCONTRADO")</f>
        <v>Pessoal</v>
      </c>
      <c r="L6379" s="50" t="str">
        <f>VLOOKUP(K6379,'Base -Receita-Despesa'!$B:$AS,1,FALSE)</f>
        <v>Pessoal</v>
      </c>
    </row>
    <row r="6380" spans="1:12" ht="15" customHeight="1" x14ac:dyDescent="0.25">
      <c r="A6380" s="81" t="str">
        <f t="shared" si="203"/>
        <v>2020</v>
      </c>
      <c r="B6380" s="259" t="s">
        <v>1021</v>
      </c>
      <c r="C6380" s="260" t="s">
        <v>1022</v>
      </c>
      <c r="D6380" s="73" t="str">
        <f t="shared" si="205"/>
        <v>jan/2020</v>
      </c>
      <c r="E6380" s="263">
        <v>43839</v>
      </c>
      <c r="F6380" s="259" t="s">
        <v>1907</v>
      </c>
      <c r="G6380" s="259" t="s">
        <v>295</v>
      </c>
      <c r="H6380" s="264" t="s">
        <v>1908</v>
      </c>
      <c r="I6380" s="264" t="s">
        <v>148</v>
      </c>
      <c r="J6380" s="265">
        <v>-2827.55</v>
      </c>
      <c r="K6380" s="82" t="str">
        <f>IFERROR(IFERROR(VLOOKUP(I6380,'DE-PARA'!B:D,3,0),VLOOKUP(I6380,'DE-PARA'!C:D,2,0)),"NÃO ENCONTRADO")</f>
        <v>Pessoal</v>
      </c>
      <c r="L6380" s="50" t="str">
        <f>VLOOKUP(K6380,'Base -Receita-Despesa'!$B:$AS,1,FALSE)</f>
        <v>Pessoal</v>
      </c>
    </row>
    <row r="6381" spans="1:12" ht="15" customHeight="1" x14ac:dyDescent="0.25">
      <c r="A6381" s="81" t="str">
        <f t="shared" si="203"/>
        <v>2020</v>
      </c>
      <c r="B6381" s="259" t="s">
        <v>1021</v>
      </c>
      <c r="C6381" s="260" t="s">
        <v>1022</v>
      </c>
      <c r="D6381" s="73" t="str">
        <f t="shared" si="205"/>
        <v>jan/2020</v>
      </c>
      <c r="E6381" s="263">
        <v>43839</v>
      </c>
      <c r="F6381" s="259" t="s">
        <v>1909</v>
      </c>
      <c r="G6381" s="259" t="s">
        <v>295</v>
      </c>
      <c r="H6381" s="264" t="s">
        <v>1910</v>
      </c>
      <c r="I6381" s="264" t="s">
        <v>148</v>
      </c>
      <c r="J6381" s="265">
        <v>-1290</v>
      </c>
      <c r="K6381" s="82" t="str">
        <f>IFERROR(IFERROR(VLOOKUP(I6381,'DE-PARA'!B:D,3,0),VLOOKUP(I6381,'DE-PARA'!C:D,2,0)),"NÃO ENCONTRADO")</f>
        <v>Pessoal</v>
      </c>
      <c r="L6381" s="50" t="str">
        <f>VLOOKUP(K6381,'Base -Receita-Despesa'!$B:$AS,1,FALSE)</f>
        <v>Pessoal</v>
      </c>
    </row>
    <row r="6382" spans="1:12" ht="15" customHeight="1" x14ac:dyDescent="0.25">
      <c r="A6382" s="81" t="str">
        <f t="shared" si="203"/>
        <v>2020</v>
      </c>
      <c r="B6382" s="259" t="s">
        <v>1021</v>
      </c>
      <c r="C6382" s="260" t="s">
        <v>1022</v>
      </c>
      <c r="D6382" s="73" t="str">
        <f t="shared" si="205"/>
        <v>jan/2020</v>
      </c>
      <c r="E6382" s="263">
        <v>43839</v>
      </c>
      <c r="F6382" s="259">
        <v>2586</v>
      </c>
      <c r="G6382" s="259" t="s">
        <v>295</v>
      </c>
      <c r="H6382" s="264" t="s">
        <v>1084</v>
      </c>
      <c r="I6382" s="264" t="s">
        <v>252</v>
      </c>
      <c r="J6382" s="265">
        <v>-1099.8</v>
      </c>
      <c r="K6382" s="82" t="str">
        <f>IFERROR(IFERROR(VLOOKUP(I6382,'DE-PARA'!B:D,3,0),VLOOKUP(I6382,'DE-PARA'!C:D,2,0)),"NÃO ENCONTRADO")</f>
        <v>Materiais</v>
      </c>
      <c r="L6382" s="50" t="str">
        <f>VLOOKUP(K6382,'Base -Receita-Despesa'!$B:$AS,1,FALSE)</f>
        <v>Materiais</v>
      </c>
    </row>
    <row r="6383" spans="1:12" ht="15" customHeight="1" x14ac:dyDescent="0.25">
      <c r="A6383" s="81" t="str">
        <f t="shared" si="203"/>
        <v>2020</v>
      </c>
      <c r="B6383" s="259" t="s">
        <v>1021</v>
      </c>
      <c r="C6383" s="260" t="s">
        <v>1022</v>
      </c>
      <c r="D6383" s="73" t="str">
        <f t="shared" si="205"/>
        <v>jan/2020</v>
      </c>
      <c r="E6383" s="263">
        <v>43839</v>
      </c>
      <c r="F6383" s="259">
        <v>5224</v>
      </c>
      <c r="G6383" s="259" t="s">
        <v>295</v>
      </c>
      <c r="H6383" s="264" t="s">
        <v>1911</v>
      </c>
      <c r="I6383" s="264" t="s">
        <v>284</v>
      </c>
      <c r="J6383" s="264">
        <v>-896</v>
      </c>
      <c r="K6383" s="82" t="str">
        <f>IFERROR(IFERROR(VLOOKUP(I6383,'DE-PARA'!B:D,3,0),VLOOKUP(I6383,'DE-PARA'!C:D,2,0)),"NÃO ENCONTRADO")</f>
        <v>Investimentos</v>
      </c>
      <c r="L6383" s="50" t="str">
        <f>VLOOKUP(K6383,'Base -Receita-Despesa'!$B:$AS,1,FALSE)</f>
        <v>Investimentos</v>
      </c>
    </row>
    <row r="6384" spans="1:12" ht="15" customHeight="1" x14ac:dyDescent="0.25">
      <c r="A6384" s="81" t="str">
        <f t="shared" si="203"/>
        <v>2020</v>
      </c>
      <c r="B6384" s="259" t="s">
        <v>1021</v>
      </c>
      <c r="C6384" s="260" t="s">
        <v>1022</v>
      </c>
      <c r="D6384" s="73" t="str">
        <f t="shared" si="205"/>
        <v>jan/2020</v>
      </c>
      <c r="E6384" s="263">
        <v>43839</v>
      </c>
      <c r="F6384" s="259" t="s">
        <v>214</v>
      </c>
      <c r="G6384" s="259" t="s">
        <v>295</v>
      </c>
      <c r="H6384" s="264" t="s">
        <v>136</v>
      </c>
      <c r="I6384" s="264" t="s">
        <v>133</v>
      </c>
      <c r="J6384" s="264">
        <v>-141.1</v>
      </c>
      <c r="K6384" s="82" t="str">
        <f>IFERROR(IFERROR(VLOOKUP(I6384,'DE-PARA'!B:D,3,0),VLOOKUP(I6384,'DE-PARA'!C:D,2,0)),"NÃO ENCONTRADO")</f>
        <v>Outras Saídas</v>
      </c>
      <c r="L6384" s="50" t="str">
        <f>VLOOKUP(K6384,'Base -Receita-Despesa'!$B:$AS,1,FALSE)</f>
        <v>Outras Saídas</v>
      </c>
    </row>
    <row r="6385" spans="1:12" ht="15" customHeight="1" x14ac:dyDescent="0.25">
      <c r="A6385" s="81" t="str">
        <f t="shared" si="203"/>
        <v>2020</v>
      </c>
      <c r="B6385" s="259" t="s">
        <v>1021</v>
      </c>
      <c r="C6385" s="260" t="s">
        <v>1022</v>
      </c>
      <c r="D6385" s="73" t="str">
        <f t="shared" si="205"/>
        <v>jan/2020</v>
      </c>
      <c r="E6385" s="263">
        <v>43839</v>
      </c>
      <c r="F6385" s="259">
        <v>105726</v>
      </c>
      <c r="G6385" s="259" t="s">
        <v>295</v>
      </c>
      <c r="H6385" s="264" t="s">
        <v>181</v>
      </c>
      <c r="I6385" s="264" t="s">
        <v>249</v>
      </c>
      <c r="J6385" s="264">
        <v>-107.3</v>
      </c>
      <c r="K6385" s="82" t="str">
        <f>IFERROR(IFERROR(VLOOKUP(I6385,'DE-PARA'!B:D,3,0),VLOOKUP(I6385,'DE-PARA'!C:D,2,0)),"NÃO ENCONTRADO")</f>
        <v>Materiais</v>
      </c>
      <c r="L6385" s="50" t="str">
        <f>VLOOKUP(K6385,'Base -Receita-Despesa'!$B:$AS,1,FALSE)</f>
        <v>Materiais</v>
      </c>
    </row>
    <row r="6386" spans="1:12" ht="15" customHeight="1" x14ac:dyDescent="0.25">
      <c r="A6386" s="81" t="str">
        <f t="shared" ref="A6386:A6449" si="206">IF(K6386="NÃO ENCONTRADO",0,RIGHT(D6386,4))</f>
        <v>2020</v>
      </c>
      <c r="B6386" s="259" t="s">
        <v>1021</v>
      </c>
      <c r="C6386" s="260" t="s">
        <v>1022</v>
      </c>
      <c r="D6386" s="73" t="str">
        <f t="shared" si="205"/>
        <v>jan/2020</v>
      </c>
      <c r="E6386" s="263">
        <v>43839</v>
      </c>
      <c r="F6386" s="259" t="s">
        <v>214</v>
      </c>
      <c r="G6386" s="259" t="s">
        <v>295</v>
      </c>
      <c r="H6386" s="264" t="s">
        <v>197</v>
      </c>
      <c r="I6386" s="264" t="s">
        <v>133</v>
      </c>
      <c r="J6386" s="264">
        <v>-9.5</v>
      </c>
      <c r="K6386" s="82" t="str">
        <f>IFERROR(IFERROR(VLOOKUP(I6386,'DE-PARA'!B:D,3,0),VLOOKUP(I6386,'DE-PARA'!C:D,2,0)),"NÃO ENCONTRADO")</f>
        <v>Outras Saídas</v>
      </c>
      <c r="L6386" s="50" t="str">
        <f>VLOOKUP(K6386,'Base -Receita-Despesa'!$B:$AS,1,FALSE)</f>
        <v>Outras Saídas</v>
      </c>
    </row>
    <row r="6387" spans="1:12" ht="15" customHeight="1" x14ac:dyDescent="0.25">
      <c r="A6387" s="81" t="str">
        <f t="shared" si="206"/>
        <v>2020</v>
      </c>
      <c r="B6387" s="259" t="s">
        <v>1021</v>
      </c>
      <c r="C6387" s="260" t="s">
        <v>1022</v>
      </c>
      <c r="D6387" s="73" t="str">
        <f t="shared" si="205"/>
        <v>jan/2020</v>
      </c>
      <c r="E6387" s="263">
        <v>43839</v>
      </c>
      <c r="F6387" s="259" t="s">
        <v>214</v>
      </c>
      <c r="G6387" s="259" t="s">
        <v>295</v>
      </c>
      <c r="H6387" s="264" t="s">
        <v>197</v>
      </c>
      <c r="I6387" s="264" t="s">
        <v>133</v>
      </c>
      <c r="J6387" s="264">
        <v>-9.5</v>
      </c>
      <c r="K6387" s="82" t="str">
        <f>IFERROR(IFERROR(VLOOKUP(I6387,'DE-PARA'!B:D,3,0),VLOOKUP(I6387,'DE-PARA'!C:D,2,0)),"NÃO ENCONTRADO")</f>
        <v>Outras Saídas</v>
      </c>
      <c r="L6387" s="50" t="str">
        <f>VLOOKUP(K6387,'Base -Receita-Despesa'!$B:$AS,1,FALSE)</f>
        <v>Outras Saídas</v>
      </c>
    </row>
    <row r="6388" spans="1:12" ht="15" customHeight="1" x14ac:dyDescent="0.25">
      <c r="A6388" s="81" t="str">
        <f t="shared" si="206"/>
        <v>2020</v>
      </c>
      <c r="B6388" s="259" t="s">
        <v>1021</v>
      </c>
      <c r="C6388" s="260" t="s">
        <v>1022</v>
      </c>
      <c r="D6388" s="73" t="str">
        <f t="shared" si="205"/>
        <v>jan/2020</v>
      </c>
      <c r="E6388" s="263">
        <v>43839</v>
      </c>
      <c r="F6388" s="259" t="s">
        <v>214</v>
      </c>
      <c r="G6388" s="259" t="s">
        <v>295</v>
      </c>
      <c r="H6388" s="264" t="s">
        <v>197</v>
      </c>
      <c r="I6388" s="264" t="s">
        <v>133</v>
      </c>
      <c r="J6388" s="264">
        <v>-9.5</v>
      </c>
      <c r="K6388" s="82" t="str">
        <f>IFERROR(IFERROR(VLOOKUP(I6388,'DE-PARA'!B:D,3,0),VLOOKUP(I6388,'DE-PARA'!C:D,2,0)),"NÃO ENCONTRADO")</f>
        <v>Outras Saídas</v>
      </c>
      <c r="L6388" s="50" t="str">
        <f>VLOOKUP(K6388,'Base -Receita-Despesa'!$B:$AS,1,FALSE)</f>
        <v>Outras Saídas</v>
      </c>
    </row>
    <row r="6389" spans="1:12" ht="15" customHeight="1" x14ac:dyDescent="0.25">
      <c r="A6389" s="81" t="str">
        <f t="shared" si="206"/>
        <v>2020</v>
      </c>
      <c r="B6389" s="259" t="s">
        <v>1021</v>
      </c>
      <c r="C6389" s="260" t="s">
        <v>1022</v>
      </c>
      <c r="D6389" s="73" t="str">
        <f t="shared" si="205"/>
        <v>jan/2020</v>
      </c>
      <c r="E6389" s="263">
        <v>43839</v>
      </c>
      <c r="F6389" s="259" t="s">
        <v>214</v>
      </c>
      <c r="G6389" s="259" t="s">
        <v>295</v>
      </c>
      <c r="H6389" s="264" t="s">
        <v>197</v>
      </c>
      <c r="I6389" s="264" t="s">
        <v>133</v>
      </c>
      <c r="J6389" s="264">
        <v>-9.5</v>
      </c>
      <c r="K6389" s="82" t="str">
        <f>IFERROR(IFERROR(VLOOKUP(I6389,'DE-PARA'!B:D,3,0),VLOOKUP(I6389,'DE-PARA'!C:D,2,0)),"NÃO ENCONTRADO")</f>
        <v>Outras Saídas</v>
      </c>
      <c r="L6389" s="50" t="str">
        <f>VLOOKUP(K6389,'Base -Receita-Despesa'!$B:$AS,1,FALSE)</f>
        <v>Outras Saídas</v>
      </c>
    </row>
    <row r="6390" spans="1:12" ht="15" customHeight="1" x14ac:dyDescent="0.25">
      <c r="A6390" s="81" t="str">
        <f t="shared" si="206"/>
        <v>2020</v>
      </c>
      <c r="B6390" s="259" t="s">
        <v>1021</v>
      </c>
      <c r="C6390" s="260" t="s">
        <v>1022</v>
      </c>
      <c r="D6390" s="73" t="str">
        <f t="shared" si="205"/>
        <v>jan/2020</v>
      </c>
      <c r="E6390" s="263">
        <v>43839</v>
      </c>
      <c r="F6390" s="259" t="s">
        <v>214</v>
      </c>
      <c r="G6390" s="259" t="s">
        <v>295</v>
      </c>
      <c r="H6390" s="264" t="s">
        <v>197</v>
      </c>
      <c r="I6390" s="264" t="s">
        <v>133</v>
      </c>
      <c r="J6390" s="264">
        <v>-9.5</v>
      </c>
      <c r="K6390" s="82" t="str">
        <f>IFERROR(IFERROR(VLOOKUP(I6390,'DE-PARA'!B:D,3,0),VLOOKUP(I6390,'DE-PARA'!C:D,2,0)),"NÃO ENCONTRADO")</f>
        <v>Outras Saídas</v>
      </c>
      <c r="L6390" s="50" t="str">
        <f>VLOOKUP(K6390,'Base -Receita-Despesa'!$B:$AS,1,FALSE)</f>
        <v>Outras Saídas</v>
      </c>
    </row>
    <row r="6391" spans="1:12" ht="15" customHeight="1" x14ac:dyDescent="0.25">
      <c r="A6391" s="81" t="str">
        <f t="shared" si="206"/>
        <v>2020</v>
      </c>
      <c r="B6391" s="259" t="s">
        <v>1021</v>
      </c>
      <c r="C6391" s="260" t="s">
        <v>1022</v>
      </c>
      <c r="D6391" s="73" t="str">
        <f t="shared" si="205"/>
        <v>jan/2020</v>
      </c>
      <c r="E6391" s="263">
        <v>43839</v>
      </c>
      <c r="F6391" s="259" t="s">
        <v>214</v>
      </c>
      <c r="G6391" s="259" t="s">
        <v>295</v>
      </c>
      <c r="H6391" s="264" t="s">
        <v>197</v>
      </c>
      <c r="I6391" s="264" t="s">
        <v>133</v>
      </c>
      <c r="J6391" s="264">
        <v>-9.5</v>
      </c>
      <c r="K6391" s="82" t="str">
        <f>IFERROR(IFERROR(VLOOKUP(I6391,'DE-PARA'!B:D,3,0),VLOOKUP(I6391,'DE-PARA'!C:D,2,0)),"NÃO ENCONTRADO")</f>
        <v>Outras Saídas</v>
      </c>
      <c r="L6391" s="50" t="str">
        <f>VLOOKUP(K6391,'Base -Receita-Despesa'!$B:$AS,1,FALSE)</f>
        <v>Outras Saídas</v>
      </c>
    </row>
    <row r="6392" spans="1:12" ht="15" customHeight="1" x14ac:dyDescent="0.25">
      <c r="A6392" s="81" t="str">
        <f t="shared" si="206"/>
        <v>2020</v>
      </c>
      <c r="B6392" s="259" t="s">
        <v>1021</v>
      </c>
      <c r="C6392" s="260" t="s">
        <v>1022</v>
      </c>
      <c r="D6392" s="73" t="str">
        <f t="shared" si="205"/>
        <v>jan/2020</v>
      </c>
      <c r="E6392" s="263">
        <v>43839</v>
      </c>
      <c r="F6392" s="259" t="s">
        <v>214</v>
      </c>
      <c r="G6392" s="259" t="s">
        <v>295</v>
      </c>
      <c r="H6392" s="264" t="s">
        <v>197</v>
      </c>
      <c r="I6392" s="264" t="s">
        <v>133</v>
      </c>
      <c r="J6392" s="264">
        <v>-9.5</v>
      </c>
      <c r="K6392" s="82" t="str">
        <f>IFERROR(IFERROR(VLOOKUP(I6392,'DE-PARA'!B:D,3,0),VLOOKUP(I6392,'DE-PARA'!C:D,2,0)),"NÃO ENCONTRADO")</f>
        <v>Outras Saídas</v>
      </c>
      <c r="L6392" s="50" t="str">
        <f>VLOOKUP(K6392,'Base -Receita-Despesa'!$B:$AS,1,FALSE)</f>
        <v>Outras Saídas</v>
      </c>
    </row>
    <row r="6393" spans="1:12" ht="15" customHeight="1" x14ac:dyDescent="0.25">
      <c r="A6393" s="81" t="str">
        <f t="shared" si="206"/>
        <v>2020</v>
      </c>
      <c r="B6393" s="259" t="s">
        <v>1021</v>
      </c>
      <c r="C6393" s="260" t="s">
        <v>1022</v>
      </c>
      <c r="D6393" s="73" t="str">
        <f t="shared" si="205"/>
        <v>jan/2020</v>
      </c>
      <c r="E6393" s="263">
        <v>43839</v>
      </c>
      <c r="F6393" s="259" t="s">
        <v>1577</v>
      </c>
      <c r="G6393" s="259" t="s">
        <v>295</v>
      </c>
      <c r="H6393" s="264" t="s">
        <v>1912</v>
      </c>
      <c r="I6393" s="264" t="s">
        <v>276</v>
      </c>
      <c r="J6393" s="264">
        <v>28.6</v>
      </c>
      <c r="K6393" s="82" t="str">
        <f>IFERROR(IFERROR(VLOOKUP(I6393,'DE-PARA'!B:D,3,0),VLOOKUP(I6393,'DE-PARA'!C:D,2,0)),"NÃO ENCONTRADO")</f>
        <v>Despesas com Viagens</v>
      </c>
      <c r="L6393" s="50" t="str">
        <f>VLOOKUP(K6393,'Base -Receita-Despesa'!$B:$AS,1,FALSE)</f>
        <v>Despesas com Viagens</v>
      </c>
    </row>
    <row r="6394" spans="1:12" ht="15" customHeight="1" x14ac:dyDescent="0.25">
      <c r="A6394" s="81" t="str">
        <f t="shared" si="206"/>
        <v>2020</v>
      </c>
      <c r="B6394" s="259" t="s">
        <v>1021</v>
      </c>
      <c r="C6394" s="260" t="s">
        <v>1022</v>
      </c>
      <c r="D6394" s="73" t="str">
        <f t="shared" si="205"/>
        <v>jan/2020</v>
      </c>
      <c r="E6394" s="263">
        <v>43839</v>
      </c>
      <c r="F6394" s="259" t="s">
        <v>207</v>
      </c>
      <c r="G6394" s="259" t="s">
        <v>295</v>
      </c>
      <c r="H6394" s="264" t="s">
        <v>208</v>
      </c>
      <c r="I6394" s="264" t="s">
        <v>298</v>
      </c>
      <c r="J6394" s="265">
        <v>28977.27</v>
      </c>
      <c r="K6394" s="82" t="str">
        <f>IFERROR(IFERROR(VLOOKUP(I6394,'DE-PARA'!B:D,3,0),VLOOKUP(I6394,'DE-PARA'!C:D,2,0)),"NÃO ENCONTRADO")</f>
        <v>Entrada Conta Aplicação (+)</v>
      </c>
      <c r="L6394" s="50" t="str">
        <f>VLOOKUP(K6394,'Base -Receita-Despesa'!$B:$AS,1,FALSE)</f>
        <v>ENTRADA CONTA APLICAÇÃO (+)</v>
      </c>
    </row>
    <row r="6395" spans="1:12" ht="15" customHeight="1" x14ac:dyDescent="0.25">
      <c r="A6395" s="81" t="str">
        <f t="shared" si="206"/>
        <v>2020</v>
      </c>
      <c r="B6395" s="259" t="s">
        <v>1021</v>
      </c>
      <c r="C6395" s="260" t="s">
        <v>1022</v>
      </c>
      <c r="D6395" s="73" t="str">
        <f t="shared" si="205"/>
        <v>jan/2020</v>
      </c>
      <c r="E6395" s="263">
        <v>43840</v>
      </c>
      <c r="F6395" s="259" t="s">
        <v>127</v>
      </c>
      <c r="G6395" s="259" t="s">
        <v>295</v>
      </c>
      <c r="H6395" s="264" t="s">
        <v>1038</v>
      </c>
      <c r="I6395" s="264" t="s">
        <v>128</v>
      </c>
      <c r="J6395" s="265">
        <v>-4000</v>
      </c>
      <c r="K6395" s="82" t="str">
        <f>IFERROR(IFERROR(VLOOKUP(I6395,'DE-PARA'!B:D,3,0),VLOOKUP(I6395,'DE-PARA'!C:D,2,0)),"NÃO ENCONTRADO")</f>
        <v>Rescisões Trabalhistas</v>
      </c>
      <c r="L6395" s="50" t="str">
        <f>VLOOKUP(K6395,'Base -Receita-Despesa'!$B:$AS,1,FALSE)</f>
        <v>Rescisões Trabalhistas</v>
      </c>
    </row>
    <row r="6396" spans="1:12" ht="15" customHeight="1" x14ac:dyDescent="0.25">
      <c r="A6396" s="81" t="str">
        <f t="shared" si="206"/>
        <v>2020</v>
      </c>
      <c r="B6396" s="259" t="s">
        <v>1021</v>
      </c>
      <c r="C6396" s="260" t="s">
        <v>1022</v>
      </c>
      <c r="D6396" s="73" t="str">
        <f t="shared" si="205"/>
        <v>jan/2020</v>
      </c>
      <c r="E6396" s="263">
        <v>43840</v>
      </c>
      <c r="F6396" s="259">
        <v>1860</v>
      </c>
      <c r="G6396" s="259" t="s">
        <v>295</v>
      </c>
      <c r="H6396" s="264" t="s">
        <v>1913</v>
      </c>
      <c r="I6396" s="264" t="s">
        <v>165</v>
      </c>
      <c r="J6396" s="265">
        <v>-4000</v>
      </c>
      <c r="K6396" s="82" t="str">
        <f>IFERROR(IFERROR(VLOOKUP(I6396,'DE-PARA'!B:D,3,0),VLOOKUP(I6396,'DE-PARA'!C:D,2,0)),"NÃO ENCONTRADO")</f>
        <v>Serviços</v>
      </c>
      <c r="L6396" s="50" t="str">
        <f>VLOOKUP(K6396,'Base -Receita-Despesa'!$B:$AS,1,FALSE)</f>
        <v>Serviços</v>
      </c>
    </row>
    <row r="6397" spans="1:12" ht="15" customHeight="1" x14ac:dyDescent="0.25">
      <c r="A6397" s="81" t="str">
        <f t="shared" si="206"/>
        <v>2020</v>
      </c>
      <c r="B6397" s="259" t="s">
        <v>1021</v>
      </c>
      <c r="C6397" s="260" t="s">
        <v>1022</v>
      </c>
      <c r="D6397" s="73" t="str">
        <f t="shared" si="205"/>
        <v>jan/2020</v>
      </c>
      <c r="E6397" s="263">
        <v>43840</v>
      </c>
      <c r="F6397" s="259" t="s">
        <v>127</v>
      </c>
      <c r="G6397" s="259" t="s">
        <v>295</v>
      </c>
      <c r="H6397" s="264" t="s">
        <v>1038</v>
      </c>
      <c r="I6397" s="264" t="s">
        <v>128</v>
      </c>
      <c r="J6397" s="265">
        <v>-3733.98</v>
      </c>
      <c r="K6397" s="82" t="str">
        <f>IFERROR(IFERROR(VLOOKUP(I6397,'DE-PARA'!B:D,3,0),VLOOKUP(I6397,'DE-PARA'!C:D,2,0)),"NÃO ENCONTRADO")</f>
        <v>Rescisões Trabalhistas</v>
      </c>
      <c r="L6397" s="50" t="str">
        <f>VLOOKUP(K6397,'Base -Receita-Despesa'!$B:$AS,1,FALSE)</f>
        <v>Rescisões Trabalhistas</v>
      </c>
    </row>
    <row r="6398" spans="1:12" ht="15" customHeight="1" x14ac:dyDescent="0.25">
      <c r="A6398" s="81" t="str">
        <f t="shared" si="206"/>
        <v>2020</v>
      </c>
      <c r="B6398" s="259" t="s">
        <v>1021</v>
      </c>
      <c r="C6398" s="260" t="s">
        <v>1022</v>
      </c>
      <c r="D6398" s="73" t="str">
        <f t="shared" si="205"/>
        <v>jan/2020</v>
      </c>
      <c r="E6398" s="263">
        <v>43840</v>
      </c>
      <c r="F6398" s="259" t="s">
        <v>127</v>
      </c>
      <c r="G6398" s="259" t="s">
        <v>295</v>
      </c>
      <c r="H6398" s="264" t="s">
        <v>1038</v>
      </c>
      <c r="I6398" s="264" t="s">
        <v>128</v>
      </c>
      <c r="J6398" s="265">
        <v>-3048.59</v>
      </c>
      <c r="K6398" s="82" t="str">
        <f>IFERROR(IFERROR(VLOOKUP(I6398,'DE-PARA'!B:D,3,0),VLOOKUP(I6398,'DE-PARA'!C:D,2,0)),"NÃO ENCONTRADO")</f>
        <v>Rescisões Trabalhistas</v>
      </c>
      <c r="L6398" s="50" t="str">
        <f>VLOOKUP(K6398,'Base -Receita-Despesa'!$B:$AS,1,FALSE)</f>
        <v>Rescisões Trabalhistas</v>
      </c>
    </row>
    <row r="6399" spans="1:12" ht="15" customHeight="1" x14ac:dyDescent="0.25">
      <c r="A6399" s="81" t="str">
        <f t="shared" si="206"/>
        <v>2020</v>
      </c>
      <c r="B6399" s="259" t="s">
        <v>1021</v>
      </c>
      <c r="C6399" s="260" t="s">
        <v>1022</v>
      </c>
      <c r="D6399" s="73" t="str">
        <f t="shared" si="205"/>
        <v>jan/2020</v>
      </c>
      <c r="E6399" s="263">
        <v>43840</v>
      </c>
      <c r="F6399" s="259" t="s">
        <v>1914</v>
      </c>
      <c r="G6399" s="259" t="s">
        <v>295</v>
      </c>
      <c r="H6399" s="264" t="s">
        <v>1915</v>
      </c>
      <c r="I6399" s="264" t="s">
        <v>148</v>
      </c>
      <c r="J6399" s="265">
        <v>-2970.2</v>
      </c>
      <c r="K6399" s="82" t="str">
        <f>IFERROR(IFERROR(VLOOKUP(I6399,'DE-PARA'!B:D,3,0),VLOOKUP(I6399,'DE-PARA'!C:D,2,0)),"NÃO ENCONTRADO")</f>
        <v>Pessoal</v>
      </c>
      <c r="L6399" s="50" t="str">
        <f>VLOOKUP(K6399,'Base -Receita-Despesa'!$B:$AS,1,FALSE)</f>
        <v>Pessoal</v>
      </c>
    </row>
    <row r="6400" spans="1:12" ht="15" customHeight="1" x14ac:dyDescent="0.25">
      <c r="A6400" s="81" t="str">
        <f t="shared" si="206"/>
        <v>2020</v>
      </c>
      <c r="B6400" s="259" t="s">
        <v>1021</v>
      </c>
      <c r="C6400" s="260" t="s">
        <v>1022</v>
      </c>
      <c r="D6400" s="73" t="str">
        <f t="shared" si="205"/>
        <v>jan/2020</v>
      </c>
      <c r="E6400" s="263">
        <v>43840</v>
      </c>
      <c r="F6400" s="259">
        <v>360074</v>
      </c>
      <c r="G6400" s="259" t="s">
        <v>295</v>
      </c>
      <c r="H6400" s="264" t="s">
        <v>835</v>
      </c>
      <c r="I6400" s="264" t="s">
        <v>255</v>
      </c>
      <c r="J6400" s="265">
        <v>-2010.94</v>
      </c>
      <c r="K6400" s="82" t="str">
        <f>IFERROR(IFERROR(VLOOKUP(I6400,'DE-PARA'!B:D,3,0),VLOOKUP(I6400,'DE-PARA'!C:D,2,0)),"NÃO ENCONTRADO")</f>
        <v>Materiais</v>
      </c>
      <c r="L6400" s="50" t="str">
        <f>VLOOKUP(K6400,'Base -Receita-Despesa'!$B:$AS,1,FALSE)</f>
        <v>Materiais</v>
      </c>
    </row>
    <row r="6401" spans="1:12" ht="15" customHeight="1" x14ac:dyDescent="0.25">
      <c r="A6401" s="81" t="str">
        <f t="shared" si="206"/>
        <v>2020</v>
      </c>
      <c r="B6401" s="259" t="s">
        <v>1021</v>
      </c>
      <c r="C6401" s="260" t="s">
        <v>1022</v>
      </c>
      <c r="D6401" s="73" t="str">
        <f t="shared" si="205"/>
        <v>jan/2020</v>
      </c>
      <c r="E6401" s="263">
        <v>43840</v>
      </c>
      <c r="F6401" s="259" t="s">
        <v>1916</v>
      </c>
      <c r="G6401" s="259" t="s">
        <v>295</v>
      </c>
      <c r="H6401" s="264" t="s">
        <v>1917</v>
      </c>
      <c r="I6401" s="264" t="s">
        <v>148</v>
      </c>
      <c r="J6401" s="265">
        <v>-1032</v>
      </c>
      <c r="K6401" s="82" t="str">
        <f>IFERROR(IFERROR(VLOOKUP(I6401,'DE-PARA'!B:D,3,0),VLOOKUP(I6401,'DE-PARA'!C:D,2,0)),"NÃO ENCONTRADO")</f>
        <v>Pessoal</v>
      </c>
      <c r="L6401" s="50" t="str">
        <f>VLOOKUP(K6401,'Base -Receita-Despesa'!$B:$AS,1,FALSE)</f>
        <v>Pessoal</v>
      </c>
    </row>
    <row r="6402" spans="1:12" ht="15" customHeight="1" x14ac:dyDescent="0.25">
      <c r="A6402" s="81" t="str">
        <f t="shared" si="206"/>
        <v>2020</v>
      </c>
      <c r="B6402" s="259" t="s">
        <v>1021</v>
      </c>
      <c r="C6402" s="260" t="s">
        <v>1022</v>
      </c>
      <c r="D6402" s="73" t="str">
        <f t="shared" si="205"/>
        <v>jan/2020</v>
      </c>
      <c r="E6402" s="263">
        <v>43840</v>
      </c>
      <c r="F6402" s="259">
        <v>154219</v>
      </c>
      <c r="G6402" s="259" t="s">
        <v>295</v>
      </c>
      <c r="H6402" s="264" t="s">
        <v>193</v>
      </c>
      <c r="I6402" s="264" t="s">
        <v>255</v>
      </c>
      <c r="J6402" s="264">
        <v>-307.41000000000003</v>
      </c>
      <c r="K6402" s="82" t="str">
        <f>IFERROR(IFERROR(VLOOKUP(I6402,'DE-PARA'!B:D,3,0),VLOOKUP(I6402,'DE-PARA'!C:D,2,0)),"NÃO ENCONTRADO")</f>
        <v>Materiais</v>
      </c>
      <c r="L6402" s="50" t="str">
        <f>VLOOKUP(K6402,'Base -Receita-Despesa'!$B:$AS,1,FALSE)</f>
        <v>Materiais</v>
      </c>
    </row>
    <row r="6403" spans="1:12" ht="15" customHeight="1" x14ac:dyDescent="0.25">
      <c r="A6403" s="81" t="str">
        <f t="shared" si="206"/>
        <v>2020</v>
      </c>
      <c r="B6403" s="259" t="s">
        <v>1021</v>
      </c>
      <c r="C6403" s="260" t="s">
        <v>1022</v>
      </c>
      <c r="D6403" s="73" t="str">
        <f t="shared" ref="D6403:D6466" si="207">TEXT(E6403,"mmm/aaaa")</f>
        <v>jan/2020</v>
      </c>
      <c r="E6403" s="263">
        <v>43840</v>
      </c>
      <c r="F6403" s="259" t="s">
        <v>214</v>
      </c>
      <c r="G6403" s="259" t="s">
        <v>295</v>
      </c>
      <c r="H6403" s="264" t="s">
        <v>197</v>
      </c>
      <c r="I6403" s="264" t="s">
        <v>133</v>
      </c>
      <c r="J6403" s="264">
        <v>-9.5</v>
      </c>
      <c r="K6403" s="82" t="str">
        <f>IFERROR(IFERROR(VLOOKUP(I6403,'DE-PARA'!B:D,3,0),VLOOKUP(I6403,'DE-PARA'!C:D,2,0)),"NÃO ENCONTRADO")</f>
        <v>Outras Saídas</v>
      </c>
      <c r="L6403" s="50" t="str">
        <f>VLOOKUP(K6403,'Base -Receita-Despesa'!$B:$AS,1,FALSE)</f>
        <v>Outras Saídas</v>
      </c>
    </row>
    <row r="6404" spans="1:12" ht="15" customHeight="1" x14ac:dyDescent="0.25">
      <c r="A6404" s="81" t="str">
        <f t="shared" si="206"/>
        <v>2020</v>
      </c>
      <c r="B6404" s="259" t="s">
        <v>1021</v>
      </c>
      <c r="C6404" s="260" t="s">
        <v>1022</v>
      </c>
      <c r="D6404" s="73" t="str">
        <f t="shared" si="207"/>
        <v>jan/2020</v>
      </c>
      <c r="E6404" s="263">
        <v>43840</v>
      </c>
      <c r="F6404" s="259" t="s">
        <v>214</v>
      </c>
      <c r="G6404" s="259" t="s">
        <v>295</v>
      </c>
      <c r="H6404" s="264" t="s">
        <v>197</v>
      </c>
      <c r="I6404" s="264" t="s">
        <v>133</v>
      </c>
      <c r="J6404" s="264">
        <v>-9.5</v>
      </c>
      <c r="K6404" s="82" t="str">
        <f>IFERROR(IFERROR(VLOOKUP(I6404,'DE-PARA'!B:D,3,0),VLOOKUP(I6404,'DE-PARA'!C:D,2,0)),"NÃO ENCONTRADO")</f>
        <v>Outras Saídas</v>
      </c>
      <c r="L6404" s="50" t="str">
        <f>VLOOKUP(K6404,'Base -Receita-Despesa'!$B:$AS,1,FALSE)</f>
        <v>Outras Saídas</v>
      </c>
    </row>
    <row r="6405" spans="1:12" ht="15" customHeight="1" x14ac:dyDescent="0.25">
      <c r="A6405" s="81" t="str">
        <f t="shared" si="206"/>
        <v>2020</v>
      </c>
      <c r="B6405" s="259" t="s">
        <v>1021</v>
      </c>
      <c r="C6405" s="260" t="s">
        <v>1022</v>
      </c>
      <c r="D6405" s="73" t="str">
        <f t="shared" si="207"/>
        <v>jan/2020</v>
      </c>
      <c r="E6405" s="263">
        <v>43840</v>
      </c>
      <c r="F6405" s="259" t="s">
        <v>214</v>
      </c>
      <c r="G6405" s="259" t="s">
        <v>295</v>
      </c>
      <c r="H6405" s="264" t="s">
        <v>197</v>
      </c>
      <c r="I6405" s="264" t="s">
        <v>133</v>
      </c>
      <c r="J6405" s="264">
        <v>-9.5</v>
      </c>
      <c r="K6405" s="82" t="str">
        <f>IFERROR(IFERROR(VLOOKUP(I6405,'DE-PARA'!B:D,3,0),VLOOKUP(I6405,'DE-PARA'!C:D,2,0)),"NÃO ENCONTRADO")</f>
        <v>Outras Saídas</v>
      </c>
      <c r="L6405" s="50" t="str">
        <f>VLOOKUP(K6405,'Base -Receita-Despesa'!$B:$AS,1,FALSE)</f>
        <v>Outras Saídas</v>
      </c>
    </row>
    <row r="6406" spans="1:12" ht="15" customHeight="1" x14ac:dyDescent="0.25">
      <c r="A6406" s="81" t="str">
        <f t="shared" si="206"/>
        <v>2020</v>
      </c>
      <c r="B6406" s="259" t="s">
        <v>1021</v>
      </c>
      <c r="C6406" s="260" t="s">
        <v>1022</v>
      </c>
      <c r="D6406" s="73" t="str">
        <f t="shared" si="207"/>
        <v>jan/2020</v>
      </c>
      <c r="E6406" s="263">
        <v>43840</v>
      </c>
      <c r="F6406" s="259" t="s">
        <v>214</v>
      </c>
      <c r="G6406" s="259" t="s">
        <v>295</v>
      </c>
      <c r="H6406" s="264" t="s">
        <v>197</v>
      </c>
      <c r="I6406" s="264" t="s">
        <v>133</v>
      </c>
      <c r="J6406" s="264">
        <v>-9.5</v>
      </c>
      <c r="K6406" s="82" t="str">
        <f>IFERROR(IFERROR(VLOOKUP(I6406,'DE-PARA'!B:D,3,0),VLOOKUP(I6406,'DE-PARA'!C:D,2,0)),"NÃO ENCONTRADO")</f>
        <v>Outras Saídas</v>
      </c>
      <c r="L6406" s="50" t="str">
        <f>VLOOKUP(K6406,'Base -Receita-Despesa'!$B:$AS,1,FALSE)</f>
        <v>Outras Saídas</v>
      </c>
    </row>
    <row r="6407" spans="1:12" ht="15" customHeight="1" x14ac:dyDescent="0.25">
      <c r="A6407" s="81" t="str">
        <f t="shared" si="206"/>
        <v>2020</v>
      </c>
      <c r="B6407" s="259" t="s">
        <v>1021</v>
      </c>
      <c r="C6407" s="260" t="s">
        <v>1022</v>
      </c>
      <c r="D6407" s="73" t="str">
        <f t="shared" si="207"/>
        <v>jan/2020</v>
      </c>
      <c r="E6407" s="263">
        <v>43840</v>
      </c>
      <c r="F6407" s="259" t="s">
        <v>207</v>
      </c>
      <c r="G6407" s="259" t="s">
        <v>295</v>
      </c>
      <c r="H6407" s="264" t="s">
        <v>208</v>
      </c>
      <c r="I6407" s="264" t="s">
        <v>298</v>
      </c>
      <c r="J6407" s="265">
        <v>21141.119999999999</v>
      </c>
      <c r="K6407" s="82" t="str">
        <f>IFERROR(IFERROR(VLOOKUP(I6407,'DE-PARA'!B:D,3,0),VLOOKUP(I6407,'DE-PARA'!C:D,2,0)),"NÃO ENCONTRADO")</f>
        <v>Entrada Conta Aplicação (+)</v>
      </c>
      <c r="L6407" s="50" t="str">
        <f>VLOOKUP(K6407,'Base -Receita-Despesa'!$B:$AS,1,FALSE)</f>
        <v>ENTRADA CONTA APLICAÇÃO (+)</v>
      </c>
    </row>
    <row r="6408" spans="1:12" ht="15" customHeight="1" x14ac:dyDescent="0.25">
      <c r="A6408" s="81" t="str">
        <f t="shared" si="206"/>
        <v>2020</v>
      </c>
      <c r="B6408" s="259" t="s">
        <v>1021</v>
      </c>
      <c r="C6408" s="260" t="s">
        <v>1022</v>
      </c>
      <c r="D6408" s="73" t="str">
        <f t="shared" si="207"/>
        <v>jan/2020</v>
      </c>
      <c r="E6408" s="263">
        <v>43843</v>
      </c>
      <c r="F6408" s="259">
        <v>27</v>
      </c>
      <c r="G6408" s="259" t="s">
        <v>295</v>
      </c>
      <c r="H6408" s="264" t="s">
        <v>1918</v>
      </c>
      <c r="I6408" s="264" t="s">
        <v>244</v>
      </c>
      <c r="J6408" s="265">
        <v>-20000</v>
      </c>
      <c r="K6408" s="82" t="str">
        <f>IFERROR(IFERROR(VLOOKUP(I6408,'DE-PARA'!B:D,3,0),VLOOKUP(I6408,'DE-PARA'!C:D,2,0)),"NÃO ENCONTRADO")</f>
        <v>Pessoal</v>
      </c>
      <c r="L6408" s="50" t="str">
        <f>VLOOKUP(K6408,'Base -Receita-Despesa'!$B:$AS,1,FALSE)</f>
        <v>Pessoal</v>
      </c>
    </row>
    <row r="6409" spans="1:12" ht="15" customHeight="1" x14ac:dyDescent="0.25">
      <c r="A6409" s="81" t="str">
        <f t="shared" si="206"/>
        <v>2020</v>
      </c>
      <c r="B6409" s="259" t="s">
        <v>1021</v>
      </c>
      <c r="C6409" s="260" t="s">
        <v>1022</v>
      </c>
      <c r="D6409" s="73" t="str">
        <f t="shared" si="207"/>
        <v>jan/2020</v>
      </c>
      <c r="E6409" s="263">
        <v>43843</v>
      </c>
      <c r="F6409" s="259">
        <v>185429</v>
      </c>
      <c r="G6409" s="259" t="s">
        <v>295</v>
      </c>
      <c r="H6409" s="264" t="s">
        <v>1869</v>
      </c>
      <c r="I6409" s="264" t="s">
        <v>251</v>
      </c>
      <c r="J6409" s="265">
        <v>-2388.2399999999998</v>
      </c>
      <c r="K6409" s="82" t="str">
        <f>IFERROR(IFERROR(VLOOKUP(I6409,'DE-PARA'!B:D,3,0),VLOOKUP(I6409,'DE-PARA'!C:D,2,0)),"NÃO ENCONTRADO")</f>
        <v>Materiais</v>
      </c>
      <c r="L6409" s="50" t="str">
        <f>VLOOKUP(K6409,'Base -Receita-Despesa'!$B:$AS,1,FALSE)</f>
        <v>Materiais</v>
      </c>
    </row>
    <row r="6410" spans="1:12" ht="15" customHeight="1" x14ac:dyDescent="0.25">
      <c r="A6410" s="81" t="str">
        <f t="shared" si="206"/>
        <v>2020</v>
      </c>
      <c r="B6410" s="259" t="s">
        <v>1021</v>
      </c>
      <c r="C6410" s="260" t="s">
        <v>1022</v>
      </c>
      <c r="D6410" s="73" t="str">
        <f t="shared" si="207"/>
        <v>jan/2020</v>
      </c>
      <c r="E6410" s="263">
        <v>43843</v>
      </c>
      <c r="F6410" s="259">
        <v>105973</v>
      </c>
      <c r="G6410" s="259" t="s">
        <v>295</v>
      </c>
      <c r="H6410" s="264" t="s">
        <v>181</v>
      </c>
      <c r="I6410" s="264" t="s">
        <v>248</v>
      </c>
      <c r="J6410" s="265">
        <v>-1750</v>
      </c>
      <c r="K6410" s="82" t="str">
        <f>IFERROR(IFERROR(VLOOKUP(I6410,'DE-PARA'!B:D,3,0),VLOOKUP(I6410,'DE-PARA'!C:D,2,0)),"NÃO ENCONTRADO")</f>
        <v>Materiais</v>
      </c>
      <c r="L6410" s="50" t="str">
        <f>VLOOKUP(K6410,'Base -Receita-Despesa'!$B:$AS,1,FALSE)</f>
        <v>Materiais</v>
      </c>
    </row>
    <row r="6411" spans="1:12" ht="15" customHeight="1" x14ac:dyDescent="0.25">
      <c r="A6411" s="81" t="str">
        <f t="shared" si="206"/>
        <v>2020</v>
      </c>
      <c r="B6411" s="259" t="s">
        <v>1021</v>
      </c>
      <c r="C6411" s="260" t="s">
        <v>1022</v>
      </c>
      <c r="D6411" s="73" t="str">
        <f t="shared" si="207"/>
        <v>jan/2020</v>
      </c>
      <c r="E6411" s="263">
        <v>43843</v>
      </c>
      <c r="F6411" s="259" t="s">
        <v>1577</v>
      </c>
      <c r="G6411" s="259" t="s">
        <v>295</v>
      </c>
      <c r="H6411" s="264" t="s">
        <v>1192</v>
      </c>
      <c r="I6411" s="264" t="s">
        <v>276</v>
      </c>
      <c r="J6411" s="264">
        <v>-35</v>
      </c>
      <c r="K6411" s="82" t="str">
        <f>IFERROR(IFERROR(VLOOKUP(I6411,'DE-PARA'!B:D,3,0),VLOOKUP(I6411,'DE-PARA'!C:D,2,0)),"NÃO ENCONTRADO")</f>
        <v>Despesas com Viagens</v>
      </c>
      <c r="L6411" s="50" t="str">
        <f>VLOOKUP(K6411,'Base -Receita-Despesa'!$B:$AS,1,FALSE)</f>
        <v>Despesas com Viagens</v>
      </c>
    </row>
    <row r="6412" spans="1:12" ht="15" customHeight="1" x14ac:dyDescent="0.25">
      <c r="A6412" s="81" t="str">
        <f t="shared" si="206"/>
        <v>2020</v>
      </c>
      <c r="B6412" s="259" t="s">
        <v>1021</v>
      </c>
      <c r="C6412" s="260" t="s">
        <v>1022</v>
      </c>
      <c r="D6412" s="73" t="str">
        <f t="shared" si="207"/>
        <v>jan/2020</v>
      </c>
      <c r="E6412" s="263">
        <v>43843</v>
      </c>
      <c r="F6412" s="259" t="s">
        <v>207</v>
      </c>
      <c r="G6412" s="259" t="s">
        <v>295</v>
      </c>
      <c r="H6412" s="264" t="s">
        <v>208</v>
      </c>
      <c r="I6412" s="264" t="s">
        <v>298</v>
      </c>
      <c r="J6412" s="265">
        <v>24173.24</v>
      </c>
      <c r="K6412" s="82" t="str">
        <f>IFERROR(IFERROR(VLOOKUP(I6412,'DE-PARA'!B:D,3,0),VLOOKUP(I6412,'DE-PARA'!C:D,2,0)),"NÃO ENCONTRADO")</f>
        <v>Entrada Conta Aplicação (+)</v>
      </c>
      <c r="L6412" s="50" t="str">
        <f>VLOOKUP(K6412,'Base -Receita-Despesa'!$B:$AS,1,FALSE)</f>
        <v>ENTRADA CONTA APLICAÇÃO (+)</v>
      </c>
    </row>
    <row r="6413" spans="1:12" ht="15" customHeight="1" x14ac:dyDescent="0.25">
      <c r="A6413" s="81" t="str">
        <f t="shared" si="206"/>
        <v>2020</v>
      </c>
      <c r="B6413" s="259" t="s">
        <v>1021</v>
      </c>
      <c r="C6413" s="260" t="s">
        <v>1022</v>
      </c>
      <c r="D6413" s="73" t="str">
        <f t="shared" si="207"/>
        <v>jan/2020</v>
      </c>
      <c r="E6413" s="263">
        <v>43844</v>
      </c>
      <c r="F6413" s="259">
        <v>100</v>
      </c>
      <c r="G6413" s="259" t="s">
        <v>295</v>
      </c>
      <c r="H6413" s="264" t="s">
        <v>332</v>
      </c>
      <c r="I6413" s="264" t="s">
        <v>137</v>
      </c>
      <c r="J6413" s="265">
        <v>-20367.810000000001</v>
      </c>
      <c r="K6413" s="82" t="str">
        <f>IFERROR(IFERROR(VLOOKUP(I6413,'DE-PARA'!B:D,3,0),VLOOKUP(I6413,'DE-PARA'!C:D,2,0)),"NÃO ENCONTRADO")</f>
        <v>Serviços</v>
      </c>
      <c r="L6413" s="50" t="str">
        <f>VLOOKUP(K6413,'Base -Receita-Despesa'!$B:$AS,1,FALSE)</f>
        <v>Serviços</v>
      </c>
    </row>
    <row r="6414" spans="1:12" ht="15" customHeight="1" x14ac:dyDescent="0.25">
      <c r="A6414" s="81" t="str">
        <f t="shared" si="206"/>
        <v>2020</v>
      </c>
      <c r="B6414" s="259" t="s">
        <v>1021</v>
      </c>
      <c r="C6414" s="260" t="s">
        <v>1022</v>
      </c>
      <c r="D6414" s="73" t="str">
        <f t="shared" si="207"/>
        <v>jan/2020</v>
      </c>
      <c r="E6414" s="263">
        <v>43844</v>
      </c>
      <c r="F6414" s="259">
        <v>519965</v>
      </c>
      <c r="G6414" s="259" t="s">
        <v>295</v>
      </c>
      <c r="H6414" s="264" t="s">
        <v>1784</v>
      </c>
      <c r="I6414" s="264" t="s">
        <v>248</v>
      </c>
      <c r="J6414" s="265">
        <v>-7568.85</v>
      </c>
      <c r="K6414" s="82" t="str">
        <f>IFERROR(IFERROR(VLOOKUP(I6414,'DE-PARA'!B:D,3,0),VLOOKUP(I6414,'DE-PARA'!C:D,2,0)),"NÃO ENCONTRADO")</f>
        <v>Materiais</v>
      </c>
      <c r="L6414" s="50" t="str">
        <f>VLOOKUP(K6414,'Base -Receita-Despesa'!$B:$AS,1,FALSE)</f>
        <v>Materiais</v>
      </c>
    </row>
    <row r="6415" spans="1:12" ht="15" customHeight="1" x14ac:dyDescent="0.25">
      <c r="A6415" s="81" t="str">
        <f t="shared" si="206"/>
        <v>2020</v>
      </c>
      <c r="B6415" s="259" t="s">
        <v>1021</v>
      </c>
      <c r="C6415" s="260" t="s">
        <v>1022</v>
      </c>
      <c r="D6415" s="73" t="str">
        <f t="shared" si="207"/>
        <v>jan/2020</v>
      </c>
      <c r="E6415" s="263">
        <v>43844</v>
      </c>
      <c r="F6415" s="259">
        <v>10843</v>
      </c>
      <c r="G6415" s="259" t="s">
        <v>295</v>
      </c>
      <c r="H6415" s="264" t="s">
        <v>1304</v>
      </c>
      <c r="I6415" s="264" t="s">
        <v>248</v>
      </c>
      <c r="J6415" s="265">
        <v>-6297.5</v>
      </c>
      <c r="K6415" s="82" t="str">
        <f>IFERROR(IFERROR(VLOOKUP(I6415,'DE-PARA'!B:D,3,0),VLOOKUP(I6415,'DE-PARA'!C:D,2,0)),"NÃO ENCONTRADO")</f>
        <v>Materiais</v>
      </c>
      <c r="L6415" s="50" t="str">
        <f>VLOOKUP(K6415,'Base -Receita-Despesa'!$B:$AS,1,FALSE)</f>
        <v>Materiais</v>
      </c>
    </row>
    <row r="6416" spans="1:12" ht="15" customHeight="1" x14ac:dyDescent="0.25">
      <c r="A6416" s="81" t="str">
        <f t="shared" si="206"/>
        <v>2020</v>
      </c>
      <c r="B6416" s="259" t="s">
        <v>1021</v>
      </c>
      <c r="C6416" s="260" t="s">
        <v>1022</v>
      </c>
      <c r="D6416" s="73" t="str">
        <f t="shared" si="207"/>
        <v>jan/2020</v>
      </c>
      <c r="E6416" s="263">
        <v>43844</v>
      </c>
      <c r="F6416" s="259">
        <v>209676</v>
      </c>
      <c r="G6416" s="259" t="s">
        <v>295</v>
      </c>
      <c r="H6416" s="264" t="s">
        <v>755</v>
      </c>
      <c r="I6416" s="264" t="s">
        <v>248</v>
      </c>
      <c r="J6416" s="265">
        <v>-3930.5</v>
      </c>
      <c r="K6416" s="82" t="str">
        <f>IFERROR(IFERROR(VLOOKUP(I6416,'DE-PARA'!B:D,3,0),VLOOKUP(I6416,'DE-PARA'!C:D,2,0)),"NÃO ENCONTRADO")</f>
        <v>Materiais</v>
      </c>
      <c r="L6416" s="50" t="str">
        <f>VLOOKUP(K6416,'Base -Receita-Despesa'!$B:$AS,1,FALSE)</f>
        <v>Materiais</v>
      </c>
    </row>
    <row r="6417" spans="1:12" ht="15" customHeight="1" x14ac:dyDescent="0.25">
      <c r="A6417" s="81" t="str">
        <f t="shared" si="206"/>
        <v>2020</v>
      </c>
      <c r="B6417" s="259" t="s">
        <v>1021</v>
      </c>
      <c r="C6417" s="260" t="s">
        <v>1022</v>
      </c>
      <c r="D6417" s="73" t="str">
        <f t="shared" si="207"/>
        <v>jan/2020</v>
      </c>
      <c r="E6417" s="263">
        <v>43844</v>
      </c>
      <c r="F6417" s="259">
        <v>1977</v>
      </c>
      <c r="G6417" s="259" t="s">
        <v>295</v>
      </c>
      <c r="H6417" s="264" t="s">
        <v>1442</v>
      </c>
      <c r="I6417" s="264" t="s">
        <v>137</v>
      </c>
      <c r="J6417" s="265">
        <v>-3500</v>
      </c>
      <c r="K6417" s="82" t="str">
        <f>IFERROR(IFERROR(VLOOKUP(I6417,'DE-PARA'!B:D,3,0),VLOOKUP(I6417,'DE-PARA'!C:D,2,0)),"NÃO ENCONTRADO")</f>
        <v>Serviços</v>
      </c>
      <c r="L6417" s="50" t="str">
        <f>VLOOKUP(K6417,'Base -Receita-Despesa'!$B:$AS,1,FALSE)</f>
        <v>Serviços</v>
      </c>
    </row>
    <row r="6418" spans="1:12" ht="15" customHeight="1" x14ac:dyDescent="0.25">
      <c r="A6418" s="81" t="str">
        <f t="shared" si="206"/>
        <v>2020</v>
      </c>
      <c r="B6418" s="259" t="s">
        <v>1021</v>
      </c>
      <c r="C6418" s="260" t="s">
        <v>1022</v>
      </c>
      <c r="D6418" s="73" t="str">
        <f t="shared" si="207"/>
        <v>jan/2020</v>
      </c>
      <c r="E6418" s="263">
        <v>43844</v>
      </c>
      <c r="F6418" s="259">
        <v>20319</v>
      </c>
      <c r="G6418" s="259" t="s">
        <v>295</v>
      </c>
      <c r="H6418" s="264" t="s">
        <v>391</v>
      </c>
      <c r="I6418" s="264" t="s">
        <v>248</v>
      </c>
      <c r="J6418" s="265">
        <v>-2635.4</v>
      </c>
      <c r="K6418" s="82" t="str">
        <f>IFERROR(IFERROR(VLOOKUP(I6418,'DE-PARA'!B:D,3,0),VLOOKUP(I6418,'DE-PARA'!C:D,2,0)),"NÃO ENCONTRADO")</f>
        <v>Materiais</v>
      </c>
      <c r="L6418" s="50" t="str">
        <f>VLOOKUP(K6418,'Base -Receita-Despesa'!$B:$AS,1,FALSE)</f>
        <v>Materiais</v>
      </c>
    </row>
    <row r="6419" spans="1:12" ht="15" customHeight="1" x14ac:dyDescent="0.25">
      <c r="A6419" s="81" t="str">
        <f t="shared" si="206"/>
        <v>2020</v>
      </c>
      <c r="B6419" s="259" t="s">
        <v>1021</v>
      </c>
      <c r="C6419" s="260" t="s">
        <v>1022</v>
      </c>
      <c r="D6419" s="73" t="str">
        <f t="shared" si="207"/>
        <v>jan/2020</v>
      </c>
      <c r="E6419" s="263">
        <v>43844</v>
      </c>
      <c r="F6419" s="259">
        <v>246</v>
      </c>
      <c r="G6419" s="259" t="s">
        <v>295</v>
      </c>
      <c r="H6419" s="264" t="s">
        <v>1405</v>
      </c>
      <c r="I6419" s="264" t="s">
        <v>140</v>
      </c>
      <c r="J6419" s="265">
        <v>-2383.2800000000002</v>
      </c>
      <c r="K6419" s="82" t="str">
        <f>IFERROR(IFERROR(VLOOKUP(I6419,'DE-PARA'!B:D,3,0),VLOOKUP(I6419,'DE-PARA'!C:D,2,0)),"NÃO ENCONTRADO")</f>
        <v>Materiais</v>
      </c>
      <c r="L6419" s="50" t="str">
        <f>VLOOKUP(K6419,'Base -Receita-Despesa'!$B:$AS,1,FALSE)</f>
        <v>Materiais</v>
      </c>
    </row>
    <row r="6420" spans="1:12" ht="15" customHeight="1" x14ac:dyDescent="0.25">
      <c r="A6420" s="81" t="str">
        <f t="shared" si="206"/>
        <v>2020</v>
      </c>
      <c r="B6420" s="259" t="s">
        <v>1021</v>
      </c>
      <c r="C6420" s="260" t="s">
        <v>1022</v>
      </c>
      <c r="D6420" s="73" t="str">
        <f t="shared" si="207"/>
        <v>jan/2020</v>
      </c>
      <c r="E6420" s="263">
        <v>43844</v>
      </c>
      <c r="F6420" s="259">
        <v>30907</v>
      </c>
      <c r="G6420" s="259" t="s">
        <v>295</v>
      </c>
      <c r="H6420" s="264" t="s">
        <v>361</v>
      </c>
      <c r="I6420" s="264" t="s">
        <v>249</v>
      </c>
      <c r="J6420" s="264">
        <v>-458.31</v>
      </c>
      <c r="K6420" s="82" t="str">
        <f>IFERROR(IFERROR(VLOOKUP(I6420,'DE-PARA'!B:D,3,0),VLOOKUP(I6420,'DE-PARA'!C:D,2,0)),"NÃO ENCONTRADO")</f>
        <v>Materiais</v>
      </c>
      <c r="L6420" s="50" t="str">
        <f>VLOOKUP(K6420,'Base -Receita-Despesa'!$B:$AS,1,FALSE)</f>
        <v>Materiais</v>
      </c>
    </row>
    <row r="6421" spans="1:12" ht="15" customHeight="1" x14ac:dyDescent="0.25">
      <c r="A6421" s="81" t="str">
        <f t="shared" si="206"/>
        <v>2020</v>
      </c>
      <c r="B6421" s="259" t="s">
        <v>1021</v>
      </c>
      <c r="C6421" s="260" t="s">
        <v>1022</v>
      </c>
      <c r="D6421" s="73" t="str">
        <f t="shared" si="207"/>
        <v>jan/2020</v>
      </c>
      <c r="E6421" s="263">
        <v>43844</v>
      </c>
      <c r="F6421" s="259" t="s">
        <v>1577</v>
      </c>
      <c r="G6421" s="259" t="s">
        <v>295</v>
      </c>
      <c r="H6421" s="264" t="s">
        <v>1578</v>
      </c>
      <c r="I6421" s="264" t="s">
        <v>276</v>
      </c>
      <c r="J6421" s="264">
        <v>-285.06</v>
      </c>
      <c r="K6421" s="82" t="str">
        <f>IFERROR(IFERROR(VLOOKUP(I6421,'DE-PARA'!B:D,3,0),VLOOKUP(I6421,'DE-PARA'!C:D,2,0)),"NÃO ENCONTRADO")</f>
        <v>Despesas com Viagens</v>
      </c>
      <c r="L6421" s="50" t="str">
        <f>VLOOKUP(K6421,'Base -Receita-Despesa'!$B:$AS,1,FALSE)</f>
        <v>Despesas com Viagens</v>
      </c>
    </row>
    <row r="6422" spans="1:12" ht="15" customHeight="1" x14ac:dyDescent="0.25">
      <c r="A6422" s="81" t="str">
        <f t="shared" si="206"/>
        <v>2020</v>
      </c>
      <c r="B6422" s="259" t="s">
        <v>1021</v>
      </c>
      <c r="C6422" s="260" t="s">
        <v>1022</v>
      </c>
      <c r="D6422" s="73" t="str">
        <f t="shared" si="207"/>
        <v>jan/2020</v>
      </c>
      <c r="E6422" s="263">
        <v>43844</v>
      </c>
      <c r="F6422" s="259" t="s">
        <v>1577</v>
      </c>
      <c r="G6422" s="259" t="s">
        <v>295</v>
      </c>
      <c r="H6422" s="264" t="s">
        <v>1578</v>
      </c>
      <c r="I6422" s="264" t="s">
        <v>276</v>
      </c>
      <c r="J6422" s="264">
        <v>-275.45999999999998</v>
      </c>
      <c r="K6422" s="82" t="str">
        <f>IFERROR(IFERROR(VLOOKUP(I6422,'DE-PARA'!B:D,3,0),VLOOKUP(I6422,'DE-PARA'!C:D,2,0)),"NÃO ENCONTRADO")</f>
        <v>Despesas com Viagens</v>
      </c>
      <c r="L6422" s="50" t="str">
        <f>VLOOKUP(K6422,'Base -Receita-Despesa'!$B:$AS,1,FALSE)</f>
        <v>Despesas com Viagens</v>
      </c>
    </row>
    <row r="6423" spans="1:12" ht="15" customHeight="1" x14ac:dyDescent="0.25">
      <c r="A6423" s="81" t="str">
        <f t="shared" si="206"/>
        <v>2020</v>
      </c>
      <c r="B6423" s="259" t="s">
        <v>1021</v>
      </c>
      <c r="C6423" s="260" t="s">
        <v>1022</v>
      </c>
      <c r="D6423" s="73" t="str">
        <f t="shared" si="207"/>
        <v>jan/2020</v>
      </c>
      <c r="E6423" s="263">
        <v>43844</v>
      </c>
      <c r="F6423" s="259" t="s">
        <v>1577</v>
      </c>
      <c r="G6423" s="259" t="s">
        <v>295</v>
      </c>
      <c r="H6423" s="264" t="s">
        <v>1578</v>
      </c>
      <c r="I6423" s="264" t="s">
        <v>276</v>
      </c>
      <c r="J6423" s="264">
        <v>-43.75</v>
      </c>
      <c r="K6423" s="82" t="str">
        <f>IFERROR(IFERROR(VLOOKUP(I6423,'DE-PARA'!B:D,3,0),VLOOKUP(I6423,'DE-PARA'!C:D,2,0)),"NÃO ENCONTRADO")</f>
        <v>Despesas com Viagens</v>
      </c>
      <c r="L6423" s="50" t="str">
        <f>VLOOKUP(K6423,'Base -Receita-Despesa'!$B:$AS,1,FALSE)</f>
        <v>Despesas com Viagens</v>
      </c>
    </row>
    <row r="6424" spans="1:12" ht="15" customHeight="1" x14ac:dyDescent="0.25">
      <c r="A6424" s="81" t="str">
        <f t="shared" si="206"/>
        <v>2020</v>
      </c>
      <c r="B6424" s="259" t="s">
        <v>1021</v>
      </c>
      <c r="C6424" s="260" t="s">
        <v>1022</v>
      </c>
      <c r="D6424" s="73" t="str">
        <f t="shared" si="207"/>
        <v>jan/2020</v>
      </c>
      <c r="E6424" s="263">
        <v>43844</v>
      </c>
      <c r="F6424" s="259" t="s">
        <v>1577</v>
      </c>
      <c r="G6424" s="259" t="s">
        <v>295</v>
      </c>
      <c r="H6424" s="264" t="s">
        <v>1539</v>
      </c>
      <c r="I6424" s="264" t="s">
        <v>276</v>
      </c>
      <c r="J6424" s="264">
        <v>-35</v>
      </c>
      <c r="K6424" s="82" t="str">
        <f>IFERROR(IFERROR(VLOOKUP(I6424,'DE-PARA'!B:D,3,0),VLOOKUP(I6424,'DE-PARA'!C:D,2,0)),"NÃO ENCONTRADO")</f>
        <v>Despesas com Viagens</v>
      </c>
      <c r="L6424" s="50" t="str">
        <f>VLOOKUP(K6424,'Base -Receita-Despesa'!$B:$AS,1,FALSE)</f>
        <v>Despesas com Viagens</v>
      </c>
    </row>
    <row r="6425" spans="1:12" ht="15" customHeight="1" x14ac:dyDescent="0.25">
      <c r="A6425" s="81" t="str">
        <f t="shared" si="206"/>
        <v>2020</v>
      </c>
      <c r="B6425" s="259" t="s">
        <v>1021</v>
      </c>
      <c r="C6425" s="260" t="s">
        <v>1022</v>
      </c>
      <c r="D6425" s="73" t="str">
        <f t="shared" si="207"/>
        <v>jan/2020</v>
      </c>
      <c r="E6425" s="263">
        <v>43844</v>
      </c>
      <c r="F6425" s="259" t="s">
        <v>1577</v>
      </c>
      <c r="G6425" s="259" t="s">
        <v>295</v>
      </c>
      <c r="H6425" s="264" t="s">
        <v>1566</v>
      </c>
      <c r="I6425" s="264" t="s">
        <v>276</v>
      </c>
      <c r="J6425" s="264">
        <v>-35</v>
      </c>
      <c r="K6425" s="82" t="str">
        <f>IFERROR(IFERROR(VLOOKUP(I6425,'DE-PARA'!B:D,3,0),VLOOKUP(I6425,'DE-PARA'!C:D,2,0)),"NÃO ENCONTRADO")</f>
        <v>Despesas com Viagens</v>
      </c>
      <c r="L6425" s="50" t="str">
        <f>VLOOKUP(K6425,'Base -Receita-Despesa'!$B:$AS,1,FALSE)</f>
        <v>Despesas com Viagens</v>
      </c>
    </row>
    <row r="6426" spans="1:12" ht="15" customHeight="1" x14ac:dyDescent="0.25">
      <c r="A6426" s="81" t="str">
        <f t="shared" si="206"/>
        <v>2020</v>
      </c>
      <c r="B6426" s="259" t="s">
        <v>1021</v>
      </c>
      <c r="C6426" s="260" t="s">
        <v>1022</v>
      </c>
      <c r="D6426" s="73" t="str">
        <f t="shared" si="207"/>
        <v>jan/2020</v>
      </c>
      <c r="E6426" s="263">
        <v>43844</v>
      </c>
      <c r="F6426" s="259" t="s">
        <v>214</v>
      </c>
      <c r="G6426" s="259" t="s">
        <v>295</v>
      </c>
      <c r="H6426" s="264" t="s">
        <v>197</v>
      </c>
      <c r="I6426" s="264" t="s">
        <v>133</v>
      </c>
      <c r="J6426" s="264">
        <v>-9.5</v>
      </c>
      <c r="K6426" s="82" t="str">
        <f>IFERROR(IFERROR(VLOOKUP(I6426,'DE-PARA'!B:D,3,0),VLOOKUP(I6426,'DE-PARA'!C:D,2,0)),"NÃO ENCONTRADO")</f>
        <v>Outras Saídas</v>
      </c>
      <c r="L6426" s="50" t="str">
        <f>VLOOKUP(K6426,'Base -Receita-Despesa'!$B:$AS,1,FALSE)</f>
        <v>Outras Saídas</v>
      </c>
    </row>
    <row r="6427" spans="1:12" ht="15" customHeight="1" x14ac:dyDescent="0.25">
      <c r="A6427" s="81" t="str">
        <f t="shared" si="206"/>
        <v>2020</v>
      </c>
      <c r="B6427" s="259" t="s">
        <v>1021</v>
      </c>
      <c r="C6427" s="260" t="s">
        <v>1022</v>
      </c>
      <c r="D6427" s="73" t="str">
        <f t="shared" si="207"/>
        <v>jan/2020</v>
      </c>
      <c r="E6427" s="263">
        <v>43844</v>
      </c>
      <c r="F6427" s="259" t="s">
        <v>214</v>
      </c>
      <c r="G6427" s="259" t="s">
        <v>295</v>
      </c>
      <c r="H6427" s="264" t="s">
        <v>197</v>
      </c>
      <c r="I6427" s="264" t="s">
        <v>133</v>
      </c>
      <c r="J6427" s="264">
        <v>-9.5</v>
      </c>
      <c r="K6427" s="82" t="str">
        <f>IFERROR(IFERROR(VLOOKUP(I6427,'DE-PARA'!B:D,3,0),VLOOKUP(I6427,'DE-PARA'!C:D,2,0)),"NÃO ENCONTRADO")</f>
        <v>Outras Saídas</v>
      </c>
      <c r="L6427" s="50" t="str">
        <f>VLOOKUP(K6427,'Base -Receita-Despesa'!$B:$AS,1,FALSE)</f>
        <v>Outras Saídas</v>
      </c>
    </row>
    <row r="6428" spans="1:12" ht="15" customHeight="1" x14ac:dyDescent="0.25">
      <c r="A6428" s="81" t="str">
        <f t="shared" si="206"/>
        <v>2020</v>
      </c>
      <c r="B6428" s="259" t="s">
        <v>1021</v>
      </c>
      <c r="C6428" s="260" t="s">
        <v>1022</v>
      </c>
      <c r="D6428" s="73" t="str">
        <f t="shared" si="207"/>
        <v>jan/2020</v>
      </c>
      <c r="E6428" s="263">
        <v>43844</v>
      </c>
      <c r="F6428" s="259" t="s">
        <v>214</v>
      </c>
      <c r="G6428" s="259" t="s">
        <v>295</v>
      </c>
      <c r="H6428" s="264" t="s">
        <v>197</v>
      </c>
      <c r="I6428" s="264" t="s">
        <v>133</v>
      </c>
      <c r="J6428" s="264">
        <v>-9.5</v>
      </c>
      <c r="K6428" s="82" t="str">
        <f>IFERROR(IFERROR(VLOOKUP(I6428,'DE-PARA'!B:D,3,0),VLOOKUP(I6428,'DE-PARA'!C:D,2,0)),"NÃO ENCONTRADO")</f>
        <v>Outras Saídas</v>
      </c>
      <c r="L6428" s="50" t="str">
        <f>VLOOKUP(K6428,'Base -Receita-Despesa'!$B:$AS,1,FALSE)</f>
        <v>Outras Saídas</v>
      </c>
    </row>
    <row r="6429" spans="1:12" ht="15" customHeight="1" x14ac:dyDescent="0.25">
      <c r="A6429" s="81" t="str">
        <f t="shared" si="206"/>
        <v>2020</v>
      </c>
      <c r="B6429" s="259" t="s">
        <v>1021</v>
      </c>
      <c r="C6429" s="260" t="s">
        <v>1022</v>
      </c>
      <c r="D6429" s="73" t="str">
        <f t="shared" si="207"/>
        <v>jan/2020</v>
      </c>
      <c r="E6429" s="263">
        <v>43844</v>
      </c>
      <c r="F6429" s="259" t="s">
        <v>214</v>
      </c>
      <c r="G6429" s="259" t="s">
        <v>295</v>
      </c>
      <c r="H6429" s="264" t="s">
        <v>197</v>
      </c>
      <c r="I6429" s="264" t="s">
        <v>133</v>
      </c>
      <c r="J6429" s="264">
        <v>-9.5</v>
      </c>
      <c r="K6429" s="82" t="str">
        <f>IFERROR(IFERROR(VLOOKUP(I6429,'DE-PARA'!B:D,3,0),VLOOKUP(I6429,'DE-PARA'!C:D,2,0)),"NÃO ENCONTRADO")</f>
        <v>Outras Saídas</v>
      </c>
      <c r="L6429" s="50" t="str">
        <f>VLOOKUP(K6429,'Base -Receita-Despesa'!$B:$AS,1,FALSE)</f>
        <v>Outras Saídas</v>
      </c>
    </row>
    <row r="6430" spans="1:12" ht="15" customHeight="1" x14ac:dyDescent="0.25">
      <c r="A6430" s="81" t="str">
        <f t="shared" si="206"/>
        <v>2020</v>
      </c>
      <c r="B6430" s="259" t="s">
        <v>1021</v>
      </c>
      <c r="C6430" s="260" t="s">
        <v>1022</v>
      </c>
      <c r="D6430" s="73" t="str">
        <f t="shared" si="207"/>
        <v>jan/2020</v>
      </c>
      <c r="E6430" s="263">
        <v>43844</v>
      </c>
      <c r="F6430" s="259" t="s">
        <v>214</v>
      </c>
      <c r="G6430" s="259" t="s">
        <v>295</v>
      </c>
      <c r="H6430" s="264" t="s">
        <v>197</v>
      </c>
      <c r="I6430" s="264" t="s">
        <v>133</v>
      </c>
      <c r="J6430" s="264">
        <v>-9.5</v>
      </c>
      <c r="K6430" s="82" t="str">
        <f>IFERROR(IFERROR(VLOOKUP(I6430,'DE-PARA'!B:D,3,0),VLOOKUP(I6430,'DE-PARA'!C:D,2,0)),"NÃO ENCONTRADO")</f>
        <v>Outras Saídas</v>
      </c>
      <c r="L6430" s="50" t="str">
        <f>VLOOKUP(K6430,'Base -Receita-Despesa'!$B:$AS,1,FALSE)</f>
        <v>Outras Saídas</v>
      </c>
    </row>
    <row r="6431" spans="1:12" ht="15" customHeight="1" x14ac:dyDescent="0.25">
      <c r="A6431" s="81" t="str">
        <f t="shared" si="206"/>
        <v>2020</v>
      </c>
      <c r="B6431" s="259" t="s">
        <v>1021</v>
      </c>
      <c r="C6431" s="260" t="s">
        <v>1022</v>
      </c>
      <c r="D6431" s="73" t="str">
        <f t="shared" si="207"/>
        <v>jan/2020</v>
      </c>
      <c r="E6431" s="263">
        <v>43844</v>
      </c>
      <c r="F6431" s="259" t="s">
        <v>214</v>
      </c>
      <c r="G6431" s="259" t="s">
        <v>295</v>
      </c>
      <c r="H6431" s="264" t="s">
        <v>197</v>
      </c>
      <c r="I6431" s="264" t="s">
        <v>133</v>
      </c>
      <c r="J6431" s="264">
        <v>-9.5</v>
      </c>
      <c r="K6431" s="82" t="str">
        <f>IFERROR(IFERROR(VLOOKUP(I6431,'DE-PARA'!B:D,3,0),VLOOKUP(I6431,'DE-PARA'!C:D,2,0)),"NÃO ENCONTRADO")</f>
        <v>Outras Saídas</v>
      </c>
      <c r="L6431" s="50" t="str">
        <f>VLOOKUP(K6431,'Base -Receita-Despesa'!$B:$AS,1,FALSE)</f>
        <v>Outras Saídas</v>
      </c>
    </row>
    <row r="6432" spans="1:12" ht="15" customHeight="1" x14ac:dyDescent="0.25">
      <c r="A6432" s="81" t="str">
        <f t="shared" si="206"/>
        <v>2020</v>
      </c>
      <c r="B6432" s="259" t="s">
        <v>1021</v>
      </c>
      <c r="C6432" s="260" t="s">
        <v>1022</v>
      </c>
      <c r="D6432" s="73" t="str">
        <f t="shared" si="207"/>
        <v>jan/2020</v>
      </c>
      <c r="E6432" s="263">
        <v>43844</v>
      </c>
      <c r="F6432" s="259" t="s">
        <v>214</v>
      </c>
      <c r="G6432" s="259" t="s">
        <v>295</v>
      </c>
      <c r="H6432" s="264" t="s">
        <v>197</v>
      </c>
      <c r="I6432" s="264" t="s">
        <v>133</v>
      </c>
      <c r="J6432" s="264">
        <v>-9.5</v>
      </c>
      <c r="K6432" s="82" t="str">
        <f>IFERROR(IFERROR(VLOOKUP(I6432,'DE-PARA'!B:D,3,0),VLOOKUP(I6432,'DE-PARA'!C:D,2,0)),"NÃO ENCONTRADO")</f>
        <v>Outras Saídas</v>
      </c>
      <c r="L6432" s="50" t="str">
        <f>VLOOKUP(K6432,'Base -Receita-Despesa'!$B:$AS,1,FALSE)</f>
        <v>Outras Saídas</v>
      </c>
    </row>
    <row r="6433" spans="1:12" ht="15" customHeight="1" x14ac:dyDescent="0.25">
      <c r="A6433" s="81" t="str">
        <f t="shared" si="206"/>
        <v>2020</v>
      </c>
      <c r="B6433" s="259" t="s">
        <v>1021</v>
      </c>
      <c r="C6433" s="260" t="s">
        <v>1022</v>
      </c>
      <c r="D6433" s="73" t="str">
        <f t="shared" si="207"/>
        <v>jan/2020</v>
      </c>
      <c r="E6433" s="263">
        <v>43844</v>
      </c>
      <c r="F6433" s="259" t="s">
        <v>207</v>
      </c>
      <c r="G6433" s="259" t="s">
        <v>295</v>
      </c>
      <c r="H6433" s="264" t="s">
        <v>208</v>
      </c>
      <c r="I6433" s="264" t="s">
        <v>298</v>
      </c>
      <c r="J6433" s="265">
        <v>47882.42</v>
      </c>
      <c r="K6433" s="82" t="str">
        <f>IFERROR(IFERROR(VLOOKUP(I6433,'DE-PARA'!B:D,3,0),VLOOKUP(I6433,'DE-PARA'!C:D,2,0)),"NÃO ENCONTRADO")</f>
        <v>Entrada Conta Aplicação (+)</v>
      </c>
      <c r="L6433" s="50" t="str">
        <f>VLOOKUP(K6433,'Base -Receita-Despesa'!$B:$AS,1,FALSE)</f>
        <v>ENTRADA CONTA APLICAÇÃO (+)</v>
      </c>
    </row>
    <row r="6434" spans="1:12" ht="15" customHeight="1" x14ac:dyDescent="0.25">
      <c r="A6434" s="81" t="str">
        <f t="shared" si="206"/>
        <v>2020</v>
      </c>
      <c r="B6434" s="259" t="s">
        <v>1021</v>
      </c>
      <c r="C6434" s="260" t="s">
        <v>1022</v>
      </c>
      <c r="D6434" s="73" t="str">
        <f t="shared" si="207"/>
        <v>jan/2020</v>
      </c>
      <c r="E6434" s="263">
        <v>43845</v>
      </c>
      <c r="F6434" s="259">
        <v>5</v>
      </c>
      <c r="G6434" s="259" t="s">
        <v>295</v>
      </c>
      <c r="H6434" s="264" t="s">
        <v>1919</v>
      </c>
      <c r="I6434" s="264" t="s">
        <v>119</v>
      </c>
      <c r="J6434" s="265">
        <v>-37425.440000000002</v>
      </c>
      <c r="K6434" s="82" t="str">
        <f>IFERROR(IFERROR(VLOOKUP(I6434,'DE-PARA'!B:D,3,0),VLOOKUP(I6434,'DE-PARA'!C:D,2,0)),"NÃO ENCONTRADO")</f>
        <v>Serviços</v>
      </c>
      <c r="L6434" s="50" t="str">
        <f>VLOOKUP(K6434,'Base -Receita-Despesa'!$B:$AS,1,FALSE)</f>
        <v>Serviços</v>
      </c>
    </row>
    <row r="6435" spans="1:12" ht="15" customHeight="1" x14ac:dyDescent="0.25">
      <c r="A6435" s="81" t="str">
        <f t="shared" si="206"/>
        <v>2020</v>
      </c>
      <c r="B6435" s="259" t="s">
        <v>1021</v>
      </c>
      <c r="C6435" s="260" t="s">
        <v>1022</v>
      </c>
      <c r="D6435" s="73" t="str">
        <f t="shared" si="207"/>
        <v>jan/2020</v>
      </c>
      <c r="E6435" s="263">
        <v>43845</v>
      </c>
      <c r="F6435" s="259">
        <v>201</v>
      </c>
      <c r="G6435" s="259" t="s">
        <v>295</v>
      </c>
      <c r="H6435" s="264" t="s">
        <v>840</v>
      </c>
      <c r="I6435" s="264" t="s">
        <v>150</v>
      </c>
      <c r="J6435" s="265">
        <v>-23497.8</v>
      </c>
      <c r="K6435" s="82" t="str">
        <f>IFERROR(IFERROR(VLOOKUP(I6435,'DE-PARA'!B:D,3,0),VLOOKUP(I6435,'DE-PARA'!C:D,2,0)),"NÃO ENCONTRADO")</f>
        <v>Serviços</v>
      </c>
      <c r="L6435" s="50" t="str">
        <f>VLOOKUP(K6435,'Base -Receita-Despesa'!$B:$AS,1,FALSE)</f>
        <v>Serviços</v>
      </c>
    </row>
    <row r="6436" spans="1:12" ht="15" customHeight="1" x14ac:dyDescent="0.25">
      <c r="A6436" s="81" t="str">
        <f t="shared" si="206"/>
        <v>2020</v>
      </c>
      <c r="B6436" s="259" t="s">
        <v>1021</v>
      </c>
      <c r="C6436" s="260" t="s">
        <v>1022</v>
      </c>
      <c r="D6436" s="73" t="str">
        <f t="shared" si="207"/>
        <v>jan/2020</v>
      </c>
      <c r="E6436" s="263">
        <v>43845</v>
      </c>
      <c r="F6436" s="259">
        <v>434</v>
      </c>
      <c r="G6436" s="259" t="s">
        <v>295</v>
      </c>
      <c r="H6436" s="264" t="s">
        <v>343</v>
      </c>
      <c r="I6436" s="264" t="s">
        <v>166</v>
      </c>
      <c r="J6436" s="265">
        <v>-12500</v>
      </c>
      <c r="K6436" s="82" t="str">
        <f>IFERROR(IFERROR(VLOOKUP(I6436,'DE-PARA'!B:D,3,0),VLOOKUP(I6436,'DE-PARA'!C:D,2,0)),"NÃO ENCONTRADO")</f>
        <v>Serviços</v>
      </c>
      <c r="L6436" s="50" t="str">
        <f>VLOOKUP(K6436,'Base -Receita-Despesa'!$B:$AS,1,FALSE)</f>
        <v>Serviços</v>
      </c>
    </row>
    <row r="6437" spans="1:12" ht="15" customHeight="1" x14ac:dyDescent="0.25">
      <c r="A6437" s="81" t="str">
        <f t="shared" si="206"/>
        <v>2020</v>
      </c>
      <c r="B6437" s="259" t="s">
        <v>1021</v>
      </c>
      <c r="C6437" s="260" t="s">
        <v>1022</v>
      </c>
      <c r="D6437" s="73" t="str">
        <f t="shared" si="207"/>
        <v>jan/2020</v>
      </c>
      <c r="E6437" s="263">
        <v>43845</v>
      </c>
      <c r="F6437" s="259">
        <v>106256</v>
      </c>
      <c r="G6437" s="259" t="s">
        <v>295</v>
      </c>
      <c r="H6437" s="269" t="s">
        <v>181</v>
      </c>
      <c r="I6437" s="264" t="s">
        <v>249</v>
      </c>
      <c r="J6437" s="265">
        <v>-5489.03</v>
      </c>
      <c r="K6437" s="82" t="str">
        <f>IFERROR(IFERROR(VLOOKUP(I6437,'DE-PARA'!B:D,3,0),VLOOKUP(I6437,'DE-PARA'!C:D,2,0)),"NÃO ENCONTRADO")</f>
        <v>Materiais</v>
      </c>
      <c r="L6437" s="50" t="str">
        <f>VLOOKUP(K6437,'Base -Receita-Despesa'!$B:$AS,1,FALSE)</f>
        <v>Materiais</v>
      </c>
    </row>
    <row r="6438" spans="1:12" ht="15" customHeight="1" x14ac:dyDescent="0.25">
      <c r="A6438" s="81" t="str">
        <f t="shared" si="206"/>
        <v>2020</v>
      </c>
      <c r="B6438" s="259" t="s">
        <v>1021</v>
      </c>
      <c r="C6438" s="260" t="s">
        <v>1022</v>
      </c>
      <c r="D6438" s="73" t="str">
        <f t="shared" si="207"/>
        <v>jan/2020</v>
      </c>
      <c r="E6438" s="263">
        <v>43845</v>
      </c>
      <c r="F6438" s="259">
        <v>111538</v>
      </c>
      <c r="G6438" s="259" t="s">
        <v>295</v>
      </c>
      <c r="H6438" s="264" t="s">
        <v>848</v>
      </c>
      <c r="I6438" s="264" t="s">
        <v>259</v>
      </c>
      <c r="J6438" s="265">
        <v>-5176.12</v>
      </c>
      <c r="K6438" s="82" t="str">
        <f>IFERROR(IFERROR(VLOOKUP(I6438,'DE-PARA'!B:D,3,0),VLOOKUP(I6438,'DE-PARA'!C:D,2,0)),"NÃO ENCONTRADO")</f>
        <v>Materiais</v>
      </c>
      <c r="L6438" s="50" t="str">
        <f>VLOOKUP(K6438,'Base -Receita-Despesa'!$B:$AS,1,FALSE)</f>
        <v>Materiais</v>
      </c>
    </row>
    <row r="6439" spans="1:12" ht="15" customHeight="1" x14ac:dyDescent="0.25">
      <c r="A6439" s="81" t="str">
        <f t="shared" si="206"/>
        <v>2020</v>
      </c>
      <c r="B6439" s="259" t="s">
        <v>1021</v>
      </c>
      <c r="C6439" s="260" t="s">
        <v>1022</v>
      </c>
      <c r="D6439" s="73" t="str">
        <f t="shared" si="207"/>
        <v>jan/2020</v>
      </c>
      <c r="E6439" s="263">
        <v>43845</v>
      </c>
      <c r="F6439" s="259">
        <v>214</v>
      </c>
      <c r="G6439" s="259" t="s">
        <v>295</v>
      </c>
      <c r="H6439" s="264" t="s">
        <v>840</v>
      </c>
      <c r="I6439" s="264" t="s">
        <v>150</v>
      </c>
      <c r="J6439" s="265">
        <v>-4651.01</v>
      </c>
      <c r="K6439" s="82" t="str">
        <f>IFERROR(IFERROR(VLOOKUP(I6439,'DE-PARA'!B:D,3,0),VLOOKUP(I6439,'DE-PARA'!C:D,2,0)),"NÃO ENCONTRADO")</f>
        <v>Serviços</v>
      </c>
      <c r="L6439" s="50" t="str">
        <f>VLOOKUP(K6439,'Base -Receita-Despesa'!$B:$AS,1,FALSE)</f>
        <v>Serviços</v>
      </c>
    </row>
    <row r="6440" spans="1:12" ht="15" customHeight="1" x14ac:dyDescent="0.25">
      <c r="A6440" s="81" t="str">
        <f t="shared" si="206"/>
        <v>2020</v>
      </c>
      <c r="B6440" s="259" t="s">
        <v>1021</v>
      </c>
      <c r="C6440" s="260" t="s">
        <v>1022</v>
      </c>
      <c r="D6440" s="73" t="str">
        <f t="shared" si="207"/>
        <v>jan/2020</v>
      </c>
      <c r="E6440" s="263">
        <v>43845</v>
      </c>
      <c r="F6440" s="259">
        <v>203</v>
      </c>
      <c r="G6440" s="259" t="s">
        <v>295</v>
      </c>
      <c r="H6440" s="264" t="s">
        <v>840</v>
      </c>
      <c r="I6440" s="264" t="s">
        <v>150</v>
      </c>
      <c r="J6440" s="265">
        <v>-3420.64</v>
      </c>
      <c r="K6440" s="82" t="str">
        <f>IFERROR(IFERROR(VLOOKUP(I6440,'DE-PARA'!B:D,3,0),VLOOKUP(I6440,'DE-PARA'!C:D,2,0)),"NÃO ENCONTRADO")</f>
        <v>Serviços</v>
      </c>
      <c r="L6440" s="50" t="str">
        <f>VLOOKUP(K6440,'Base -Receita-Despesa'!$B:$AS,1,FALSE)</f>
        <v>Serviços</v>
      </c>
    </row>
    <row r="6441" spans="1:12" ht="15" customHeight="1" x14ac:dyDescent="0.25">
      <c r="A6441" s="81" t="str">
        <f t="shared" si="206"/>
        <v>2020</v>
      </c>
      <c r="B6441" s="259" t="s">
        <v>1021</v>
      </c>
      <c r="C6441" s="260" t="s">
        <v>1022</v>
      </c>
      <c r="D6441" s="73" t="str">
        <f t="shared" si="207"/>
        <v>jan/2020</v>
      </c>
      <c r="E6441" s="263">
        <v>43845</v>
      </c>
      <c r="F6441" s="259">
        <v>1165156</v>
      </c>
      <c r="G6441" s="259" t="s">
        <v>309</v>
      </c>
      <c r="H6441" s="264" t="s">
        <v>1920</v>
      </c>
      <c r="I6441" s="264" t="s">
        <v>249</v>
      </c>
      <c r="J6441" s="265">
        <v>-3096.91</v>
      </c>
      <c r="K6441" s="82" t="str">
        <f>IFERROR(IFERROR(VLOOKUP(I6441,'DE-PARA'!B:D,3,0),VLOOKUP(I6441,'DE-PARA'!C:D,2,0)),"NÃO ENCONTRADO")</f>
        <v>Materiais</v>
      </c>
      <c r="L6441" s="50" t="str">
        <f>VLOOKUP(K6441,'Base -Receita-Despesa'!$B:$AS,1,FALSE)</f>
        <v>Materiais</v>
      </c>
    </row>
    <row r="6442" spans="1:12" ht="15" customHeight="1" x14ac:dyDescent="0.25">
      <c r="A6442" s="81" t="str">
        <f t="shared" si="206"/>
        <v>2020</v>
      </c>
      <c r="B6442" s="259" t="s">
        <v>1021</v>
      </c>
      <c r="C6442" s="260" t="s">
        <v>1022</v>
      </c>
      <c r="D6442" s="73" t="str">
        <f t="shared" si="207"/>
        <v>jan/2020</v>
      </c>
      <c r="E6442" s="263">
        <v>43845</v>
      </c>
      <c r="F6442" s="259">
        <v>2197</v>
      </c>
      <c r="G6442" s="259" t="s">
        <v>295</v>
      </c>
      <c r="H6442" s="264" t="s">
        <v>1921</v>
      </c>
      <c r="I6442" s="264" t="s">
        <v>249</v>
      </c>
      <c r="J6442" s="265">
        <v>-1296.4000000000001</v>
      </c>
      <c r="K6442" s="82" t="str">
        <f>IFERROR(IFERROR(VLOOKUP(I6442,'DE-PARA'!B:D,3,0),VLOOKUP(I6442,'DE-PARA'!C:D,2,0)),"NÃO ENCONTRADO")</f>
        <v>Materiais</v>
      </c>
      <c r="L6442" s="50" t="str">
        <f>VLOOKUP(K6442,'Base -Receita-Despesa'!$B:$AS,1,FALSE)</f>
        <v>Materiais</v>
      </c>
    </row>
    <row r="6443" spans="1:12" ht="15" customHeight="1" x14ac:dyDescent="0.25">
      <c r="A6443" s="81" t="str">
        <f t="shared" si="206"/>
        <v>2020</v>
      </c>
      <c r="B6443" s="259" t="s">
        <v>1021</v>
      </c>
      <c r="C6443" s="260" t="s">
        <v>1022</v>
      </c>
      <c r="D6443" s="73" t="str">
        <f t="shared" si="207"/>
        <v>jan/2020</v>
      </c>
      <c r="E6443" s="263">
        <v>43845</v>
      </c>
      <c r="F6443" s="259">
        <v>186906</v>
      </c>
      <c r="G6443" s="259" t="s">
        <v>309</v>
      </c>
      <c r="H6443" s="264" t="s">
        <v>1869</v>
      </c>
      <c r="I6443" s="264" t="s">
        <v>251</v>
      </c>
      <c r="J6443" s="265">
        <v>-1171.08</v>
      </c>
      <c r="K6443" s="82" t="str">
        <f>IFERROR(IFERROR(VLOOKUP(I6443,'DE-PARA'!B:D,3,0),VLOOKUP(I6443,'DE-PARA'!C:D,2,0)),"NÃO ENCONTRADO")</f>
        <v>Materiais</v>
      </c>
      <c r="L6443" s="50" t="str">
        <f>VLOOKUP(K6443,'Base -Receita-Despesa'!$B:$AS,1,FALSE)</f>
        <v>Materiais</v>
      </c>
    </row>
    <row r="6444" spans="1:12" ht="15" customHeight="1" x14ac:dyDescent="0.25">
      <c r="A6444" s="81" t="str">
        <f t="shared" si="206"/>
        <v>2020</v>
      </c>
      <c r="B6444" s="259" t="s">
        <v>1021</v>
      </c>
      <c r="C6444" s="260" t="s">
        <v>1022</v>
      </c>
      <c r="D6444" s="73" t="str">
        <f t="shared" si="207"/>
        <v>jan/2020</v>
      </c>
      <c r="E6444" s="263">
        <v>43845</v>
      </c>
      <c r="F6444" s="259" t="s">
        <v>575</v>
      </c>
      <c r="G6444" s="259" t="s">
        <v>295</v>
      </c>
      <c r="H6444" s="264" t="s">
        <v>1900</v>
      </c>
      <c r="I6444" s="264" t="s">
        <v>148</v>
      </c>
      <c r="J6444" s="264">
        <v>-200</v>
      </c>
      <c r="K6444" s="82" t="str">
        <f>IFERROR(IFERROR(VLOOKUP(I6444,'DE-PARA'!B:D,3,0),VLOOKUP(I6444,'DE-PARA'!C:D,2,0)),"NÃO ENCONTRADO")</f>
        <v>Pessoal</v>
      </c>
      <c r="L6444" s="50" t="str">
        <f>VLOOKUP(K6444,'Base -Receita-Despesa'!$B:$AS,1,FALSE)</f>
        <v>Pessoal</v>
      </c>
    </row>
    <row r="6445" spans="1:12" ht="15" customHeight="1" x14ac:dyDescent="0.25">
      <c r="A6445" s="81" t="str">
        <f t="shared" si="206"/>
        <v>2020</v>
      </c>
      <c r="B6445" s="259" t="s">
        <v>1021</v>
      </c>
      <c r="C6445" s="260" t="s">
        <v>1022</v>
      </c>
      <c r="D6445" s="73" t="str">
        <f t="shared" si="207"/>
        <v>jan/2020</v>
      </c>
      <c r="E6445" s="263">
        <v>43845</v>
      </c>
      <c r="F6445" s="259" t="s">
        <v>575</v>
      </c>
      <c r="G6445" s="259" t="s">
        <v>295</v>
      </c>
      <c r="H6445" s="264" t="s">
        <v>1896</v>
      </c>
      <c r="I6445" s="264" t="s">
        <v>148</v>
      </c>
      <c r="J6445" s="264">
        <v>-180</v>
      </c>
      <c r="K6445" s="82" t="str">
        <f>IFERROR(IFERROR(VLOOKUP(I6445,'DE-PARA'!B:D,3,0),VLOOKUP(I6445,'DE-PARA'!C:D,2,0)),"NÃO ENCONTRADO")</f>
        <v>Pessoal</v>
      </c>
      <c r="L6445" s="50" t="str">
        <f>VLOOKUP(K6445,'Base -Receita-Despesa'!$B:$AS,1,FALSE)</f>
        <v>Pessoal</v>
      </c>
    </row>
    <row r="6446" spans="1:12" ht="15" customHeight="1" x14ac:dyDescent="0.25">
      <c r="A6446" s="81" t="str">
        <f t="shared" si="206"/>
        <v>2020</v>
      </c>
      <c r="B6446" s="259" t="s">
        <v>1021</v>
      </c>
      <c r="C6446" s="260" t="s">
        <v>1022</v>
      </c>
      <c r="D6446" s="73" t="str">
        <f t="shared" si="207"/>
        <v>jan/2020</v>
      </c>
      <c r="E6446" s="263">
        <v>43845</v>
      </c>
      <c r="F6446" s="259" t="s">
        <v>575</v>
      </c>
      <c r="G6446" s="259" t="s">
        <v>295</v>
      </c>
      <c r="H6446" s="264" t="s">
        <v>1898</v>
      </c>
      <c r="I6446" s="264" t="s">
        <v>148</v>
      </c>
      <c r="J6446" s="264">
        <v>-180</v>
      </c>
      <c r="K6446" s="82" t="str">
        <f>IFERROR(IFERROR(VLOOKUP(I6446,'DE-PARA'!B:D,3,0),VLOOKUP(I6446,'DE-PARA'!C:D,2,0)),"NÃO ENCONTRADO")</f>
        <v>Pessoal</v>
      </c>
      <c r="L6446" s="50" t="str">
        <f>VLOOKUP(K6446,'Base -Receita-Despesa'!$B:$AS,1,FALSE)</f>
        <v>Pessoal</v>
      </c>
    </row>
    <row r="6447" spans="1:12" ht="15" customHeight="1" x14ac:dyDescent="0.25">
      <c r="A6447" s="81" t="str">
        <f t="shared" si="206"/>
        <v>2020</v>
      </c>
      <c r="B6447" s="259" t="s">
        <v>1021</v>
      </c>
      <c r="C6447" s="260" t="s">
        <v>1022</v>
      </c>
      <c r="D6447" s="73" t="str">
        <f t="shared" si="207"/>
        <v>jan/2020</v>
      </c>
      <c r="E6447" s="263">
        <v>43845</v>
      </c>
      <c r="F6447" s="259" t="s">
        <v>575</v>
      </c>
      <c r="G6447" s="259" t="s">
        <v>295</v>
      </c>
      <c r="H6447" s="264" t="s">
        <v>1908</v>
      </c>
      <c r="I6447" s="264" t="s">
        <v>148</v>
      </c>
      <c r="J6447" s="264">
        <v>-175</v>
      </c>
      <c r="K6447" s="82" t="str">
        <f>IFERROR(IFERROR(VLOOKUP(I6447,'DE-PARA'!B:D,3,0),VLOOKUP(I6447,'DE-PARA'!C:D,2,0)),"NÃO ENCONTRADO")</f>
        <v>Pessoal</v>
      </c>
      <c r="L6447" s="50" t="str">
        <f>VLOOKUP(K6447,'Base -Receita-Despesa'!$B:$AS,1,FALSE)</f>
        <v>Pessoal</v>
      </c>
    </row>
    <row r="6448" spans="1:12" ht="15" customHeight="1" x14ac:dyDescent="0.25">
      <c r="A6448" s="81" t="str">
        <f t="shared" si="206"/>
        <v>2020</v>
      </c>
      <c r="B6448" s="259" t="s">
        <v>1021</v>
      </c>
      <c r="C6448" s="260" t="s">
        <v>1022</v>
      </c>
      <c r="D6448" s="73" t="str">
        <f t="shared" si="207"/>
        <v>jan/2020</v>
      </c>
      <c r="E6448" s="263">
        <v>43845</v>
      </c>
      <c r="F6448" s="259" t="s">
        <v>575</v>
      </c>
      <c r="G6448" s="259" t="s">
        <v>295</v>
      </c>
      <c r="H6448" s="264" t="s">
        <v>1902</v>
      </c>
      <c r="I6448" s="264" t="s">
        <v>148</v>
      </c>
      <c r="J6448" s="264">
        <v>-135</v>
      </c>
      <c r="K6448" s="82" t="str">
        <f>IFERROR(IFERROR(VLOOKUP(I6448,'DE-PARA'!B:D,3,0),VLOOKUP(I6448,'DE-PARA'!C:D,2,0)),"NÃO ENCONTRADO")</f>
        <v>Pessoal</v>
      </c>
      <c r="L6448" s="50" t="str">
        <f>VLOOKUP(K6448,'Base -Receita-Despesa'!$B:$AS,1,FALSE)</f>
        <v>Pessoal</v>
      </c>
    </row>
    <row r="6449" spans="1:12" ht="15" customHeight="1" x14ac:dyDescent="0.25">
      <c r="A6449" s="81" t="str">
        <f t="shared" si="206"/>
        <v>2020</v>
      </c>
      <c r="B6449" s="259" t="s">
        <v>1021</v>
      </c>
      <c r="C6449" s="260" t="s">
        <v>1022</v>
      </c>
      <c r="D6449" s="73" t="str">
        <f t="shared" si="207"/>
        <v>jan/2020</v>
      </c>
      <c r="E6449" s="263">
        <v>43845</v>
      </c>
      <c r="F6449" s="259" t="s">
        <v>575</v>
      </c>
      <c r="G6449" s="259" t="s">
        <v>295</v>
      </c>
      <c r="H6449" s="264" t="s">
        <v>1904</v>
      </c>
      <c r="I6449" s="264" t="s">
        <v>148</v>
      </c>
      <c r="J6449" s="264">
        <v>-108</v>
      </c>
      <c r="K6449" s="82" t="str">
        <f>IFERROR(IFERROR(VLOOKUP(I6449,'DE-PARA'!B:D,3,0),VLOOKUP(I6449,'DE-PARA'!C:D,2,0)),"NÃO ENCONTRADO")</f>
        <v>Pessoal</v>
      </c>
      <c r="L6449" s="50" t="str">
        <f>VLOOKUP(K6449,'Base -Receita-Despesa'!$B:$AS,1,FALSE)</f>
        <v>Pessoal</v>
      </c>
    </row>
    <row r="6450" spans="1:12" ht="15" customHeight="1" x14ac:dyDescent="0.25">
      <c r="A6450" s="81" t="str">
        <f t="shared" ref="A6450:A6513" si="208">IF(K6450="NÃO ENCONTRADO",0,RIGHT(D6450,4))</f>
        <v>2020</v>
      </c>
      <c r="B6450" s="259" t="s">
        <v>1021</v>
      </c>
      <c r="C6450" s="260" t="s">
        <v>1022</v>
      </c>
      <c r="D6450" s="73" t="str">
        <f t="shared" si="207"/>
        <v>jan/2020</v>
      </c>
      <c r="E6450" s="263">
        <v>43845</v>
      </c>
      <c r="F6450" s="259" t="s">
        <v>575</v>
      </c>
      <c r="G6450" s="259" t="s">
        <v>295</v>
      </c>
      <c r="H6450" s="264" t="s">
        <v>1915</v>
      </c>
      <c r="I6450" s="264" t="s">
        <v>148</v>
      </c>
      <c r="J6450" s="264">
        <v>-108</v>
      </c>
      <c r="K6450" s="82" t="str">
        <f>IFERROR(IFERROR(VLOOKUP(I6450,'DE-PARA'!B:D,3,0),VLOOKUP(I6450,'DE-PARA'!C:D,2,0)),"NÃO ENCONTRADO")</f>
        <v>Pessoal</v>
      </c>
      <c r="L6450" s="50" t="str">
        <f>VLOOKUP(K6450,'Base -Receita-Despesa'!$B:$AS,1,FALSE)</f>
        <v>Pessoal</v>
      </c>
    </row>
    <row r="6451" spans="1:12" ht="15" customHeight="1" x14ac:dyDescent="0.25">
      <c r="A6451" s="81" t="str">
        <f t="shared" si="208"/>
        <v>2020</v>
      </c>
      <c r="B6451" s="259" t="s">
        <v>1021</v>
      </c>
      <c r="C6451" s="260" t="s">
        <v>1022</v>
      </c>
      <c r="D6451" s="73" t="str">
        <f t="shared" si="207"/>
        <v>jan/2020</v>
      </c>
      <c r="E6451" s="263">
        <v>43845</v>
      </c>
      <c r="F6451" s="259" t="s">
        <v>575</v>
      </c>
      <c r="G6451" s="259" t="s">
        <v>295</v>
      </c>
      <c r="H6451" s="264" t="s">
        <v>1906</v>
      </c>
      <c r="I6451" s="264" t="s">
        <v>148</v>
      </c>
      <c r="J6451" s="264">
        <v>-108</v>
      </c>
      <c r="K6451" s="82" t="str">
        <f>IFERROR(IFERROR(VLOOKUP(I6451,'DE-PARA'!B:D,3,0),VLOOKUP(I6451,'DE-PARA'!C:D,2,0)),"NÃO ENCONTRADO")</f>
        <v>Pessoal</v>
      </c>
      <c r="L6451" s="50" t="str">
        <f>VLOOKUP(K6451,'Base -Receita-Despesa'!$B:$AS,1,FALSE)</f>
        <v>Pessoal</v>
      </c>
    </row>
    <row r="6452" spans="1:12" ht="15" customHeight="1" x14ac:dyDescent="0.25">
      <c r="A6452" s="81" t="str">
        <f t="shared" si="208"/>
        <v>2020</v>
      </c>
      <c r="B6452" s="259" t="s">
        <v>1021</v>
      </c>
      <c r="C6452" s="260" t="s">
        <v>1022</v>
      </c>
      <c r="D6452" s="73" t="str">
        <f t="shared" si="207"/>
        <v>jan/2020</v>
      </c>
      <c r="E6452" s="263">
        <v>43845</v>
      </c>
      <c r="F6452" s="259" t="s">
        <v>575</v>
      </c>
      <c r="G6452" s="259" t="s">
        <v>295</v>
      </c>
      <c r="H6452" s="264" t="s">
        <v>1910</v>
      </c>
      <c r="I6452" s="264" t="s">
        <v>148</v>
      </c>
      <c r="J6452" s="264">
        <v>-45</v>
      </c>
      <c r="K6452" s="82" t="str">
        <f>IFERROR(IFERROR(VLOOKUP(I6452,'DE-PARA'!B:D,3,0),VLOOKUP(I6452,'DE-PARA'!C:D,2,0)),"NÃO ENCONTRADO")</f>
        <v>Pessoal</v>
      </c>
      <c r="L6452" s="50" t="str">
        <f>VLOOKUP(K6452,'Base -Receita-Despesa'!$B:$AS,1,FALSE)</f>
        <v>Pessoal</v>
      </c>
    </row>
    <row r="6453" spans="1:12" ht="15" customHeight="1" x14ac:dyDescent="0.25">
      <c r="A6453" s="81" t="str">
        <f t="shared" si="208"/>
        <v>2020</v>
      </c>
      <c r="B6453" s="259" t="s">
        <v>1021</v>
      </c>
      <c r="C6453" s="260" t="s">
        <v>1022</v>
      </c>
      <c r="D6453" s="73" t="str">
        <f t="shared" si="207"/>
        <v>jan/2020</v>
      </c>
      <c r="E6453" s="263">
        <v>43845</v>
      </c>
      <c r="F6453" s="259" t="s">
        <v>575</v>
      </c>
      <c r="G6453" s="259" t="s">
        <v>295</v>
      </c>
      <c r="H6453" s="264" t="s">
        <v>1917</v>
      </c>
      <c r="I6453" s="264" t="s">
        <v>148</v>
      </c>
      <c r="J6453" s="264">
        <v>-36</v>
      </c>
      <c r="K6453" s="82" t="str">
        <f>IFERROR(IFERROR(VLOOKUP(I6453,'DE-PARA'!B:D,3,0),VLOOKUP(I6453,'DE-PARA'!C:D,2,0)),"NÃO ENCONTRADO")</f>
        <v>Pessoal</v>
      </c>
      <c r="L6453" s="50" t="str">
        <f>VLOOKUP(K6453,'Base -Receita-Despesa'!$B:$AS,1,FALSE)</f>
        <v>Pessoal</v>
      </c>
    </row>
    <row r="6454" spans="1:12" ht="15" customHeight="1" x14ac:dyDescent="0.25">
      <c r="A6454" s="81" t="str">
        <f t="shared" si="208"/>
        <v>2020</v>
      </c>
      <c r="B6454" s="259" t="s">
        <v>1021</v>
      </c>
      <c r="C6454" s="260" t="s">
        <v>1022</v>
      </c>
      <c r="D6454" s="73" t="str">
        <f t="shared" si="207"/>
        <v>jan/2020</v>
      </c>
      <c r="E6454" s="263">
        <v>43845</v>
      </c>
      <c r="F6454" s="259" t="s">
        <v>214</v>
      </c>
      <c r="G6454" s="259" t="s">
        <v>295</v>
      </c>
      <c r="H6454" s="264" t="s">
        <v>197</v>
      </c>
      <c r="I6454" s="264" t="s">
        <v>133</v>
      </c>
      <c r="J6454" s="264">
        <v>-9.5</v>
      </c>
      <c r="K6454" s="82" t="str">
        <f>IFERROR(IFERROR(VLOOKUP(I6454,'DE-PARA'!B:D,3,0),VLOOKUP(I6454,'DE-PARA'!C:D,2,0)),"NÃO ENCONTRADO")</f>
        <v>Outras Saídas</v>
      </c>
      <c r="L6454" s="50" t="str">
        <f>VLOOKUP(K6454,'Base -Receita-Despesa'!$B:$AS,1,FALSE)</f>
        <v>Outras Saídas</v>
      </c>
    </row>
    <row r="6455" spans="1:12" ht="15" customHeight="1" x14ac:dyDescent="0.25">
      <c r="A6455" s="81" t="str">
        <f t="shared" si="208"/>
        <v>2020</v>
      </c>
      <c r="B6455" s="259" t="s">
        <v>1021</v>
      </c>
      <c r="C6455" s="260" t="s">
        <v>1022</v>
      </c>
      <c r="D6455" s="73" t="str">
        <f t="shared" si="207"/>
        <v>jan/2020</v>
      </c>
      <c r="E6455" s="263">
        <v>43845</v>
      </c>
      <c r="F6455" s="259" t="s">
        <v>214</v>
      </c>
      <c r="G6455" s="259" t="s">
        <v>295</v>
      </c>
      <c r="H6455" s="264" t="s">
        <v>197</v>
      </c>
      <c r="I6455" s="264" t="s">
        <v>133</v>
      </c>
      <c r="J6455" s="264">
        <v>-9.5</v>
      </c>
      <c r="K6455" s="82" t="str">
        <f>IFERROR(IFERROR(VLOOKUP(I6455,'DE-PARA'!B:D,3,0),VLOOKUP(I6455,'DE-PARA'!C:D,2,0)),"NÃO ENCONTRADO")</f>
        <v>Outras Saídas</v>
      </c>
      <c r="L6455" s="50" t="str">
        <f>VLOOKUP(K6455,'Base -Receita-Despesa'!$B:$AS,1,FALSE)</f>
        <v>Outras Saídas</v>
      </c>
    </row>
    <row r="6456" spans="1:12" ht="15" customHeight="1" x14ac:dyDescent="0.25">
      <c r="A6456" s="81" t="str">
        <f t="shared" si="208"/>
        <v>2020</v>
      </c>
      <c r="B6456" s="259" t="s">
        <v>1021</v>
      </c>
      <c r="C6456" s="260" t="s">
        <v>1022</v>
      </c>
      <c r="D6456" s="73" t="str">
        <f t="shared" si="207"/>
        <v>jan/2020</v>
      </c>
      <c r="E6456" s="263">
        <v>43845</v>
      </c>
      <c r="F6456" s="259" t="s">
        <v>214</v>
      </c>
      <c r="G6456" s="259" t="s">
        <v>295</v>
      </c>
      <c r="H6456" s="264" t="s">
        <v>197</v>
      </c>
      <c r="I6456" s="264" t="s">
        <v>133</v>
      </c>
      <c r="J6456" s="264">
        <v>-9.5</v>
      </c>
      <c r="K6456" s="82" t="str">
        <f>IFERROR(IFERROR(VLOOKUP(I6456,'DE-PARA'!B:D,3,0),VLOOKUP(I6456,'DE-PARA'!C:D,2,0)),"NÃO ENCONTRADO")</f>
        <v>Outras Saídas</v>
      </c>
      <c r="L6456" s="50" t="str">
        <f>VLOOKUP(K6456,'Base -Receita-Despesa'!$B:$AS,1,FALSE)</f>
        <v>Outras Saídas</v>
      </c>
    </row>
    <row r="6457" spans="1:12" ht="15" customHeight="1" x14ac:dyDescent="0.25">
      <c r="A6457" s="81" t="str">
        <f t="shared" si="208"/>
        <v>2020</v>
      </c>
      <c r="B6457" s="259" t="s">
        <v>1021</v>
      </c>
      <c r="C6457" s="260" t="s">
        <v>1022</v>
      </c>
      <c r="D6457" s="73" t="str">
        <f t="shared" si="207"/>
        <v>jan/2020</v>
      </c>
      <c r="E6457" s="263">
        <v>43845</v>
      </c>
      <c r="F6457" s="259" t="s">
        <v>214</v>
      </c>
      <c r="G6457" s="259" t="s">
        <v>295</v>
      </c>
      <c r="H6457" s="264" t="s">
        <v>197</v>
      </c>
      <c r="I6457" s="264" t="s">
        <v>133</v>
      </c>
      <c r="J6457" s="264">
        <v>-9.5</v>
      </c>
      <c r="K6457" s="82" t="str">
        <f>IFERROR(IFERROR(VLOOKUP(I6457,'DE-PARA'!B:D,3,0),VLOOKUP(I6457,'DE-PARA'!C:D,2,0)),"NÃO ENCONTRADO")</f>
        <v>Outras Saídas</v>
      </c>
      <c r="L6457" s="50" t="str">
        <f>VLOOKUP(K6457,'Base -Receita-Despesa'!$B:$AS,1,FALSE)</f>
        <v>Outras Saídas</v>
      </c>
    </row>
    <row r="6458" spans="1:12" ht="15" customHeight="1" x14ac:dyDescent="0.25">
      <c r="A6458" s="81" t="str">
        <f t="shared" si="208"/>
        <v>2020</v>
      </c>
      <c r="B6458" s="259" t="s">
        <v>1021</v>
      </c>
      <c r="C6458" s="260" t="s">
        <v>1022</v>
      </c>
      <c r="D6458" s="73" t="str">
        <f t="shared" si="207"/>
        <v>jan/2020</v>
      </c>
      <c r="E6458" s="263">
        <v>43845</v>
      </c>
      <c r="F6458" s="259" t="s">
        <v>214</v>
      </c>
      <c r="G6458" s="259" t="s">
        <v>295</v>
      </c>
      <c r="H6458" s="264" t="s">
        <v>197</v>
      </c>
      <c r="I6458" s="264" t="s">
        <v>133</v>
      </c>
      <c r="J6458" s="264">
        <v>-9.5</v>
      </c>
      <c r="K6458" s="82" t="str">
        <f>IFERROR(IFERROR(VLOOKUP(I6458,'DE-PARA'!B:D,3,0),VLOOKUP(I6458,'DE-PARA'!C:D,2,0)),"NÃO ENCONTRADO")</f>
        <v>Outras Saídas</v>
      </c>
      <c r="L6458" s="50" t="str">
        <f>VLOOKUP(K6458,'Base -Receita-Despesa'!$B:$AS,1,FALSE)</f>
        <v>Outras Saídas</v>
      </c>
    </row>
    <row r="6459" spans="1:12" ht="15" customHeight="1" x14ac:dyDescent="0.25">
      <c r="A6459" s="81" t="str">
        <f t="shared" si="208"/>
        <v>2020</v>
      </c>
      <c r="B6459" s="259" t="s">
        <v>1021</v>
      </c>
      <c r="C6459" s="260" t="s">
        <v>1022</v>
      </c>
      <c r="D6459" s="73" t="str">
        <f t="shared" si="207"/>
        <v>jan/2020</v>
      </c>
      <c r="E6459" s="263">
        <v>43845</v>
      </c>
      <c r="F6459" s="259" t="s">
        <v>207</v>
      </c>
      <c r="G6459" s="259" t="s">
        <v>295</v>
      </c>
      <c r="H6459" s="264" t="s">
        <v>208</v>
      </c>
      <c r="I6459" s="264" t="s">
        <v>298</v>
      </c>
      <c r="J6459" s="265">
        <v>99046.93</v>
      </c>
      <c r="K6459" s="82" t="str">
        <f>IFERROR(IFERROR(VLOOKUP(I6459,'DE-PARA'!B:D,3,0),VLOOKUP(I6459,'DE-PARA'!C:D,2,0)),"NÃO ENCONTRADO")</f>
        <v>Entrada Conta Aplicação (+)</v>
      </c>
      <c r="L6459" s="50" t="str">
        <f>VLOOKUP(K6459,'Base -Receita-Despesa'!$B:$AS,1,FALSE)</f>
        <v>ENTRADA CONTA APLICAÇÃO (+)</v>
      </c>
    </row>
    <row r="6460" spans="1:12" ht="15" customHeight="1" x14ac:dyDescent="0.25">
      <c r="A6460" s="81" t="str">
        <f t="shared" si="208"/>
        <v>2020</v>
      </c>
      <c r="B6460" s="259" t="s">
        <v>1021</v>
      </c>
      <c r="C6460" s="260" t="s">
        <v>1022</v>
      </c>
      <c r="D6460" s="73" t="str">
        <f t="shared" si="207"/>
        <v>jan/2020</v>
      </c>
      <c r="E6460" s="263">
        <v>43847</v>
      </c>
      <c r="F6460" s="259" t="s">
        <v>127</v>
      </c>
      <c r="G6460" s="259" t="s">
        <v>295</v>
      </c>
      <c r="H6460" s="264" t="s">
        <v>1922</v>
      </c>
      <c r="I6460" s="264" t="s">
        <v>128</v>
      </c>
      <c r="J6460" s="265">
        <v>-6278.95</v>
      </c>
      <c r="K6460" s="82" t="str">
        <f>IFERROR(IFERROR(VLOOKUP(I6460,'DE-PARA'!B:D,3,0),VLOOKUP(I6460,'DE-PARA'!C:D,2,0)),"NÃO ENCONTRADO")</f>
        <v>Rescisões Trabalhistas</v>
      </c>
      <c r="L6460" s="50" t="str">
        <f>VLOOKUP(K6460,'Base -Receita-Despesa'!$B:$AS,1,FALSE)</f>
        <v>Rescisões Trabalhistas</v>
      </c>
    </row>
    <row r="6461" spans="1:12" ht="15" customHeight="1" x14ac:dyDescent="0.25">
      <c r="A6461" s="81" t="str">
        <f t="shared" si="208"/>
        <v>2020</v>
      </c>
      <c r="B6461" s="259" t="s">
        <v>1021</v>
      </c>
      <c r="C6461" s="260" t="s">
        <v>1022</v>
      </c>
      <c r="D6461" s="73" t="str">
        <f t="shared" si="207"/>
        <v>jan/2020</v>
      </c>
      <c r="E6461" s="263">
        <v>43847</v>
      </c>
      <c r="F6461" s="259">
        <v>2617</v>
      </c>
      <c r="G6461" s="259" t="s">
        <v>295</v>
      </c>
      <c r="H6461" s="264" t="s">
        <v>1084</v>
      </c>
      <c r="I6461" s="264" t="s">
        <v>252</v>
      </c>
      <c r="J6461" s="265">
        <v>-2767.2</v>
      </c>
      <c r="K6461" s="82" t="str">
        <f>IFERROR(IFERROR(VLOOKUP(I6461,'DE-PARA'!B:D,3,0),VLOOKUP(I6461,'DE-PARA'!C:D,2,0)),"NÃO ENCONTRADO")</f>
        <v>Materiais</v>
      </c>
      <c r="L6461" s="50" t="str">
        <f>VLOOKUP(K6461,'Base -Receita-Despesa'!$B:$AS,1,FALSE)</f>
        <v>Materiais</v>
      </c>
    </row>
    <row r="6462" spans="1:12" ht="15" customHeight="1" x14ac:dyDescent="0.25">
      <c r="A6462" s="81" t="str">
        <f t="shared" si="208"/>
        <v>2020</v>
      </c>
      <c r="B6462" s="259" t="s">
        <v>1021</v>
      </c>
      <c r="C6462" s="260" t="s">
        <v>1022</v>
      </c>
      <c r="D6462" s="73" t="str">
        <f t="shared" si="207"/>
        <v>jan/2020</v>
      </c>
      <c r="E6462" s="263">
        <v>43847</v>
      </c>
      <c r="F6462" s="259" t="s">
        <v>127</v>
      </c>
      <c r="G6462" s="259" t="s">
        <v>295</v>
      </c>
      <c r="H6462" s="264" t="s">
        <v>1573</v>
      </c>
      <c r="I6462" s="264" t="s">
        <v>128</v>
      </c>
      <c r="J6462" s="265">
        <v>-1645.08</v>
      </c>
      <c r="K6462" s="82" t="str">
        <f>IFERROR(IFERROR(VLOOKUP(I6462,'DE-PARA'!B:D,3,0),VLOOKUP(I6462,'DE-PARA'!C:D,2,0)),"NÃO ENCONTRADO")</f>
        <v>Rescisões Trabalhistas</v>
      </c>
      <c r="L6462" s="50" t="str">
        <f>VLOOKUP(K6462,'Base -Receita-Despesa'!$B:$AS,1,FALSE)</f>
        <v>Rescisões Trabalhistas</v>
      </c>
    </row>
    <row r="6463" spans="1:12" ht="15" customHeight="1" x14ac:dyDescent="0.25">
      <c r="A6463" s="81" t="str">
        <f t="shared" si="208"/>
        <v>2020</v>
      </c>
      <c r="B6463" s="259" t="s">
        <v>1021</v>
      </c>
      <c r="C6463" s="260" t="s">
        <v>1022</v>
      </c>
      <c r="D6463" s="73" t="str">
        <f t="shared" si="207"/>
        <v>jan/2020</v>
      </c>
      <c r="E6463" s="263">
        <v>43847</v>
      </c>
      <c r="F6463" s="259" t="s">
        <v>214</v>
      </c>
      <c r="G6463" s="259" t="s">
        <v>295</v>
      </c>
      <c r="H6463" s="264" t="s">
        <v>197</v>
      </c>
      <c r="I6463" s="264" t="s">
        <v>133</v>
      </c>
      <c r="J6463" s="264">
        <v>-9.5</v>
      </c>
      <c r="K6463" s="82" t="str">
        <f>IFERROR(IFERROR(VLOOKUP(I6463,'DE-PARA'!B:D,3,0),VLOOKUP(I6463,'DE-PARA'!C:D,2,0)),"NÃO ENCONTRADO")</f>
        <v>Outras Saídas</v>
      </c>
      <c r="L6463" s="50" t="str">
        <f>VLOOKUP(K6463,'Base -Receita-Despesa'!$B:$AS,1,FALSE)</f>
        <v>Outras Saídas</v>
      </c>
    </row>
    <row r="6464" spans="1:12" ht="15" customHeight="1" x14ac:dyDescent="0.25">
      <c r="A6464" s="81" t="str">
        <f t="shared" si="208"/>
        <v>2020</v>
      </c>
      <c r="B6464" s="259" t="s">
        <v>1021</v>
      </c>
      <c r="C6464" s="260" t="s">
        <v>1022</v>
      </c>
      <c r="D6464" s="73" t="str">
        <f t="shared" si="207"/>
        <v>jan/2020</v>
      </c>
      <c r="E6464" s="263">
        <v>43847</v>
      </c>
      <c r="F6464" s="259" t="s">
        <v>214</v>
      </c>
      <c r="G6464" s="259" t="s">
        <v>295</v>
      </c>
      <c r="H6464" s="264" t="s">
        <v>197</v>
      </c>
      <c r="I6464" s="264" t="s">
        <v>133</v>
      </c>
      <c r="J6464" s="264">
        <v>-9.5</v>
      </c>
      <c r="K6464" s="82" t="str">
        <f>IFERROR(IFERROR(VLOOKUP(I6464,'DE-PARA'!B:D,3,0),VLOOKUP(I6464,'DE-PARA'!C:D,2,0)),"NÃO ENCONTRADO")</f>
        <v>Outras Saídas</v>
      </c>
      <c r="L6464" s="50" t="str">
        <f>VLOOKUP(K6464,'Base -Receita-Despesa'!$B:$AS,1,FALSE)</f>
        <v>Outras Saídas</v>
      </c>
    </row>
    <row r="6465" spans="1:12" ht="15" customHeight="1" x14ac:dyDescent="0.25">
      <c r="A6465" s="81" t="str">
        <f t="shared" si="208"/>
        <v>2020</v>
      </c>
      <c r="B6465" s="259" t="s">
        <v>1021</v>
      </c>
      <c r="C6465" s="260" t="s">
        <v>1022</v>
      </c>
      <c r="D6465" s="73" t="str">
        <f t="shared" si="207"/>
        <v>jan/2020</v>
      </c>
      <c r="E6465" s="263">
        <v>43847</v>
      </c>
      <c r="F6465" s="259" t="s">
        <v>207</v>
      </c>
      <c r="G6465" s="259" t="s">
        <v>295</v>
      </c>
      <c r="H6465" s="264" t="s">
        <v>208</v>
      </c>
      <c r="I6465" s="264" t="s">
        <v>298</v>
      </c>
      <c r="J6465" s="265">
        <v>10710.23</v>
      </c>
      <c r="K6465" s="82" t="str">
        <f>IFERROR(IFERROR(VLOOKUP(I6465,'DE-PARA'!B:D,3,0),VLOOKUP(I6465,'DE-PARA'!C:D,2,0)),"NÃO ENCONTRADO")</f>
        <v>Entrada Conta Aplicação (+)</v>
      </c>
      <c r="L6465" s="50" t="str">
        <f>VLOOKUP(K6465,'Base -Receita-Despesa'!$B:$AS,1,FALSE)</f>
        <v>ENTRADA CONTA APLICAÇÃO (+)</v>
      </c>
    </row>
    <row r="6466" spans="1:12" ht="15" customHeight="1" x14ac:dyDescent="0.25">
      <c r="A6466" s="81" t="str">
        <f t="shared" si="208"/>
        <v>2020</v>
      </c>
      <c r="B6466" s="259" t="s">
        <v>1021</v>
      </c>
      <c r="C6466" s="260" t="s">
        <v>1022</v>
      </c>
      <c r="D6466" s="73" t="str">
        <f t="shared" si="207"/>
        <v>jan/2020</v>
      </c>
      <c r="E6466" s="263">
        <v>43850</v>
      </c>
      <c r="F6466" s="259" t="s">
        <v>786</v>
      </c>
      <c r="G6466" s="259" t="s">
        <v>295</v>
      </c>
      <c r="H6466" s="264" t="s">
        <v>881</v>
      </c>
      <c r="I6466" s="264" t="s">
        <v>156</v>
      </c>
      <c r="J6466" s="265">
        <v>-148888.41</v>
      </c>
      <c r="K6466" s="82" t="str">
        <f>IFERROR(IFERROR(VLOOKUP(I6466,'DE-PARA'!B:D,3,0),VLOOKUP(I6466,'DE-PARA'!C:D,2,0)),"NÃO ENCONTRADO")</f>
        <v>Encargos sobre Folha de Pagamento</v>
      </c>
      <c r="L6466" s="50" t="str">
        <f>VLOOKUP(K6466,'Base -Receita-Despesa'!$B:$AS,1,FALSE)</f>
        <v>Encargos sobre Folha de Pagamento</v>
      </c>
    </row>
    <row r="6467" spans="1:12" ht="15" customHeight="1" x14ac:dyDescent="0.25">
      <c r="A6467" s="81" t="str">
        <f t="shared" si="208"/>
        <v>2020</v>
      </c>
      <c r="B6467" s="259" t="s">
        <v>1021</v>
      </c>
      <c r="C6467" s="260" t="s">
        <v>1022</v>
      </c>
      <c r="D6467" s="73" t="str">
        <f t="shared" ref="D6467:D6530" si="209">TEXT(E6467,"mmm/aaaa")</f>
        <v>jan/2020</v>
      </c>
      <c r="E6467" s="263">
        <v>43850</v>
      </c>
      <c r="F6467" s="259" t="s">
        <v>794</v>
      </c>
      <c r="G6467" s="259" t="s">
        <v>295</v>
      </c>
      <c r="H6467" s="264" t="s">
        <v>1923</v>
      </c>
      <c r="I6467" s="264" t="s">
        <v>156</v>
      </c>
      <c r="J6467" s="265">
        <v>-20343.71</v>
      </c>
      <c r="K6467" s="82" t="str">
        <f>IFERROR(IFERROR(VLOOKUP(I6467,'DE-PARA'!B:D,3,0),VLOOKUP(I6467,'DE-PARA'!C:D,2,0)),"NÃO ENCONTRADO")</f>
        <v>Encargos sobre Folha de Pagamento</v>
      </c>
      <c r="L6467" s="50" t="str">
        <f>VLOOKUP(K6467,'Base -Receita-Despesa'!$B:$AS,1,FALSE)</f>
        <v>Encargos sobre Folha de Pagamento</v>
      </c>
    </row>
    <row r="6468" spans="1:12" ht="15" customHeight="1" x14ac:dyDescent="0.25">
      <c r="A6468" s="81" t="str">
        <f t="shared" si="208"/>
        <v>2020</v>
      </c>
      <c r="B6468" s="259" t="s">
        <v>1021</v>
      </c>
      <c r="C6468" s="260" t="s">
        <v>1022</v>
      </c>
      <c r="D6468" s="73" t="str">
        <f t="shared" si="209"/>
        <v>jan/2020</v>
      </c>
      <c r="E6468" s="263">
        <v>43850</v>
      </c>
      <c r="F6468" s="259" t="s">
        <v>1924</v>
      </c>
      <c r="G6468" s="259" t="s">
        <v>295</v>
      </c>
      <c r="H6468" s="264" t="s">
        <v>844</v>
      </c>
      <c r="I6468" s="264" t="s">
        <v>243</v>
      </c>
      <c r="J6468" s="265">
        <v>-9645.7099999999991</v>
      </c>
      <c r="K6468" s="82" t="str">
        <f>IFERROR(IFERROR(VLOOKUP(I6468,'DE-PARA'!B:D,3,0),VLOOKUP(I6468,'DE-PARA'!C:D,2,0)),"NÃO ENCONTRADO")</f>
        <v>Pessoal</v>
      </c>
      <c r="L6468" s="50" t="str">
        <f>VLOOKUP(K6468,'Base -Receita-Despesa'!$B:$AS,1,FALSE)</f>
        <v>Pessoal</v>
      </c>
    </row>
    <row r="6469" spans="1:12" ht="15" customHeight="1" x14ac:dyDescent="0.25">
      <c r="A6469" s="81" t="str">
        <f t="shared" si="208"/>
        <v>2020</v>
      </c>
      <c r="B6469" s="259" t="s">
        <v>1021</v>
      </c>
      <c r="C6469" s="260" t="s">
        <v>1022</v>
      </c>
      <c r="D6469" s="73" t="str">
        <f t="shared" si="209"/>
        <v>jan/2020</v>
      </c>
      <c r="E6469" s="263">
        <v>43850</v>
      </c>
      <c r="F6469" s="259">
        <v>18655</v>
      </c>
      <c r="G6469" s="259" t="s">
        <v>295</v>
      </c>
      <c r="H6469" s="266" t="s">
        <v>345</v>
      </c>
      <c r="I6469" s="264" t="s">
        <v>249</v>
      </c>
      <c r="J6469" s="265">
        <v>-7176.27</v>
      </c>
      <c r="K6469" s="82" t="str">
        <f>IFERROR(IFERROR(VLOOKUP(I6469,'DE-PARA'!B:D,3,0),VLOOKUP(I6469,'DE-PARA'!C:D,2,0)),"NÃO ENCONTRADO")</f>
        <v>Materiais</v>
      </c>
      <c r="L6469" s="50" t="str">
        <f>VLOOKUP(K6469,'Base -Receita-Despesa'!$B:$AS,1,FALSE)</f>
        <v>Materiais</v>
      </c>
    </row>
    <row r="6470" spans="1:12" ht="15" customHeight="1" x14ac:dyDescent="0.25">
      <c r="A6470" s="81" t="str">
        <f t="shared" si="208"/>
        <v>2020</v>
      </c>
      <c r="B6470" s="259" t="s">
        <v>1021</v>
      </c>
      <c r="C6470" s="260" t="s">
        <v>1022</v>
      </c>
      <c r="D6470" s="73" t="str">
        <f t="shared" si="209"/>
        <v>jan/2020</v>
      </c>
      <c r="E6470" s="263">
        <v>43850</v>
      </c>
      <c r="F6470" s="259" t="s">
        <v>1586</v>
      </c>
      <c r="G6470" s="259" t="s">
        <v>295</v>
      </c>
      <c r="H6470" s="264" t="s">
        <v>840</v>
      </c>
      <c r="I6470" s="264" t="s">
        <v>150</v>
      </c>
      <c r="J6470" s="265">
        <v>-3778.12</v>
      </c>
      <c r="K6470" s="82" t="str">
        <f>IFERROR(IFERROR(VLOOKUP(I6470,'DE-PARA'!B:D,3,0),VLOOKUP(I6470,'DE-PARA'!C:D,2,0)),"NÃO ENCONTRADO")</f>
        <v>Serviços</v>
      </c>
      <c r="L6470" s="50" t="str">
        <f>VLOOKUP(K6470,'Base -Receita-Despesa'!$B:$AS,1,FALSE)</f>
        <v>Serviços</v>
      </c>
    </row>
    <row r="6471" spans="1:12" ht="15" customHeight="1" x14ac:dyDescent="0.25">
      <c r="A6471" s="81" t="str">
        <f t="shared" si="208"/>
        <v>2020</v>
      </c>
      <c r="B6471" s="259" t="s">
        <v>1021</v>
      </c>
      <c r="C6471" s="260" t="s">
        <v>1022</v>
      </c>
      <c r="D6471" s="73" t="str">
        <f t="shared" si="209"/>
        <v>jan/2020</v>
      </c>
      <c r="E6471" s="263">
        <v>43850</v>
      </c>
      <c r="F6471" s="259" t="s">
        <v>1925</v>
      </c>
      <c r="G6471" s="259" t="s">
        <v>295</v>
      </c>
      <c r="H6471" s="264" t="s">
        <v>844</v>
      </c>
      <c r="I6471" s="264" t="s">
        <v>243</v>
      </c>
      <c r="J6471" s="265">
        <v>-3503.54</v>
      </c>
      <c r="K6471" s="82" t="str">
        <f>IFERROR(IFERROR(VLOOKUP(I6471,'DE-PARA'!B:D,3,0),VLOOKUP(I6471,'DE-PARA'!C:D,2,0)),"NÃO ENCONTRADO")</f>
        <v>Pessoal</v>
      </c>
      <c r="L6471" s="50" t="str">
        <f>VLOOKUP(K6471,'Base -Receita-Despesa'!$B:$AS,1,FALSE)</f>
        <v>Pessoal</v>
      </c>
    </row>
    <row r="6472" spans="1:12" ht="15" customHeight="1" x14ac:dyDescent="0.25">
      <c r="A6472" s="81" t="str">
        <f t="shared" si="208"/>
        <v>2020</v>
      </c>
      <c r="B6472" s="259" t="s">
        <v>1021</v>
      </c>
      <c r="C6472" s="260" t="s">
        <v>1022</v>
      </c>
      <c r="D6472" s="73" t="str">
        <f t="shared" si="209"/>
        <v>jan/2020</v>
      </c>
      <c r="E6472" s="263">
        <v>43850</v>
      </c>
      <c r="F6472" s="259" t="s">
        <v>1926</v>
      </c>
      <c r="G6472" s="259" t="s">
        <v>295</v>
      </c>
      <c r="H6472" s="264" t="s">
        <v>840</v>
      </c>
      <c r="I6472" s="264" t="s">
        <v>150</v>
      </c>
      <c r="J6472" s="265">
        <v>-3208.5</v>
      </c>
      <c r="K6472" s="82" t="str">
        <f>IFERROR(IFERROR(VLOOKUP(I6472,'DE-PARA'!B:D,3,0),VLOOKUP(I6472,'DE-PARA'!C:D,2,0)),"NÃO ENCONTRADO")</f>
        <v>Serviços</v>
      </c>
      <c r="L6472" s="50" t="str">
        <f>VLOOKUP(K6472,'Base -Receita-Despesa'!$B:$AS,1,FALSE)</f>
        <v>Serviços</v>
      </c>
    </row>
    <row r="6473" spans="1:12" ht="15" customHeight="1" x14ac:dyDescent="0.25">
      <c r="A6473" s="81" t="str">
        <f t="shared" si="208"/>
        <v>2020</v>
      </c>
      <c r="B6473" s="259" t="s">
        <v>1021</v>
      </c>
      <c r="C6473" s="260" t="s">
        <v>1022</v>
      </c>
      <c r="D6473" s="73" t="str">
        <f t="shared" si="209"/>
        <v>jan/2020</v>
      </c>
      <c r="E6473" s="263">
        <v>43850</v>
      </c>
      <c r="F6473" s="259" t="s">
        <v>807</v>
      </c>
      <c r="G6473" s="259" t="s">
        <v>295</v>
      </c>
      <c r="H6473" s="264" t="s">
        <v>1927</v>
      </c>
      <c r="I6473" s="264" t="s">
        <v>156</v>
      </c>
      <c r="J6473" s="265">
        <v>-3169.18</v>
      </c>
      <c r="K6473" s="82" t="str">
        <f>IFERROR(IFERROR(VLOOKUP(I6473,'DE-PARA'!B:D,3,0),VLOOKUP(I6473,'DE-PARA'!C:D,2,0)),"NÃO ENCONTRADO")</f>
        <v>Encargos sobre Folha de Pagamento</v>
      </c>
      <c r="L6473" s="50" t="str">
        <f>VLOOKUP(K6473,'Base -Receita-Despesa'!$B:$AS,1,FALSE)</f>
        <v>Encargos sobre Folha de Pagamento</v>
      </c>
    </row>
    <row r="6474" spans="1:12" ht="15" customHeight="1" x14ac:dyDescent="0.25">
      <c r="A6474" s="81" t="str">
        <f t="shared" si="208"/>
        <v>2020</v>
      </c>
      <c r="B6474" s="259" t="s">
        <v>1021</v>
      </c>
      <c r="C6474" s="260" t="s">
        <v>1022</v>
      </c>
      <c r="D6474" s="73" t="str">
        <f t="shared" si="209"/>
        <v>jan/2020</v>
      </c>
      <c r="E6474" s="263">
        <v>43850</v>
      </c>
      <c r="F6474" s="259" t="s">
        <v>1928</v>
      </c>
      <c r="G6474" s="259" t="s">
        <v>295</v>
      </c>
      <c r="H6474" s="264" t="s">
        <v>844</v>
      </c>
      <c r="I6474" s="264" t="s">
        <v>243</v>
      </c>
      <c r="J6474" s="265">
        <v>-3111.52</v>
      </c>
      <c r="K6474" s="82" t="str">
        <f>IFERROR(IFERROR(VLOOKUP(I6474,'DE-PARA'!B:D,3,0),VLOOKUP(I6474,'DE-PARA'!C:D,2,0)),"NÃO ENCONTRADO")</f>
        <v>Pessoal</v>
      </c>
      <c r="L6474" s="50" t="str">
        <f>VLOOKUP(K6474,'Base -Receita-Despesa'!$B:$AS,1,FALSE)</f>
        <v>Pessoal</v>
      </c>
    </row>
    <row r="6475" spans="1:12" ht="15" customHeight="1" x14ac:dyDescent="0.25">
      <c r="A6475" s="81" t="str">
        <f t="shared" si="208"/>
        <v>2020</v>
      </c>
      <c r="B6475" s="259" t="s">
        <v>1021</v>
      </c>
      <c r="C6475" s="260" t="s">
        <v>1022</v>
      </c>
      <c r="D6475" s="73" t="str">
        <f t="shared" si="209"/>
        <v>jan/2020</v>
      </c>
      <c r="E6475" s="263">
        <v>43850</v>
      </c>
      <c r="F6475" s="259" t="s">
        <v>1929</v>
      </c>
      <c r="G6475" s="259" t="s">
        <v>295</v>
      </c>
      <c r="H6475" s="264" t="s">
        <v>1794</v>
      </c>
      <c r="I6475" s="266" t="s">
        <v>151</v>
      </c>
      <c r="J6475" s="265">
        <v>-2631.91</v>
      </c>
      <c r="K6475" s="82" t="str">
        <f>IFERROR(IFERROR(VLOOKUP(I6475,'DE-PARA'!B:D,3,0),VLOOKUP(I6475,'DE-PARA'!C:D,2,0)),"NÃO ENCONTRADO")</f>
        <v>Serviços</v>
      </c>
      <c r="L6475" s="50" t="str">
        <f>VLOOKUP(K6475,'Base -Receita-Despesa'!$B:$AS,1,FALSE)</f>
        <v>Serviços</v>
      </c>
    </row>
    <row r="6476" spans="1:12" ht="15" customHeight="1" x14ac:dyDescent="0.25">
      <c r="A6476" s="81" t="str">
        <f t="shared" si="208"/>
        <v>2020</v>
      </c>
      <c r="B6476" s="259" t="s">
        <v>1021</v>
      </c>
      <c r="C6476" s="260" t="s">
        <v>1022</v>
      </c>
      <c r="D6476" s="73" t="str">
        <f t="shared" si="209"/>
        <v>jan/2020</v>
      </c>
      <c r="E6476" s="263">
        <v>43850</v>
      </c>
      <c r="F6476" s="259" t="s">
        <v>1930</v>
      </c>
      <c r="G6476" s="259" t="s">
        <v>295</v>
      </c>
      <c r="H6476" s="264" t="s">
        <v>844</v>
      </c>
      <c r="I6476" s="264" t="s">
        <v>243</v>
      </c>
      <c r="J6476" s="265">
        <v>-2189.1999999999998</v>
      </c>
      <c r="K6476" s="82" t="str">
        <f>IFERROR(IFERROR(VLOOKUP(I6476,'DE-PARA'!B:D,3,0),VLOOKUP(I6476,'DE-PARA'!C:D,2,0)),"NÃO ENCONTRADO")</f>
        <v>Pessoal</v>
      </c>
      <c r="L6476" s="50" t="str">
        <f>VLOOKUP(K6476,'Base -Receita-Despesa'!$B:$AS,1,FALSE)</f>
        <v>Pessoal</v>
      </c>
    </row>
    <row r="6477" spans="1:12" ht="15" customHeight="1" x14ac:dyDescent="0.25">
      <c r="A6477" s="81" t="str">
        <f t="shared" si="208"/>
        <v>2020</v>
      </c>
      <c r="B6477" s="259" t="s">
        <v>1021</v>
      </c>
      <c r="C6477" s="260" t="s">
        <v>1022</v>
      </c>
      <c r="D6477" s="73" t="str">
        <f t="shared" si="209"/>
        <v>jan/2020</v>
      </c>
      <c r="E6477" s="263">
        <v>43850</v>
      </c>
      <c r="F6477" s="259" t="s">
        <v>1931</v>
      </c>
      <c r="G6477" s="259" t="s">
        <v>295</v>
      </c>
      <c r="H6477" s="264" t="s">
        <v>844</v>
      </c>
      <c r="I6477" s="264" t="s">
        <v>243</v>
      </c>
      <c r="J6477" s="265">
        <v>-1813.51</v>
      </c>
      <c r="K6477" s="82" t="str">
        <f>IFERROR(IFERROR(VLOOKUP(I6477,'DE-PARA'!B:D,3,0),VLOOKUP(I6477,'DE-PARA'!C:D,2,0)),"NÃO ENCONTRADO")</f>
        <v>Pessoal</v>
      </c>
      <c r="L6477" s="50" t="str">
        <f>VLOOKUP(K6477,'Base -Receita-Despesa'!$B:$AS,1,FALSE)</f>
        <v>Pessoal</v>
      </c>
    </row>
    <row r="6478" spans="1:12" ht="15" customHeight="1" x14ac:dyDescent="0.25">
      <c r="A6478" s="81" t="str">
        <f t="shared" si="208"/>
        <v>2020</v>
      </c>
      <c r="B6478" s="259" t="s">
        <v>1021</v>
      </c>
      <c r="C6478" s="260" t="s">
        <v>1022</v>
      </c>
      <c r="D6478" s="73" t="str">
        <f t="shared" si="209"/>
        <v>jan/2020</v>
      </c>
      <c r="E6478" s="263">
        <v>43850</v>
      </c>
      <c r="F6478" s="259" t="s">
        <v>1932</v>
      </c>
      <c r="G6478" s="259" t="s">
        <v>295</v>
      </c>
      <c r="H6478" s="264" t="s">
        <v>844</v>
      </c>
      <c r="I6478" s="264" t="s">
        <v>243</v>
      </c>
      <c r="J6478" s="265">
        <v>-1130.18</v>
      </c>
      <c r="K6478" s="82" t="str">
        <f>IFERROR(IFERROR(VLOOKUP(I6478,'DE-PARA'!B:D,3,0),VLOOKUP(I6478,'DE-PARA'!C:D,2,0)),"NÃO ENCONTRADO")</f>
        <v>Pessoal</v>
      </c>
      <c r="L6478" s="50" t="str">
        <f>VLOOKUP(K6478,'Base -Receita-Despesa'!$B:$AS,1,FALSE)</f>
        <v>Pessoal</v>
      </c>
    </row>
    <row r="6479" spans="1:12" ht="15" customHeight="1" x14ac:dyDescent="0.25">
      <c r="A6479" s="81" t="str">
        <f t="shared" si="208"/>
        <v>2020</v>
      </c>
      <c r="B6479" s="259" t="s">
        <v>1021</v>
      </c>
      <c r="C6479" s="260" t="s">
        <v>1022</v>
      </c>
      <c r="D6479" s="73" t="str">
        <f t="shared" si="209"/>
        <v>jan/2020</v>
      </c>
      <c r="E6479" s="263">
        <v>43850</v>
      </c>
      <c r="F6479" s="259" t="s">
        <v>1159</v>
      </c>
      <c r="G6479" s="259" t="s">
        <v>295</v>
      </c>
      <c r="H6479" s="264" t="s">
        <v>840</v>
      </c>
      <c r="I6479" s="264" t="s">
        <v>150</v>
      </c>
      <c r="J6479" s="265">
        <v>-1030.4000000000001</v>
      </c>
      <c r="K6479" s="82" t="str">
        <f>IFERROR(IFERROR(VLOOKUP(I6479,'DE-PARA'!B:D,3,0),VLOOKUP(I6479,'DE-PARA'!C:D,2,0)),"NÃO ENCONTRADO")</f>
        <v>Serviços</v>
      </c>
      <c r="L6479" s="50" t="str">
        <f>VLOOKUP(K6479,'Base -Receita-Despesa'!$B:$AS,1,FALSE)</f>
        <v>Serviços</v>
      </c>
    </row>
    <row r="6480" spans="1:12" ht="15" customHeight="1" x14ac:dyDescent="0.25">
      <c r="A6480" s="81" t="str">
        <f t="shared" si="208"/>
        <v>2020</v>
      </c>
      <c r="B6480" s="259" t="s">
        <v>1021</v>
      </c>
      <c r="C6480" s="260" t="s">
        <v>1022</v>
      </c>
      <c r="D6480" s="73" t="str">
        <f t="shared" si="209"/>
        <v>jan/2020</v>
      </c>
      <c r="E6480" s="263">
        <v>43850</v>
      </c>
      <c r="F6480" s="259">
        <v>33281</v>
      </c>
      <c r="G6480" s="259" t="s">
        <v>295</v>
      </c>
      <c r="H6480" s="264" t="s">
        <v>746</v>
      </c>
      <c r="I6480" s="264" t="s">
        <v>249</v>
      </c>
      <c r="J6480" s="264">
        <v>-898.05</v>
      </c>
      <c r="K6480" s="82" t="str">
        <f>IFERROR(IFERROR(VLOOKUP(I6480,'DE-PARA'!B:D,3,0),VLOOKUP(I6480,'DE-PARA'!C:D,2,0)),"NÃO ENCONTRADO")</f>
        <v>Materiais</v>
      </c>
      <c r="L6480" s="50" t="str">
        <f>VLOOKUP(K6480,'Base -Receita-Despesa'!$B:$AS,1,FALSE)</f>
        <v>Materiais</v>
      </c>
    </row>
    <row r="6481" spans="1:12" ht="15" customHeight="1" x14ac:dyDescent="0.25">
      <c r="A6481" s="81" t="str">
        <f t="shared" si="208"/>
        <v>2020</v>
      </c>
      <c r="B6481" s="259" t="s">
        <v>1021</v>
      </c>
      <c r="C6481" s="260" t="s">
        <v>1022</v>
      </c>
      <c r="D6481" s="73" t="str">
        <f t="shared" si="209"/>
        <v>jan/2020</v>
      </c>
      <c r="E6481" s="263">
        <v>43850</v>
      </c>
      <c r="F6481" s="259" t="s">
        <v>1933</v>
      </c>
      <c r="G6481" s="259" t="s">
        <v>295</v>
      </c>
      <c r="H6481" s="264" t="s">
        <v>1578</v>
      </c>
      <c r="I6481" s="264" t="s">
        <v>244</v>
      </c>
      <c r="J6481" s="264">
        <v>-837</v>
      </c>
      <c r="K6481" s="82" t="str">
        <f>IFERROR(IFERROR(VLOOKUP(I6481,'DE-PARA'!B:D,3,0),VLOOKUP(I6481,'DE-PARA'!C:D,2,0)),"NÃO ENCONTRADO")</f>
        <v>Pessoal</v>
      </c>
      <c r="L6481" s="50" t="str">
        <f>VLOOKUP(K6481,'Base -Receita-Despesa'!$B:$AS,1,FALSE)</f>
        <v>Pessoal</v>
      </c>
    </row>
    <row r="6482" spans="1:12" ht="15" customHeight="1" x14ac:dyDescent="0.25">
      <c r="A6482" s="81" t="str">
        <f t="shared" si="208"/>
        <v>2020</v>
      </c>
      <c r="B6482" s="259" t="s">
        <v>1021</v>
      </c>
      <c r="C6482" s="260" t="s">
        <v>1022</v>
      </c>
      <c r="D6482" s="73" t="str">
        <f t="shared" si="209"/>
        <v>jan/2020</v>
      </c>
      <c r="E6482" s="263">
        <v>43850</v>
      </c>
      <c r="F6482" s="259" t="s">
        <v>1934</v>
      </c>
      <c r="G6482" s="259" t="s">
        <v>295</v>
      </c>
      <c r="H6482" s="264" t="s">
        <v>844</v>
      </c>
      <c r="I6482" s="264" t="s">
        <v>243</v>
      </c>
      <c r="J6482" s="264">
        <v>-706.2</v>
      </c>
      <c r="K6482" s="82" t="str">
        <f>IFERROR(IFERROR(VLOOKUP(I6482,'DE-PARA'!B:D,3,0),VLOOKUP(I6482,'DE-PARA'!C:D,2,0)),"NÃO ENCONTRADO")</f>
        <v>Pessoal</v>
      </c>
      <c r="L6482" s="50" t="str">
        <f>VLOOKUP(K6482,'Base -Receita-Despesa'!$B:$AS,1,FALSE)</f>
        <v>Pessoal</v>
      </c>
    </row>
    <row r="6483" spans="1:12" ht="15" customHeight="1" x14ac:dyDescent="0.25">
      <c r="A6483" s="81" t="str">
        <f t="shared" si="208"/>
        <v>2020</v>
      </c>
      <c r="B6483" s="259" t="s">
        <v>1021</v>
      </c>
      <c r="C6483" s="260" t="s">
        <v>1022</v>
      </c>
      <c r="D6483" s="73" t="str">
        <f t="shared" si="209"/>
        <v>jan/2020</v>
      </c>
      <c r="E6483" s="263">
        <v>43850</v>
      </c>
      <c r="F6483" s="259" t="s">
        <v>1935</v>
      </c>
      <c r="G6483" s="259" t="s">
        <v>295</v>
      </c>
      <c r="H6483" s="264" t="s">
        <v>844</v>
      </c>
      <c r="I6483" s="264" t="s">
        <v>243</v>
      </c>
      <c r="J6483" s="264">
        <v>-585</v>
      </c>
      <c r="K6483" s="82" t="str">
        <f>IFERROR(IFERROR(VLOOKUP(I6483,'DE-PARA'!B:D,3,0),VLOOKUP(I6483,'DE-PARA'!C:D,2,0)),"NÃO ENCONTRADO")</f>
        <v>Pessoal</v>
      </c>
      <c r="L6483" s="50" t="str">
        <f>VLOOKUP(K6483,'Base -Receita-Despesa'!$B:$AS,1,FALSE)</f>
        <v>Pessoal</v>
      </c>
    </row>
    <row r="6484" spans="1:12" ht="15" customHeight="1" x14ac:dyDescent="0.25">
      <c r="A6484" s="81" t="str">
        <f t="shared" si="208"/>
        <v>2020</v>
      </c>
      <c r="B6484" s="259" t="s">
        <v>1021</v>
      </c>
      <c r="C6484" s="260" t="s">
        <v>1022</v>
      </c>
      <c r="D6484" s="73" t="str">
        <f t="shared" si="209"/>
        <v>jan/2020</v>
      </c>
      <c r="E6484" s="263">
        <v>43850</v>
      </c>
      <c r="F6484" s="259" t="s">
        <v>1936</v>
      </c>
      <c r="G6484" s="259" t="s">
        <v>295</v>
      </c>
      <c r="H6484" s="264" t="s">
        <v>338</v>
      </c>
      <c r="I6484" s="264" t="s">
        <v>137</v>
      </c>
      <c r="J6484" s="264">
        <v>-385.49</v>
      </c>
      <c r="K6484" s="82" t="str">
        <f>IFERROR(IFERROR(VLOOKUP(I6484,'DE-PARA'!B:D,3,0),VLOOKUP(I6484,'DE-PARA'!C:D,2,0)),"NÃO ENCONTRADO")</f>
        <v>Serviços</v>
      </c>
      <c r="L6484" s="50" t="str">
        <f>VLOOKUP(K6484,'Base -Receita-Despesa'!$B:$AS,1,FALSE)</f>
        <v>Serviços</v>
      </c>
    </row>
    <row r="6485" spans="1:12" ht="15" customHeight="1" x14ac:dyDescent="0.25">
      <c r="A6485" s="81" t="str">
        <f t="shared" si="208"/>
        <v>2020</v>
      </c>
      <c r="B6485" s="259" t="s">
        <v>1021</v>
      </c>
      <c r="C6485" s="260" t="s">
        <v>1022</v>
      </c>
      <c r="D6485" s="73" t="str">
        <f t="shared" si="209"/>
        <v>jan/2020</v>
      </c>
      <c r="E6485" s="263">
        <v>43850</v>
      </c>
      <c r="F6485" s="259" t="s">
        <v>1937</v>
      </c>
      <c r="G6485" s="259" t="s">
        <v>295</v>
      </c>
      <c r="H6485" s="264" t="s">
        <v>840</v>
      </c>
      <c r="I6485" s="264" t="s">
        <v>150</v>
      </c>
      <c r="J6485" s="264">
        <v>-375.56</v>
      </c>
      <c r="K6485" s="82" t="str">
        <f>IFERROR(IFERROR(VLOOKUP(I6485,'DE-PARA'!B:D,3,0),VLOOKUP(I6485,'DE-PARA'!C:D,2,0)),"NÃO ENCONTRADO")</f>
        <v>Serviços</v>
      </c>
      <c r="L6485" s="50" t="str">
        <f>VLOOKUP(K6485,'Base -Receita-Despesa'!$B:$AS,1,FALSE)</f>
        <v>Serviços</v>
      </c>
    </row>
    <row r="6486" spans="1:12" ht="15" customHeight="1" x14ac:dyDescent="0.25">
      <c r="A6486" s="81" t="str">
        <f t="shared" si="208"/>
        <v>2020</v>
      </c>
      <c r="B6486" s="259" t="s">
        <v>1021</v>
      </c>
      <c r="C6486" s="260" t="s">
        <v>1022</v>
      </c>
      <c r="D6486" s="73" t="str">
        <f t="shared" si="209"/>
        <v>jan/2020</v>
      </c>
      <c r="E6486" s="263">
        <v>43850</v>
      </c>
      <c r="F6486" s="259" t="s">
        <v>1938</v>
      </c>
      <c r="G6486" s="259" t="s">
        <v>295</v>
      </c>
      <c r="H6486" s="264" t="s">
        <v>1794</v>
      </c>
      <c r="I6486" s="266" t="s">
        <v>151</v>
      </c>
      <c r="J6486" s="264">
        <v>-367.45</v>
      </c>
      <c r="K6486" s="82" t="str">
        <f>IFERROR(IFERROR(VLOOKUP(I6486,'DE-PARA'!B:D,3,0),VLOOKUP(I6486,'DE-PARA'!C:D,2,0)),"NÃO ENCONTRADO")</f>
        <v>Serviços</v>
      </c>
      <c r="L6486" s="50" t="str">
        <f>VLOOKUP(K6486,'Base -Receita-Despesa'!$B:$AS,1,FALSE)</f>
        <v>Serviços</v>
      </c>
    </row>
    <row r="6487" spans="1:12" ht="15" customHeight="1" x14ac:dyDescent="0.25">
      <c r="A6487" s="81" t="str">
        <f t="shared" si="208"/>
        <v>2020</v>
      </c>
      <c r="B6487" s="259" t="s">
        <v>1021</v>
      </c>
      <c r="C6487" s="260" t="s">
        <v>1022</v>
      </c>
      <c r="D6487" s="73" t="str">
        <f t="shared" si="209"/>
        <v>jan/2020</v>
      </c>
      <c r="E6487" s="263">
        <v>43850</v>
      </c>
      <c r="F6487" s="259" t="s">
        <v>1932</v>
      </c>
      <c r="G6487" s="259" t="s">
        <v>295</v>
      </c>
      <c r="H6487" s="264" t="s">
        <v>1578</v>
      </c>
      <c r="I6487" s="264" t="s">
        <v>244</v>
      </c>
      <c r="J6487" s="264">
        <v>-270</v>
      </c>
      <c r="K6487" s="82" t="str">
        <f>IFERROR(IFERROR(VLOOKUP(I6487,'DE-PARA'!B:D,3,0),VLOOKUP(I6487,'DE-PARA'!C:D,2,0)),"NÃO ENCONTRADO")</f>
        <v>Pessoal</v>
      </c>
      <c r="L6487" s="50" t="str">
        <f>VLOOKUP(K6487,'Base -Receita-Despesa'!$B:$AS,1,FALSE)</f>
        <v>Pessoal</v>
      </c>
    </row>
    <row r="6488" spans="1:12" ht="15" customHeight="1" x14ac:dyDescent="0.25">
      <c r="A6488" s="81" t="str">
        <f t="shared" si="208"/>
        <v>2020</v>
      </c>
      <c r="B6488" s="259" t="s">
        <v>1021</v>
      </c>
      <c r="C6488" s="260" t="s">
        <v>1022</v>
      </c>
      <c r="D6488" s="73" t="str">
        <f t="shared" si="209"/>
        <v>jan/2020</v>
      </c>
      <c r="E6488" s="263">
        <v>43850</v>
      </c>
      <c r="F6488" s="259" t="s">
        <v>1939</v>
      </c>
      <c r="G6488" s="259" t="s">
        <v>295</v>
      </c>
      <c r="H6488" s="264" t="s">
        <v>840</v>
      </c>
      <c r="I6488" s="264" t="s">
        <v>150</v>
      </c>
      <c r="J6488" s="264">
        <v>-232.5</v>
      </c>
      <c r="K6488" s="82" t="str">
        <f>IFERROR(IFERROR(VLOOKUP(I6488,'DE-PARA'!B:D,3,0),VLOOKUP(I6488,'DE-PARA'!C:D,2,0)),"NÃO ENCONTRADO")</f>
        <v>Serviços</v>
      </c>
      <c r="L6488" s="50" t="str">
        <f>VLOOKUP(K6488,'Base -Receita-Despesa'!$B:$AS,1,FALSE)</f>
        <v>Serviços</v>
      </c>
    </row>
    <row r="6489" spans="1:12" ht="15" customHeight="1" x14ac:dyDescent="0.25">
      <c r="A6489" s="81" t="str">
        <f t="shared" si="208"/>
        <v>2020</v>
      </c>
      <c r="B6489" s="259" t="s">
        <v>1021</v>
      </c>
      <c r="C6489" s="260" t="s">
        <v>1022</v>
      </c>
      <c r="D6489" s="73" t="str">
        <f t="shared" si="209"/>
        <v>jan/2020</v>
      </c>
      <c r="E6489" s="263">
        <v>43850</v>
      </c>
      <c r="F6489" s="259" t="s">
        <v>1940</v>
      </c>
      <c r="G6489" s="259" t="s">
        <v>295</v>
      </c>
      <c r="H6489" s="264" t="s">
        <v>842</v>
      </c>
      <c r="I6489" s="264" t="s">
        <v>120</v>
      </c>
      <c r="J6489" s="264">
        <v>-149.96</v>
      </c>
      <c r="K6489" s="82" t="str">
        <f>IFERROR(IFERROR(VLOOKUP(I6489,'DE-PARA'!B:D,3,0),VLOOKUP(I6489,'DE-PARA'!C:D,2,0)),"NÃO ENCONTRADO")</f>
        <v>Serviços</v>
      </c>
      <c r="L6489" s="50" t="str">
        <f>VLOOKUP(K6489,'Base -Receita-Despesa'!$B:$AS,1,FALSE)</f>
        <v>Serviços</v>
      </c>
    </row>
    <row r="6490" spans="1:12" ht="15" customHeight="1" x14ac:dyDescent="0.25">
      <c r="A6490" s="81" t="str">
        <f t="shared" si="208"/>
        <v>2020</v>
      </c>
      <c r="B6490" s="259" t="s">
        <v>1021</v>
      </c>
      <c r="C6490" s="260" t="s">
        <v>1022</v>
      </c>
      <c r="D6490" s="73" t="str">
        <f t="shared" si="209"/>
        <v>jan/2020</v>
      </c>
      <c r="E6490" s="263">
        <v>43850</v>
      </c>
      <c r="F6490" s="259">
        <v>106590</v>
      </c>
      <c r="G6490" s="259" t="s">
        <v>295</v>
      </c>
      <c r="H6490" s="264" t="s">
        <v>181</v>
      </c>
      <c r="I6490" s="264" t="s">
        <v>249</v>
      </c>
      <c r="J6490" s="264">
        <v>-144.55000000000001</v>
      </c>
      <c r="K6490" s="82" t="str">
        <f>IFERROR(IFERROR(VLOOKUP(I6490,'DE-PARA'!B:D,3,0),VLOOKUP(I6490,'DE-PARA'!C:D,2,0)),"NÃO ENCONTRADO")</f>
        <v>Materiais</v>
      </c>
      <c r="L6490" s="50" t="str">
        <f>VLOOKUP(K6490,'Base -Receita-Despesa'!$B:$AS,1,FALSE)</f>
        <v>Materiais</v>
      </c>
    </row>
    <row r="6491" spans="1:12" ht="15" customHeight="1" x14ac:dyDescent="0.25">
      <c r="A6491" s="81" t="str">
        <f t="shared" si="208"/>
        <v>2020</v>
      </c>
      <c r="B6491" s="259" t="s">
        <v>1021</v>
      </c>
      <c r="C6491" s="260" t="s">
        <v>1022</v>
      </c>
      <c r="D6491" s="73" t="str">
        <f t="shared" si="209"/>
        <v>jan/2020</v>
      </c>
      <c r="E6491" s="263">
        <v>43850</v>
      </c>
      <c r="F6491" s="259" t="s">
        <v>1941</v>
      </c>
      <c r="G6491" s="259" t="s">
        <v>295</v>
      </c>
      <c r="H6491" s="264" t="s">
        <v>338</v>
      </c>
      <c r="I6491" s="264" t="s">
        <v>137</v>
      </c>
      <c r="J6491" s="264">
        <v>-124.35</v>
      </c>
      <c r="K6491" s="82" t="str">
        <f>IFERROR(IFERROR(VLOOKUP(I6491,'DE-PARA'!B:D,3,0),VLOOKUP(I6491,'DE-PARA'!C:D,2,0)),"NÃO ENCONTRADO")</f>
        <v>Serviços</v>
      </c>
      <c r="L6491" s="50" t="str">
        <f>VLOOKUP(K6491,'Base -Receita-Despesa'!$B:$AS,1,FALSE)</f>
        <v>Serviços</v>
      </c>
    </row>
    <row r="6492" spans="1:12" ht="15" customHeight="1" x14ac:dyDescent="0.25">
      <c r="A6492" s="81" t="str">
        <f t="shared" si="208"/>
        <v>2020</v>
      </c>
      <c r="B6492" s="259" t="s">
        <v>1021</v>
      </c>
      <c r="C6492" s="260" t="s">
        <v>1022</v>
      </c>
      <c r="D6492" s="73" t="str">
        <f t="shared" si="209"/>
        <v>jan/2020</v>
      </c>
      <c r="E6492" s="263">
        <v>43850</v>
      </c>
      <c r="F6492" s="259" t="s">
        <v>1942</v>
      </c>
      <c r="G6492" s="259" t="s">
        <v>295</v>
      </c>
      <c r="H6492" s="264" t="s">
        <v>340</v>
      </c>
      <c r="I6492" s="264" t="s">
        <v>160</v>
      </c>
      <c r="J6492" s="264">
        <v>-87.47</v>
      </c>
      <c r="K6492" s="82" t="str">
        <f>IFERROR(IFERROR(VLOOKUP(I6492,'DE-PARA'!B:D,3,0),VLOOKUP(I6492,'DE-PARA'!C:D,2,0)),"NÃO ENCONTRADO")</f>
        <v>Serviços</v>
      </c>
      <c r="L6492" s="50" t="str">
        <f>VLOOKUP(K6492,'Base -Receita-Despesa'!$B:$AS,1,FALSE)</f>
        <v>Serviços</v>
      </c>
    </row>
    <row r="6493" spans="1:12" ht="15" customHeight="1" x14ac:dyDescent="0.25">
      <c r="A6493" s="81" t="str">
        <f t="shared" si="208"/>
        <v>2020</v>
      </c>
      <c r="B6493" s="259" t="s">
        <v>1021</v>
      </c>
      <c r="C6493" s="260" t="s">
        <v>1022</v>
      </c>
      <c r="D6493" s="73" t="str">
        <f t="shared" si="209"/>
        <v>jan/2020</v>
      </c>
      <c r="E6493" s="263">
        <v>43850</v>
      </c>
      <c r="F6493" s="259" t="s">
        <v>214</v>
      </c>
      <c r="G6493" s="259" t="s">
        <v>295</v>
      </c>
      <c r="H6493" s="266" t="s">
        <v>136</v>
      </c>
      <c r="I6493" s="266" t="s">
        <v>133</v>
      </c>
      <c r="J6493" s="264">
        <v>-74.25</v>
      </c>
      <c r="K6493" s="82" t="str">
        <f>IFERROR(IFERROR(VLOOKUP(I6493,'DE-PARA'!B:D,3,0),VLOOKUP(I6493,'DE-PARA'!C:D,2,0)),"NÃO ENCONTRADO")</f>
        <v>Outras Saídas</v>
      </c>
      <c r="L6493" s="50" t="str">
        <f>VLOOKUP(K6493,'Base -Receita-Despesa'!$B:$AS,1,FALSE)</f>
        <v>Outras Saídas</v>
      </c>
    </row>
    <row r="6494" spans="1:12" ht="15" customHeight="1" x14ac:dyDescent="0.25">
      <c r="A6494" s="81" t="str">
        <f t="shared" si="208"/>
        <v>2020</v>
      </c>
      <c r="B6494" s="259" t="s">
        <v>1021</v>
      </c>
      <c r="C6494" s="260" t="s">
        <v>1022</v>
      </c>
      <c r="D6494" s="73" t="str">
        <f t="shared" si="209"/>
        <v>jan/2020</v>
      </c>
      <c r="E6494" s="263">
        <v>43850</v>
      </c>
      <c r="F6494" s="259" t="s">
        <v>1132</v>
      </c>
      <c r="G6494" s="259" t="s">
        <v>295</v>
      </c>
      <c r="H6494" s="264" t="s">
        <v>840</v>
      </c>
      <c r="I6494" s="264" t="s">
        <v>150</v>
      </c>
      <c r="J6494" s="264">
        <v>-54.66</v>
      </c>
      <c r="K6494" s="82" t="str">
        <f>IFERROR(IFERROR(VLOOKUP(I6494,'DE-PARA'!B:D,3,0),VLOOKUP(I6494,'DE-PARA'!C:D,2,0)),"NÃO ENCONTRADO")</f>
        <v>Serviços</v>
      </c>
      <c r="L6494" s="50" t="str">
        <f>VLOOKUP(K6494,'Base -Receita-Despesa'!$B:$AS,1,FALSE)</f>
        <v>Serviços</v>
      </c>
    </row>
    <row r="6495" spans="1:12" ht="15" customHeight="1" x14ac:dyDescent="0.25">
      <c r="A6495" s="81" t="str">
        <f t="shared" si="208"/>
        <v>2020</v>
      </c>
      <c r="B6495" s="259" t="s">
        <v>1021</v>
      </c>
      <c r="C6495" s="260" t="s">
        <v>1022</v>
      </c>
      <c r="D6495" s="73" t="str">
        <f t="shared" si="209"/>
        <v>jan/2020</v>
      </c>
      <c r="E6495" s="263">
        <v>43850</v>
      </c>
      <c r="F6495" s="259" t="s">
        <v>1943</v>
      </c>
      <c r="G6495" s="259" t="s">
        <v>295</v>
      </c>
      <c r="H6495" s="268" t="s">
        <v>842</v>
      </c>
      <c r="I6495" s="264" t="s">
        <v>120</v>
      </c>
      <c r="J6495" s="264">
        <v>-48.38</v>
      </c>
      <c r="K6495" s="82" t="str">
        <f>IFERROR(IFERROR(VLOOKUP(I6495,'DE-PARA'!B:D,3,0),VLOOKUP(I6495,'DE-PARA'!C:D,2,0)),"NÃO ENCONTRADO")</f>
        <v>Serviços</v>
      </c>
      <c r="L6495" s="50" t="str">
        <f>VLOOKUP(K6495,'Base -Receita-Despesa'!$B:$AS,1,FALSE)</f>
        <v>Serviços</v>
      </c>
    </row>
    <row r="6496" spans="1:12" ht="15" customHeight="1" x14ac:dyDescent="0.25">
      <c r="A6496" s="81" t="str">
        <f t="shared" si="208"/>
        <v>2020</v>
      </c>
      <c r="B6496" s="259" t="s">
        <v>1021</v>
      </c>
      <c r="C6496" s="260" t="s">
        <v>1022</v>
      </c>
      <c r="D6496" s="73" t="str">
        <f t="shared" si="209"/>
        <v>jan/2020</v>
      </c>
      <c r="E6496" s="263">
        <v>43850</v>
      </c>
      <c r="F6496" s="259" t="s">
        <v>1944</v>
      </c>
      <c r="G6496" s="259" t="s">
        <v>295</v>
      </c>
      <c r="H6496" s="264" t="s">
        <v>1665</v>
      </c>
      <c r="I6496" s="266" t="s">
        <v>137</v>
      </c>
      <c r="J6496" s="264">
        <v>-47.2</v>
      </c>
      <c r="K6496" s="82" t="str">
        <f>IFERROR(IFERROR(VLOOKUP(I6496,'DE-PARA'!B:D,3,0),VLOOKUP(I6496,'DE-PARA'!C:D,2,0)),"NÃO ENCONTRADO")</f>
        <v>Serviços</v>
      </c>
      <c r="L6496" s="50" t="str">
        <f>VLOOKUP(K6496,'Base -Receita-Despesa'!$B:$AS,1,FALSE)</f>
        <v>Serviços</v>
      </c>
    </row>
    <row r="6497" spans="1:12" ht="15" customHeight="1" x14ac:dyDescent="0.25">
      <c r="A6497" s="81" t="str">
        <f t="shared" si="208"/>
        <v>2020</v>
      </c>
      <c r="B6497" s="259" t="s">
        <v>1021</v>
      </c>
      <c r="C6497" s="260" t="s">
        <v>1022</v>
      </c>
      <c r="D6497" s="73" t="str">
        <f t="shared" si="209"/>
        <v>jan/2020</v>
      </c>
      <c r="E6497" s="263">
        <v>43850</v>
      </c>
      <c r="F6497" s="259" t="s">
        <v>1945</v>
      </c>
      <c r="G6497" s="259" t="s">
        <v>295</v>
      </c>
      <c r="H6497" s="264" t="s">
        <v>340</v>
      </c>
      <c r="I6497" s="264" t="s">
        <v>160</v>
      </c>
      <c r="J6497" s="264">
        <v>-28.22</v>
      </c>
      <c r="K6497" s="82" t="str">
        <f>IFERROR(IFERROR(VLOOKUP(I6497,'DE-PARA'!B:D,3,0),VLOOKUP(I6497,'DE-PARA'!C:D,2,0)),"NÃO ENCONTRADO")</f>
        <v>Serviços</v>
      </c>
      <c r="L6497" s="50" t="str">
        <f>VLOOKUP(K6497,'Base -Receita-Despesa'!$B:$AS,1,FALSE)</f>
        <v>Serviços</v>
      </c>
    </row>
    <row r="6498" spans="1:12" ht="15" customHeight="1" x14ac:dyDescent="0.25">
      <c r="A6498" s="81" t="str">
        <f t="shared" si="208"/>
        <v>2020</v>
      </c>
      <c r="B6498" s="259" t="s">
        <v>1021</v>
      </c>
      <c r="C6498" s="260" t="s">
        <v>1022</v>
      </c>
      <c r="D6498" s="73" t="str">
        <f t="shared" si="209"/>
        <v>jan/2020</v>
      </c>
      <c r="E6498" s="263">
        <v>43850</v>
      </c>
      <c r="F6498" s="259" t="s">
        <v>207</v>
      </c>
      <c r="G6498" s="259" t="s">
        <v>295</v>
      </c>
      <c r="H6498" s="269" t="s">
        <v>208</v>
      </c>
      <c r="I6498" s="264" t="s">
        <v>298</v>
      </c>
      <c r="J6498" s="265">
        <v>217036.45</v>
      </c>
      <c r="K6498" s="82" t="str">
        <f>IFERROR(IFERROR(VLOOKUP(I6498,'DE-PARA'!B:D,3,0),VLOOKUP(I6498,'DE-PARA'!C:D,2,0)),"NÃO ENCONTRADO")</f>
        <v>Entrada Conta Aplicação (+)</v>
      </c>
      <c r="L6498" s="50" t="str">
        <f>VLOOKUP(K6498,'Base -Receita-Despesa'!$B:$AS,1,FALSE)</f>
        <v>ENTRADA CONTA APLICAÇÃO (+)</v>
      </c>
    </row>
    <row r="6499" spans="1:12" ht="15" customHeight="1" x14ac:dyDescent="0.25">
      <c r="A6499" s="81" t="str">
        <f t="shared" si="208"/>
        <v>2020</v>
      </c>
      <c r="B6499" s="259" t="s">
        <v>1021</v>
      </c>
      <c r="C6499" s="260" t="s">
        <v>1022</v>
      </c>
      <c r="D6499" s="73" t="str">
        <f t="shared" si="209"/>
        <v>jan/2020</v>
      </c>
      <c r="E6499" s="263">
        <v>43851</v>
      </c>
      <c r="F6499" s="259">
        <v>311</v>
      </c>
      <c r="G6499" s="259" t="s">
        <v>295</v>
      </c>
      <c r="H6499" s="264" t="s">
        <v>1946</v>
      </c>
      <c r="I6499" s="264" t="s">
        <v>279</v>
      </c>
      <c r="J6499" s="265">
        <v>-8600</v>
      </c>
      <c r="K6499" s="82" t="str">
        <f>IFERROR(IFERROR(VLOOKUP(I6499,'DE-PARA'!B:D,3,0),VLOOKUP(I6499,'DE-PARA'!C:D,2,0)),"NÃO ENCONTRADO")</f>
        <v>Serviços</v>
      </c>
      <c r="L6499" s="50" t="str">
        <f>VLOOKUP(K6499,'Base -Receita-Despesa'!$B:$AS,1,FALSE)</f>
        <v>Serviços</v>
      </c>
    </row>
    <row r="6500" spans="1:12" ht="15" customHeight="1" x14ac:dyDescent="0.25">
      <c r="A6500" s="81" t="str">
        <f t="shared" si="208"/>
        <v>2020</v>
      </c>
      <c r="B6500" s="259" t="s">
        <v>1021</v>
      </c>
      <c r="C6500" s="260" t="s">
        <v>1022</v>
      </c>
      <c r="D6500" s="73" t="str">
        <f t="shared" si="209"/>
        <v>jan/2020</v>
      </c>
      <c r="E6500" s="263">
        <v>43851</v>
      </c>
      <c r="F6500" s="259">
        <v>21474</v>
      </c>
      <c r="G6500" s="259" t="s">
        <v>295</v>
      </c>
      <c r="H6500" s="264" t="s">
        <v>338</v>
      </c>
      <c r="I6500" s="264" t="s">
        <v>137</v>
      </c>
      <c r="J6500" s="265">
        <v>-7780.17</v>
      </c>
      <c r="K6500" s="82" t="str">
        <f>IFERROR(IFERROR(VLOOKUP(I6500,'DE-PARA'!B:D,3,0),VLOOKUP(I6500,'DE-PARA'!C:D,2,0)),"NÃO ENCONTRADO")</f>
        <v>Serviços</v>
      </c>
      <c r="L6500" s="50" t="str">
        <f>VLOOKUP(K6500,'Base -Receita-Despesa'!$B:$AS,1,FALSE)</f>
        <v>Serviços</v>
      </c>
    </row>
    <row r="6501" spans="1:12" ht="15" customHeight="1" x14ac:dyDescent="0.25">
      <c r="A6501" s="81" t="str">
        <f t="shared" si="208"/>
        <v>2020</v>
      </c>
      <c r="B6501" s="259" t="s">
        <v>1021</v>
      </c>
      <c r="C6501" s="260" t="s">
        <v>1022</v>
      </c>
      <c r="D6501" s="73" t="str">
        <f t="shared" si="209"/>
        <v>jan/2020</v>
      </c>
      <c r="E6501" s="263">
        <v>43851</v>
      </c>
      <c r="F6501" s="259">
        <v>5154</v>
      </c>
      <c r="G6501" s="259" t="s">
        <v>295</v>
      </c>
      <c r="H6501" s="264" t="s">
        <v>1782</v>
      </c>
      <c r="I6501" s="264" t="s">
        <v>190</v>
      </c>
      <c r="J6501" s="265">
        <v>-7191.1</v>
      </c>
      <c r="K6501" s="82" t="str">
        <f>IFERROR(IFERROR(VLOOKUP(I6501,'DE-PARA'!B:D,3,0),VLOOKUP(I6501,'DE-PARA'!C:D,2,0)),"NÃO ENCONTRADO")</f>
        <v>Serviços</v>
      </c>
      <c r="L6501" s="50" t="str">
        <f>VLOOKUP(K6501,'Base -Receita-Despesa'!$B:$AS,1,FALSE)</f>
        <v>Serviços</v>
      </c>
    </row>
    <row r="6502" spans="1:12" ht="15" customHeight="1" x14ac:dyDescent="0.25">
      <c r="A6502" s="81" t="str">
        <f t="shared" si="208"/>
        <v>2020</v>
      </c>
      <c r="B6502" s="259" t="s">
        <v>1021</v>
      </c>
      <c r="C6502" s="260" t="s">
        <v>1022</v>
      </c>
      <c r="D6502" s="73" t="str">
        <f t="shared" si="209"/>
        <v>jan/2020</v>
      </c>
      <c r="E6502" s="263">
        <v>43851</v>
      </c>
      <c r="F6502" s="259" t="s">
        <v>127</v>
      </c>
      <c r="G6502" s="259" t="s">
        <v>295</v>
      </c>
      <c r="H6502" s="264" t="s">
        <v>1432</v>
      </c>
      <c r="I6502" s="264" t="s">
        <v>128</v>
      </c>
      <c r="J6502" s="265">
        <v>-5446.66</v>
      </c>
      <c r="K6502" s="82" t="str">
        <f>IFERROR(IFERROR(VLOOKUP(I6502,'DE-PARA'!B:D,3,0),VLOOKUP(I6502,'DE-PARA'!C:D,2,0)),"NÃO ENCONTRADO")</f>
        <v>Rescisões Trabalhistas</v>
      </c>
      <c r="L6502" s="50" t="str">
        <f>VLOOKUP(K6502,'Base -Receita-Despesa'!$B:$AS,1,FALSE)</f>
        <v>Rescisões Trabalhistas</v>
      </c>
    </row>
    <row r="6503" spans="1:12" ht="15" customHeight="1" x14ac:dyDescent="0.25">
      <c r="A6503" s="81" t="str">
        <f t="shared" si="208"/>
        <v>2020</v>
      </c>
      <c r="B6503" s="259" t="s">
        <v>1021</v>
      </c>
      <c r="C6503" s="260" t="s">
        <v>1022</v>
      </c>
      <c r="D6503" s="73" t="str">
        <f t="shared" si="209"/>
        <v>jan/2020</v>
      </c>
      <c r="E6503" s="263">
        <v>43851</v>
      </c>
      <c r="F6503" s="259" t="s">
        <v>789</v>
      </c>
      <c r="G6503" s="259" t="s">
        <v>295</v>
      </c>
      <c r="H6503" s="260" t="s">
        <v>780</v>
      </c>
      <c r="I6503" s="264" t="s">
        <v>156</v>
      </c>
      <c r="J6503" s="265">
        <v>-5281.05</v>
      </c>
      <c r="K6503" s="82" t="str">
        <f>IFERROR(IFERROR(VLOOKUP(I6503,'DE-PARA'!B:D,3,0),VLOOKUP(I6503,'DE-PARA'!C:D,2,0)),"NÃO ENCONTRADO")</f>
        <v>Encargos sobre Folha de Pagamento</v>
      </c>
      <c r="L6503" s="50" t="str">
        <f>VLOOKUP(K6503,'Base -Receita-Despesa'!$B:$AS,1,FALSE)</f>
        <v>Encargos sobre Folha de Pagamento</v>
      </c>
    </row>
    <row r="6504" spans="1:12" ht="15" customHeight="1" x14ac:dyDescent="0.25">
      <c r="A6504" s="81" t="str">
        <f t="shared" si="208"/>
        <v>2020</v>
      </c>
      <c r="B6504" s="259" t="s">
        <v>1021</v>
      </c>
      <c r="C6504" s="260" t="s">
        <v>1022</v>
      </c>
      <c r="D6504" s="73" t="str">
        <f t="shared" si="209"/>
        <v>jan/2020</v>
      </c>
      <c r="E6504" s="263">
        <v>43851</v>
      </c>
      <c r="F6504" s="259">
        <v>15779</v>
      </c>
      <c r="G6504" s="259" t="s">
        <v>295</v>
      </c>
      <c r="H6504" s="269" t="s">
        <v>879</v>
      </c>
      <c r="I6504" s="264" t="s">
        <v>160</v>
      </c>
      <c r="J6504" s="265">
        <v>-4304.17</v>
      </c>
      <c r="K6504" s="82" t="str">
        <f>IFERROR(IFERROR(VLOOKUP(I6504,'DE-PARA'!B:D,3,0),VLOOKUP(I6504,'DE-PARA'!C:D,2,0)),"NÃO ENCONTRADO")</f>
        <v>Serviços</v>
      </c>
      <c r="L6504" s="50" t="str">
        <f>VLOOKUP(K6504,'Base -Receita-Despesa'!$B:$AS,1,FALSE)</f>
        <v>Serviços</v>
      </c>
    </row>
    <row r="6505" spans="1:12" ht="15" customHeight="1" x14ac:dyDescent="0.25">
      <c r="A6505" s="81" t="str">
        <f t="shared" si="208"/>
        <v>2020</v>
      </c>
      <c r="B6505" s="259" t="s">
        <v>1021</v>
      </c>
      <c r="C6505" s="260" t="s">
        <v>1022</v>
      </c>
      <c r="D6505" s="73" t="str">
        <f t="shared" si="209"/>
        <v>jan/2020</v>
      </c>
      <c r="E6505" s="263">
        <v>43851</v>
      </c>
      <c r="F6505" s="259" t="s">
        <v>1947</v>
      </c>
      <c r="G6505" s="259" t="s">
        <v>295</v>
      </c>
      <c r="H6505" s="264" t="s">
        <v>840</v>
      </c>
      <c r="I6505" s="264" t="s">
        <v>150</v>
      </c>
      <c r="J6505" s="265">
        <v>-3434.65</v>
      </c>
      <c r="K6505" s="82" t="str">
        <f>IFERROR(IFERROR(VLOOKUP(I6505,'DE-PARA'!B:D,3,0),VLOOKUP(I6505,'DE-PARA'!C:D,2,0)),"NÃO ENCONTRADO")</f>
        <v>Serviços</v>
      </c>
      <c r="L6505" s="50" t="str">
        <f>VLOOKUP(K6505,'Base -Receita-Despesa'!$B:$AS,1,FALSE)</f>
        <v>Serviços</v>
      </c>
    </row>
    <row r="6506" spans="1:12" ht="15" customHeight="1" x14ac:dyDescent="0.25">
      <c r="A6506" s="81" t="str">
        <f t="shared" si="208"/>
        <v>2020</v>
      </c>
      <c r="B6506" s="259" t="s">
        <v>1021</v>
      </c>
      <c r="C6506" s="260" t="s">
        <v>1022</v>
      </c>
      <c r="D6506" s="73" t="str">
        <f t="shared" si="209"/>
        <v>jan/2020</v>
      </c>
      <c r="E6506" s="263">
        <v>43851</v>
      </c>
      <c r="F6506" s="259">
        <v>11024</v>
      </c>
      <c r="G6506" s="259" t="s">
        <v>295</v>
      </c>
      <c r="H6506" s="264" t="s">
        <v>1304</v>
      </c>
      <c r="I6506" s="264" t="s">
        <v>248</v>
      </c>
      <c r="J6506" s="265">
        <v>-3271.2</v>
      </c>
      <c r="K6506" s="82" t="str">
        <f>IFERROR(IFERROR(VLOOKUP(I6506,'DE-PARA'!B:D,3,0),VLOOKUP(I6506,'DE-PARA'!C:D,2,0)),"NÃO ENCONTRADO")</f>
        <v>Materiais</v>
      </c>
      <c r="L6506" s="50" t="str">
        <f>VLOOKUP(K6506,'Base -Receita-Despesa'!$B:$AS,1,FALSE)</f>
        <v>Materiais</v>
      </c>
    </row>
    <row r="6507" spans="1:12" ht="15" customHeight="1" x14ac:dyDescent="0.25">
      <c r="A6507" s="81" t="str">
        <f t="shared" si="208"/>
        <v>2020</v>
      </c>
      <c r="B6507" s="259" t="s">
        <v>1021</v>
      </c>
      <c r="C6507" s="260" t="s">
        <v>1022</v>
      </c>
      <c r="D6507" s="73" t="str">
        <f t="shared" si="209"/>
        <v>jan/2020</v>
      </c>
      <c r="E6507" s="263">
        <v>43851</v>
      </c>
      <c r="F6507" s="259" t="s">
        <v>749</v>
      </c>
      <c r="G6507" s="259" t="s">
        <v>295</v>
      </c>
      <c r="H6507" s="269" t="s">
        <v>1432</v>
      </c>
      <c r="I6507" s="264" t="s">
        <v>128</v>
      </c>
      <c r="J6507" s="265">
        <v>-1853.82</v>
      </c>
      <c r="K6507" s="82" t="str">
        <f>IFERROR(IFERROR(VLOOKUP(I6507,'DE-PARA'!B:D,3,0),VLOOKUP(I6507,'DE-PARA'!C:D,2,0)),"NÃO ENCONTRADO")</f>
        <v>Rescisões Trabalhistas</v>
      </c>
      <c r="L6507" s="50" t="str">
        <f>VLOOKUP(K6507,'Base -Receita-Despesa'!$B:$AS,1,FALSE)</f>
        <v>Rescisões Trabalhistas</v>
      </c>
    </row>
    <row r="6508" spans="1:12" ht="15" customHeight="1" x14ac:dyDescent="0.25">
      <c r="A6508" s="81" t="str">
        <f t="shared" si="208"/>
        <v>2020</v>
      </c>
      <c r="B6508" s="259" t="s">
        <v>1021</v>
      </c>
      <c r="C6508" s="260" t="s">
        <v>1022</v>
      </c>
      <c r="D6508" s="73" t="str">
        <f t="shared" si="209"/>
        <v>jan/2020</v>
      </c>
      <c r="E6508" s="263">
        <v>43851</v>
      </c>
      <c r="F6508" s="259">
        <v>713</v>
      </c>
      <c r="G6508" s="259" t="s">
        <v>295</v>
      </c>
      <c r="H6508" s="264" t="s">
        <v>340</v>
      </c>
      <c r="I6508" s="264" t="s">
        <v>160</v>
      </c>
      <c r="J6508" s="265">
        <v>-1765.31</v>
      </c>
      <c r="K6508" s="82" t="str">
        <f>IFERROR(IFERROR(VLOOKUP(I6508,'DE-PARA'!B:D,3,0),VLOOKUP(I6508,'DE-PARA'!C:D,2,0)),"NÃO ENCONTRADO")</f>
        <v>Serviços</v>
      </c>
      <c r="L6508" s="50" t="str">
        <f>VLOOKUP(K6508,'Base -Receita-Despesa'!$B:$AS,1,FALSE)</f>
        <v>Serviços</v>
      </c>
    </row>
    <row r="6509" spans="1:12" ht="15" customHeight="1" x14ac:dyDescent="0.25">
      <c r="A6509" s="81" t="str">
        <f t="shared" si="208"/>
        <v>2020</v>
      </c>
      <c r="B6509" s="259" t="s">
        <v>1021</v>
      </c>
      <c r="C6509" s="260" t="s">
        <v>1022</v>
      </c>
      <c r="D6509" s="73" t="str">
        <f t="shared" si="209"/>
        <v>jan/2020</v>
      </c>
      <c r="E6509" s="263">
        <v>43851</v>
      </c>
      <c r="F6509" s="259">
        <v>11011</v>
      </c>
      <c r="G6509" s="259" t="s">
        <v>295</v>
      </c>
      <c r="H6509" s="264" t="s">
        <v>1304</v>
      </c>
      <c r="I6509" s="264" t="s">
        <v>248</v>
      </c>
      <c r="J6509" s="265">
        <v>-1444</v>
      </c>
      <c r="K6509" s="82" t="str">
        <f>IFERROR(IFERROR(VLOOKUP(I6509,'DE-PARA'!B:D,3,0),VLOOKUP(I6509,'DE-PARA'!C:D,2,0)),"NÃO ENCONTRADO")</f>
        <v>Materiais</v>
      </c>
      <c r="L6509" s="50" t="str">
        <f>VLOOKUP(K6509,'Base -Receita-Despesa'!$B:$AS,1,FALSE)</f>
        <v>Materiais</v>
      </c>
    </row>
    <row r="6510" spans="1:12" ht="15" customHeight="1" x14ac:dyDescent="0.25">
      <c r="A6510" s="81" t="str">
        <f t="shared" si="208"/>
        <v>2020</v>
      </c>
      <c r="B6510" s="259" t="s">
        <v>1021</v>
      </c>
      <c r="C6510" s="260" t="s">
        <v>1022</v>
      </c>
      <c r="D6510" s="73" t="str">
        <f t="shared" si="209"/>
        <v>jan/2020</v>
      </c>
      <c r="E6510" s="263">
        <v>43851</v>
      </c>
      <c r="F6510" s="259" t="s">
        <v>183</v>
      </c>
      <c r="G6510" s="259" t="s">
        <v>295</v>
      </c>
      <c r="H6510" s="264" t="s">
        <v>1684</v>
      </c>
      <c r="I6510" s="264" t="s">
        <v>184</v>
      </c>
      <c r="J6510" s="264">
        <v>-800</v>
      </c>
      <c r="K6510" s="82" t="str">
        <f>IFERROR(IFERROR(VLOOKUP(I6510,'DE-PARA'!B:D,3,0),VLOOKUP(I6510,'DE-PARA'!C:D,2,0)),"NÃO ENCONTRADO")</f>
        <v>Aluguéis</v>
      </c>
      <c r="L6510" s="50" t="str">
        <f>VLOOKUP(K6510,'Base -Receita-Despesa'!$B:$AS,1,FALSE)</f>
        <v>Aluguéis</v>
      </c>
    </row>
    <row r="6511" spans="1:12" ht="15" customHeight="1" x14ac:dyDescent="0.25">
      <c r="A6511" s="81" t="str">
        <f t="shared" si="208"/>
        <v>2020</v>
      </c>
      <c r="B6511" s="259" t="s">
        <v>1021</v>
      </c>
      <c r="C6511" s="260" t="s">
        <v>1022</v>
      </c>
      <c r="D6511" s="73" t="str">
        <f t="shared" si="209"/>
        <v>jan/2020</v>
      </c>
      <c r="E6511" s="263">
        <v>43851</v>
      </c>
      <c r="F6511" s="259" t="s">
        <v>1947</v>
      </c>
      <c r="G6511" s="259" t="s">
        <v>295</v>
      </c>
      <c r="H6511" s="264" t="s">
        <v>1578</v>
      </c>
      <c r="I6511" s="264" t="s">
        <v>244</v>
      </c>
      <c r="J6511" s="264">
        <v>-540</v>
      </c>
      <c r="K6511" s="82" t="str">
        <f>IFERROR(IFERROR(VLOOKUP(I6511,'DE-PARA'!B:D,3,0),VLOOKUP(I6511,'DE-PARA'!C:D,2,0)),"NÃO ENCONTRADO")</f>
        <v>Pessoal</v>
      </c>
      <c r="L6511" s="50" t="str">
        <f>VLOOKUP(K6511,'Base -Receita-Despesa'!$B:$AS,1,FALSE)</f>
        <v>Pessoal</v>
      </c>
    </row>
    <row r="6512" spans="1:12" ht="15" customHeight="1" x14ac:dyDescent="0.25">
      <c r="A6512" s="81" t="str">
        <f t="shared" si="208"/>
        <v>2020</v>
      </c>
      <c r="B6512" s="259" t="s">
        <v>1021</v>
      </c>
      <c r="C6512" s="260" t="s">
        <v>1022</v>
      </c>
      <c r="D6512" s="73" t="str">
        <f t="shared" si="209"/>
        <v>jan/2020</v>
      </c>
      <c r="E6512" s="263">
        <v>43851</v>
      </c>
      <c r="F6512" s="259">
        <v>15168</v>
      </c>
      <c r="G6512" s="259" t="s">
        <v>295</v>
      </c>
      <c r="H6512" s="264" t="s">
        <v>1629</v>
      </c>
      <c r="I6512" s="264" t="s">
        <v>120</v>
      </c>
      <c r="J6512" s="264">
        <v>-310.05</v>
      </c>
      <c r="K6512" s="82" t="str">
        <f>IFERROR(IFERROR(VLOOKUP(I6512,'DE-PARA'!B:D,3,0),VLOOKUP(I6512,'DE-PARA'!C:D,2,0)),"NÃO ENCONTRADO")</f>
        <v>Serviços</v>
      </c>
      <c r="L6512" s="50" t="str">
        <f>VLOOKUP(K6512,'Base -Receita-Despesa'!$B:$AS,1,FALSE)</f>
        <v>Serviços</v>
      </c>
    </row>
    <row r="6513" spans="1:12" ht="15" customHeight="1" x14ac:dyDescent="0.25">
      <c r="A6513" s="81" t="str">
        <f t="shared" si="208"/>
        <v>2020</v>
      </c>
      <c r="B6513" s="259" t="s">
        <v>1021</v>
      </c>
      <c r="C6513" s="260" t="s">
        <v>1022</v>
      </c>
      <c r="D6513" s="73" t="str">
        <f t="shared" si="209"/>
        <v>jan/2020</v>
      </c>
      <c r="E6513" s="263">
        <v>43851</v>
      </c>
      <c r="F6513" s="259" t="s">
        <v>214</v>
      </c>
      <c r="G6513" s="259" t="s">
        <v>295</v>
      </c>
      <c r="H6513" s="264" t="s">
        <v>304</v>
      </c>
      <c r="I6513" s="264" t="s">
        <v>133</v>
      </c>
      <c r="J6513" s="264">
        <v>-9.5</v>
      </c>
      <c r="K6513" s="82" t="str">
        <f>IFERROR(IFERROR(VLOOKUP(I6513,'DE-PARA'!B:D,3,0),VLOOKUP(I6513,'DE-PARA'!C:D,2,0)),"NÃO ENCONTRADO")</f>
        <v>Outras Saídas</v>
      </c>
      <c r="L6513" s="50" t="str">
        <f>VLOOKUP(K6513,'Base -Receita-Despesa'!$B:$AS,1,FALSE)</f>
        <v>Outras Saídas</v>
      </c>
    </row>
    <row r="6514" spans="1:12" ht="15" customHeight="1" x14ac:dyDescent="0.25">
      <c r="A6514" s="81" t="str">
        <f t="shared" ref="A6514:A6577" si="210">IF(K6514="NÃO ENCONTRADO",0,RIGHT(D6514,4))</f>
        <v>2020</v>
      </c>
      <c r="B6514" s="259" t="s">
        <v>1021</v>
      </c>
      <c r="C6514" s="260" t="s">
        <v>1022</v>
      </c>
      <c r="D6514" s="73" t="str">
        <f t="shared" si="209"/>
        <v>jan/2020</v>
      </c>
      <c r="E6514" s="263">
        <v>43851</v>
      </c>
      <c r="F6514" s="259" t="s">
        <v>214</v>
      </c>
      <c r="G6514" s="259" t="s">
        <v>295</v>
      </c>
      <c r="H6514" s="264" t="s">
        <v>304</v>
      </c>
      <c r="I6514" s="264" t="s">
        <v>133</v>
      </c>
      <c r="J6514" s="264">
        <v>-9.5</v>
      </c>
      <c r="K6514" s="82" t="str">
        <f>IFERROR(IFERROR(VLOOKUP(I6514,'DE-PARA'!B:D,3,0),VLOOKUP(I6514,'DE-PARA'!C:D,2,0)),"NÃO ENCONTRADO")</f>
        <v>Outras Saídas</v>
      </c>
      <c r="L6514" s="50" t="str">
        <f>VLOOKUP(K6514,'Base -Receita-Despesa'!$B:$AS,1,FALSE)</f>
        <v>Outras Saídas</v>
      </c>
    </row>
    <row r="6515" spans="1:12" ht="15" customHeight="1" x14ac:dyDescent="0.25">
      <c r="A6515" s="81" t="str">
        <f t="shared" si="210"/>
        <v>2020</v>
      </c>
      <c r="B6515" s="259" t="s">
        <v>1021</v>
      </c>
      <c r="C6515" s="260" t="s">
        <v>1022</v>
      </c>
      <c r="D6515" s="73" t="str">
        <f t="shared" si="209"/>
        <v>jan/2020</v>
      </c>
      <c r="E6515" s="263">
        <v>43851</v>
      </c>
      <c r="F6515" s="259" t="s">
        <v>214</v>
      </c>
      <c r="G6515" s="259" t="s">
        <v>295</v>
      </c>
      <c r="H6515" s="264" t="s">
        <v>304</v>
      </c>
      <c r="I6515" s="264" t="s">
        <v>133</v>
      </c>
      <c r="J6515" s="264">
        <v>-9.5</v>
      </c>
      <c r="K6515" s="82" t="str">
        <f>IFERROR(IFERROR(VLOOKUP(I6515,'DE-PARA'!B:D,3,0),VLOOKUP(I6515,'DE-PARA'!C:D,2,0)),"NÃO ENCONTRADO")</f>
        <v>Outras Saídas</v>
      </c>
      <c r="L6515" s="50" t="str">
        <f>VLOOKUP(K6515,'Base -Receita-Despesa'!$B:$AS,1,FALSE)</f>
        <v>Outras Saídas</v>
      </c>
    </row>
    <row r="6516" spans="1:12" ht="15" customHeight="1" x14ac:dyDescent="0.25">
      <c r="A6516" s="81" t="str">
        <f t="shared" si="210"/>
        <v>2020</v>
      </c>
      <c r="B6516" s="259" t="s">
        <v>1021</v>
      </c>
      <c r="C6516" s="260" t="s">
        <v>1022</v>
      </c>
      <c r="D6516" s="73" t="str">
        <f t="shared" si="209"/>
        <v>jan/2020</v>
      </c>
      <c r="E6516" s="263">
        <v>43851</v>
      </c>
      <c r="F6516" s="259" t="s">
        <v>214</v>
      </c>
      <c r="G6516" s="259" t="s">
        <v>295</v>
      </c>
      <c r="H6516" s="264" t="s">
        <v>304</v>
      </c>
      <c r="I6516" s="264" t="s">
        <v>133</v>
      </c>
      <c r="J6516" s="264">
        <v>-9.5</v>
      </c>
      <c r="K6516" s="82" t="str">
        <f>IFERROR(IFERROR(VLOOKUP(I6516,'DE-PARA'!B:D,3,0),VLOOKUP(I6516,'DE-PARA'!C:D,2,0)),"NÃO ENCONTRADO")</f>
        <v>Outras Saídas</v>
      </c>
      <c r="L6516" s="50" t="str">
        <f>VLOOKUP(K6516,'Base -Receita-Despesa'!$B:$AS,1,FALSE)</f>
        <v>Outras Saídas</v>
      </c>
    </row>
    <row r="6517" spans="1:12" ht="15" customHeight="1" x14ac:dyDescent="0.25">
      <c r="A6517" s="81" t="str">
        <f t="shared" si="210"/>
        <v>2020</v>
      </c>
      <c r="B6517" s="259" t="s">
        <v>1021</v>
      </c>
      <c r="C6517" s="260" t="s">
        <v>1022</v>
      </c>
      <c r="D6517" s="73" t="str">
        <f t="shared" si="209"/>
        <v>jan/2020</v>
      </c>
      <c r="E6517" s="263">
        <v>43851</v>
      </c>
      <c r="F6517" s="259" t="s">
        <v>214</v>
      </c>
      <c r="G6517" s="259" t="s">
        <v>295</v>
      </c>
      <c r="H6517" s="264" t="s">
        <v>304</v>
      </c>
      <c r="I6517" s="264" t="s">
        <v>133</v>
      </c>
      <c r="J6517" s="264">
        <v>-9.5</v>
      </c>
      <c r="K6517" s="82" t="str">
        <f>IFERROR(IFERROR(VLOOKUP(I6517,'DE-PARA'!B:D,3,0),VLOOKUP(I6517,'DE-PARA'!C:D,2,0)),"NÃO ENCONTRADO")</f>
        <v>Outras Saídas</v>
      </c>
      <c r="L6517" s="50" t="str">
        <f>VLOOKUP(K6517,'Base -Receita-Despesa'!$B:$AS,1,FALSE)</f>
        <v>Outras Saídas</v>
      </c>
    </row>
    <row r="6518" spans="1:12" ht="15" customHeight="1" x14ac:dyDescent="0.25">
      <c r="A6518" s="81" t="str">
        <f t="shared" si="210"/>
        <v>2020</v>
      </c>
      <c r="B6518" s="259" t="s">
        <v>1021</v>
      </c>
      <c r="C6518" s="260" t="s">
        <v>1022</v>
      </c>
      <c r="D6518" s="73" t="str">
        <f t="shared" si="209"/>
        <v>jan/2020</v>
      </c>
      <c r="E6518" s="263">
        <v>43851</v>
      </c>
      <c r="F6518" s="259" t="s">
        <v>214</v>
      </c>
      <c r="G6518" s="259" t="s">
        <v>295</v>
      </c>
      <c r="H6518" s="264" t="s">
        <v>304</v>
      </c>
      <c r="I6518" s="264" t="s">
        <v>133</v>
      </c>
      <c r="J6518" s="264">
        <v>-9.5</v>
      </c>
      <c r="K6518" s="82" t="str">
        <f>IFERROR(IFERROR(VLOOKUP(I6518,'DE-PARA'!B:D,3,0),VLOOKUP(I6518,'DE-PARA'!C:D,2,0)),"NÃO ENCONTRADO")</f>
        <v>Outras Saídas</v>
      </c>
      <c r="L6518" s="50" t="str">
        <f>VLOOKUP(K6518,'Base -Receita-Despesa'!$B:$AS,1,FALSE)</f>
        <v>Outras Saídas</v>
      </c>
    </row>
    <row r="6519" spans="1:12" ht="15" customHeight="1" x14ac:dyDescent="0.25">
      <c r="A6519" s="81" t="str">
        <f t="shared" si="210"/>
        <v>2020</v>
      </c>
      <c r="B6519" s="259" t="s">
        <v>1021</v>
      </c>
      <c r="C6519" s="260" t="s">
        <v>1022</v>
      </c>
      <c r="D6519" s="73" t="str">
        <f t="shared" si="209"/>
        <v>jan/2020</v>
      </c>
      <c r="E6519" s="263">
        <v>43851</v>
      </c>
      <c r="F6519" s="259" t="s">
        <v>214</v>
      </c>
      <c r="G6519" s="259" t="s">
        <v>295</v>
      </c>
      <c r="H6519" s="264" t="s">
        <v>304</v>
      </c>
      <c r="I6519" s="264" t="s">
        <v>133</v>
      </c>
      <c r="J6519" s="264">
        <v>-9.5</v>
      </c>
      <c r="K6519" s="82" t="str">
        <f>IFERROR(IFERROR(VLOOKUP(I6519,'DE-PARA'!B:D,3,0),VLOOKUP(I6519,'DE-PARA'!C:D,2,0)),"NÃO ENCONTRADO")</f>
        <v>Outras Saídas</v>
      </c>
      <c r="L6519" s="50" t="str">
        <f>VLOOKUP(K6519,'Base -Receita-Despesa'!$B:$AS,1,FALSE)</f>
        <v>Outras Saídas</v>
      </c>
    </row>
    <row r="6520" spans="1:12" ht="15" customHeight="1" x14ac:dyDescent="0.25">
      <c r="A6520" s="81" t="str">
        <f t="shared" si="210"/>
        <v>2020</v>
      </c>
      <c r="B6520" s="259" t="s">
        <v>1021</v>
      </c>
      <c r="C6520" s="260" t="s">
        <v>1022</v>
      </c>
      <c r="D6520" s="73" t="str">
        <f t="shared" si="209"/>
        <v>jan/2020</v>
      </c>
      <c r="E6520" s="263">
        <v>43851</v>
      </c>
      <c r="F6520" s="259" t="s">
        <v>214</v>
      </c>
      <c r="G6520" s="259" t="s">
        <v>295</v>
      </c>
      <c r="H6520" s="264" t="s">
        <v>304</v>
      </c>
      <c r="I6520" s="264" t="s">
        <v>133</v>
      </c>
      <c r="J6520" s="264">
        <v>-9.5</v>
      </c>
      <c r="K6520" s="82" t="str">
        <f>IFERROR(IFERROR(VLOOKUP(I6520,'DE-PARA'!B:D,3,0),VLOOKUP(I6520,'DE-PARA'!C:D,2,0)),"NÃO ENCONTRADO")</f>
        <v>Outras Saídas</v>
      </c>
      <c r="L6520" s="50" t="str">
        <f>VLOOKUP(K6520,'Base -Receita-Despesa'!$B:$AS,1,FALSE)</f>
        <v>Outras Saídas</v>
      </c>
    </row>
    <row r="6521" spans="1:12" ht="15" customHeight="1" x14ac:dyDescent="0.25">
      <c r="A6521" s="81" t="str">
        <f t="shared" si="210"/>
        <v>2020</v>
      </c>
      <c r="B6521" s="259" t="s">
        <v>1021</v>
      </c>
      <c r="C6521" s="260" t="s">
        <v>1022</v>
      </c>
      <c r="D6521" s="73" t="str">
        <f t="shared" si="209"/>
        <v>jan/2020</v>
      </c>
      <c r="E6521" s="263">
        <v>43851</v>
      </c>
      <c r="F6521" s="259" t="s">
        <v>207</v>
      </c>
      <c r="G6521" s="259" t="s">
        <v>295</v>
      </c>
      <c r="H6521" s="264" t="s">
        <v>208</v>
      </c>
      <c r="I6521" s="264" t="s">
        <v>298</v>
      </c>
      <c r="J6521" s="265">
        <v>52098.18</v>
      </c>
      <c r="K6521" s="82" t="str">
        <f>IFERROR(IFERROR(VLOOKUP(I6521,'DE-PARA'!B:D,3,0),VLOOKUP(I6521,'DE-PARA'!C:D,2,0)),"NÃO ENCONTRADO")</f>
        <v>Entrada Conta Aplicação (+)</v>
      </c>
      <c r="L6521" s="50" t="str">
        <f>VLOOKUP(K6521,'Base -Receita-Despesa'!$B:$AS,1,FALSE)</f>
        <v>ENTRADA CONTA APLICAÇÃO (+)</v>
      </c>
    </row>
    <row r="6522" spans="1:12" ht="15" customHeight="1" x14ac:dyDescent="0.25">
      <c r="A6522" s="81" t="str">
        <f t="shared" si="210"/>
        <v>2020</v>
      </c>
      <c r="B6522" s="259" t="s">
        <v>1021</v>
      </c>
      <c r="C6522" s="260" t="s">
        <v>1022</v>
      </c>
      <c r="D6522" s="73" t="str">
        <f t="shared" si="209"/>
        <v>jan/2020</v>
      </c>
      <c r="E6522" s="263">
        <v>43852</v>
      </c>
      <c r="F6522" s="259">
        <v>338</v>
      </c>
      <c r="G6522" s="259" t="s">
        <v>295</v>
      </c>
      <c r="H6522" s="264" t="s">
        <v>1948</v>
      </c>
      <c r="I6522" s="264" t="s">
        <v>258</v>
      </c>
      <c r="J6522" s="265">
        <v>-5176</v>
      </c>
      <c r="K6522" s="82" t="str">
        <f>IFERROR(IFERROR(VLOOKUP(I6522,'DE-PARA'!B:D,3,0),VLOOKUP(I6522,'DE-PARA'!C:D,2,0)),"NÃO ENCONTRADO")</f>
        <v>Materiais</v>
      </c>
      <c r="L6522" s="50" t="str">
        <f>VLOOKUP(K6522,'Base -Receita-Despesa'!$B:$AS,1,FALSE)</f>
        <v>Materiais</v>
      </c>
    </row>
    <row r="6523" spans="1:12" ht="15" customHeight="1" x14ac:dyDescent="0.25">
      <c r="A6523" s="81" t="str">
        <f t="shared" si="210"/>
        <v>2020</v>
      </c>
      <c r="B6523" s="259" t="s">
        <v>1021</v>
      </c>
      <c r="C6523" s="260" t="s">
        <v>1022</v>
      </c>
      <c r="D6523" s="73" t="str">
        <f t="shared" si="209"/>
        <v>jan/2020</v>
      </c>
      <c r="E6523" s="263">
        <v>43852</v>
      </c>
      <c r="F6523" s="259" t="s">
        <v>1577</v>
      </c>
      <c r="G6523" s="259" t="s">
        <v>295</v>
      </c>
      <c r="H6523" s="264" t="s">
        <v>1949</v>
      </c>
      <c r="I6523" s="264" t="s">
        <v>276</v>
      </c>
      <c r="J6523" s="264">
        <v>-302.95999999999998</v>
      </c>
      <c r="K6523" s="82" t="str">
        <f>IFERROR(IFERROR(VLOOKUP(I6523,'DE-PARA'!B:D,3,0),VLOOKUP(I6523,'DE-PARA'!C:D,2,0)),"NÃO ENCONTRADO")</f>
        <v>Despesas com Viagens</v>
      </c>
      <c r="L6523" s="50" t="str">
        <f>VLOOKUP(K6523,'Base -Receita-Despesa'!$B:$AS,1,FALSE)</f>
        <v>Despesas com Viagens</v>
      </c>
    </row>
    <row r="6524" spans="1:12" ht="15" customHeight="1" x14ac:dyDescent="0.25">
      <c r="A6524" s="81" t="str">
        <f t="shared" si="210"/>
        <v>2020</v>
      </c>
      <c r="B6524" s="259" t="s">
        <v>1021</v>
      </c>
      <c r="C6524" s="260" t="s">
        <v>1022</v>
      </c>
      <c r="D6524" s="73" t="str">
        <f t="shared" si="209"/>
        <v>jan/2020</v>
      </c>
      <c r="E6524" s="263">
        <v>43852</v>
      </c>
      <c r="F6524" s="259" t="s">
        <v>164</v>
      </c>
      <c r="G6524" s="259" t="s">
        <v>295</v>
      </c>
      <c r="H6524" s="264" t="s">
        <v>1432</v>
      </c>
      <c r="I6524" s="264" t="s">
        <v>195</v>
      </c>
      <c r="J6524" s="264">
        <v>-30</v>
      </c>
      <c r="K6524" s="82" t="str">
        <f>IFERROR(IFERROR(VLOOKUP(I6524,'DE-PARA'!B:D,3,0),VLOOKUP(I6524,'DE-PARA'!C:D,2,0)),"NÃO ENCONTRADO")</f>
        <v>Pessoal</v>
      </c>
      <c r="L6524" s="50" t="str">
        <f>VLOOKUP(K6524,'Base -Receita-Despesa'!$B:$AS,1,FALSE)</f>
        <v>Pessoal</v>
      </c>
    </row>
    <row r="6525" spans="1:12" ht="15" customHeight="1" x14ac:dyDescent="0.25">
      <c r="A6525" s="81" t="str">
        <f t="shared" si="210"/>
        <v>2020</v>
      </c>
      <c r="B6525" s="259" t="s">
        <v>1021</v>
      </c>
      <c r="C6525" s="260" t="s">
        <v>1022</v>
      </c>
      <c r="D6525" s="73" t="str">
        <f t="shared" si="209"/>
        <v>jan/2020</v>
      </c>
      <c r="E6525" s="263">
        <v>43852</v>
      </c>
      <c r="F6525" s="259" t="s">
        <v>214</v>
      </c>
      <c r="G6525" s="259" t="s">
        <v>295</v>
      </c>
      <c r="H6525" s="264" t="s">
        <v>304</v>
      </c>
      <c r="I6525" s="264" t="s">
        <v>133</v>
      </c>
      <c r="J6525" s="264">
        <v>-9.5</v>
      </c>
      <c r="K6525" s="82" t="str">
        <f>IFERROR(IFERROR(VLOOKUP(I6525,'DE-PARA'!B:D,3,0),VLOOKUP(I6525,'DE-PARA'!C:D,2,0)),"NÃO ENCONTRADO")</f>
        <v>Outras Saídas</v>
      </c>
      <c r="L6525" s="50" t="str">
        <f>VLOOKUP(K6525,'Base -Receita-Despesa'!$B:$AS,1,FALSE)</f>
        <v>Outras Saídas</v>
      </c>
    </row>
    <row r="6526" spans="1:12" ht="15" customHeight="1" x14ac:dyDescent="0.25">
      <c r="A6526" s="81" t="str">
        <f t="shared" si="210"/>
        <v>2020</v>
      </c>
      <c r="B6526" s="259" t="s">
        <v>1021</v>
      </c>
      <c r="C6526" s="260" t="s">
        <v>1022</v>
      </c>
      <c r="D6526" s="73" t="str">
        <f t="shared" si="209"/>
        <v>jan/2020</v>
      </c>
      <c r="E6526" s="263">
        <v>43852</v>
      </c>
      <c r="F6526" s="259" t="s">
        <v>214</v>
      </c>
      <c r="G6526" s="259" t="s">
        <v>295</v>
      </c>
      <c r="H6526" s="264" t="s">
        <v>304</v>
      </c>
      <c r="I6526" s="264" t="s">
        <v>133</v>
      </c>
      <c r="J6526" s="264">
        <v>-9.5</v>
      </c>
      <c r="K6526" s="82" t="str">
        <f>IFERROR(IFERROR(VLOOKUP(I6526,'DE-PARA'!B:D,3,0),VLOOKUP(I6526,'DE-PARA'!C:D,2,0)),"NÃO ENCONTRADO")</f>
        <v>Outras Saídas</v>
      </c>
      <c r="L6526" s="50" t="str">
        <f>VLOOKUP(K6526,'Base -Receita-Despesa'!$B:$AS,1,FALSE)</f>
        <v>Outras Saídas</v>
      </c>
    </row>
    <row r="6527" spans="1:12" ht="15" customHeight="1" x14ac:dyDescent="0.25">
      <c r="A6527" s="81" t="str">
        <f t="shared" si="210"/>
        <v>2020</v>
      </c>
      <c r="B6527" s="259" t="s">
        <v>1021</v>
      </c>
      <c r="C6527" s="260" t="s">
        <v>1022</v>
      </c>
      <c r="D6527" s="73" t="str">
        <f t="shared" si="209"/>
        <v>jan/2020</v>
      </c>
      <c r="E6527" s="263">
        <v>43852</v>
      </c>
      <c r="F6527" s="259" t="s">
        <v>207</v>
      </c>
      <c r="G6527" s="259" t="s">
        <v>295</v>
      </c>
      <c r="H6527" s="264" t="s">
        <v>208</v>
      </c>
      <c r="I6527" s="264" t="s">
        <v>298</v>
      </c>
      <c r="J6527" s="265">
        <v>5527.96</v>
      </c>
      <c r="K6527" s="82" t="str">
        <f>IFERROR(IFERROR(VLOOKUP(I6527,'DE-PARA'!B:D,3,0),VLOOKUP(I6527,'DE-PARA'!C:D,2,0)),"NÃO ENCONTRADO")</f>
        <v>Entrada Conta Aplicação (+)</v>
      </c>
      <c r="L6527" s="50" t="str">
        <f>VLOOKUP(K6527,'Base -Receita-Despesa'!$B:$AS,1,FALSE)</f>
        <v>ENTRADA CONTA APLICAÇÃO (+)</v>
      </c>
    </row>
    <row r="6528" spans="1:12" ht="15" customHeight="1" x14ac:dyDescent="0.25">
      <c r="A6528" s="81" t="str">
        <f t="shared" si="210"/>
        <v>2020</v>
      </c>
      <c r="B6528" s="259" t="s">
        <v>1023</v>
      </c>
      <c r="C6528" s="260" t="s">
        <v>1022</v>
      </c>
      <c r="D6528" s="73" t="str">
        <f t="shared" si="209"/>
        <v>jan/2020</v>
      </c>
      <c r="E6528" s="263">
        <v>43853</v>
      </c>
      <c r="F6528" s="259" t="s">
        <v>205</v>
      </c>
      <c r="G6528" s="259" t="s">
        <v>295</v>
      </c>
      <c r="H6528" s="264" t="s">
        <v>736</v>
      </c>
      <c r="I6528" s="264" t="s">
        <v>125</v>
      </c>
      <c r="J6528" s="265">
        <v>-500000</v>
      </c>
      <c r="K6528" s="82" t="str">
        <f>IFERROR(IFERROR(VLOOKUP(I6528,'DE-PARA'!B:D,3,0),VLOOKUP(I6528,'DE-PARA'!C:D,2,0)),"NÃO ENCONTRADO")</f>
        <v>TEV – Transferências Entre Contas (Entradas)</v>
      </c>
      <c r="L6528" s="50" t="str">
        <f>VLOOKUP(K6528,'Base -Receita-Despesa'!$B:$AS,1,FALSE)</f>
        <v>TEV – Transferências Entre Contas (Entradas)</v>
      </c>
    </row>
    <row r="6529" spans="1:12" ht="15" customHeight="1" x14ac:dyDescent="0.25">
      <c r="A6529" s="81" t="str">
        <f t="shared" si="210"/>
        <v>2020</v>
      </c>
      <c r="B6529" s="259" t="s">
        <v>1021</v>
      </c>
      <c r="C6529" s="260" t="s">
        <v>1022</v>
      </c>
      <c r="D6529" s="73" t="str">
        <f t="shared" si="209"/>
        <v>jan/2020</v>
      </c>
      <c r="E6529" s="263">
        <v>43853</v>
      </c>
      <c r="F6529" s="259">
        <v>212</v>
      </c>
      <c r="G6529" s="259" t="s">
        <v>295</v>
      </c>
      <c r="H6529" s="264" t="s">
        <v>840</v>
      </c>
      <c r="I6529" s="264" t="s">
        <v>150</v>
      </c>
      <c r="J6529" s="265">
        <v>-57255.62</v>
      </c>
      <c r="K6529" s="82" t="str">
        <f>IFERROR(IFERROR(VLOOKUP(I6529,'DE-PARA'!B:D,3,0),VLOOKUP(I6529,'DE-PARA'!C:D,2,0)),"NÃO ENCONTRADO")</f>
        <v>Serviços</v>
      </c>
      <c r="L6529" s="50" t="str">
        <f>VLOOKUP(K6529,'Base -Receita-Despesa'!$B:$AS,1,FALSE)</f>
        <v>Serviços</v>
      </c>
    </row>
    <row r="6530" spans="1:12" ht="15" customHeight="1" x14ac:dyDescent="0.25">
      <c r="A6530" s="81" t="str">
        <f t="shared" si="210"/>
        <v>2020</v>
      </c>
      <c r="B6530" s="259" t="s">
        <v>1021</v>
      </c>
      <c r="C6530" s="260" t="s">
        <v>1022</v>
      </c>
      <c r="D6530" s="73" t="str">
        <f t="shared" si="209"/>
        <v>jan/2020</v>
      </c>
      <c r="E6530" s="263">
        <v>43853</v>
      </c>
      <c r="F6530" s="259">
        <v>212</v>
      </c>
      <c r="G6530" s="259" t="s">
        <v>295</v>
      </c>
      <c r="H6530" s="264" t="s">
        <v>840</v>
      </c>
      <c r="I6530" s="264" t="s">
        <v>150</v>
      </c>
      <c r="J6530" s="265">
        <v>-57255.62</v>
      </c>
      <c r="K6530" s="82" t="str">
        <f>IFERROR(IFERROR(VLOOKUP(I6530,'DE-PARA'!B:D,3,0),VLOOKUP(I6530,'DE-PARA'!C:D,2,0)),"NÃO ENCONTRADO")</f>
        <v>Serviços</v>
      </c>
      <c r="L6530" s="50" t="str">
        <f>VLOOKUP(K6530,'Base -Receita-Despesa'!$B:$AS,1,FALSE)</f>
        <v>Serviços</v>
      </c>
    </row>
    <row r="6531" spans="1:12" ht="15" customHeight="1" x14ac:dyDescent="0.25">
      <c r="A6531" s="81" t="str">
        <f t="shared" si="210"/>
        <v>2020</v>
      </c>
      <c r="B6531" s="259" t="s">
        <v>1021</v>
      </c>
      <c r="C6531" s="260" t="s">
        <v>1022</v>
      </c>
      <c r="D6531" s="73" t="str">
        <f t="shared" ref="D6531:D6594" si="211">TEXT(E6531,"mmm/aaaa")</f>
        <v>jan/2020</v>
      </c>
      <c r="E6531" s="263">
        <v>43853</v>
      </c>
      <c r="F6531" s="259">
        <v>2652</v>
      </c>
      <c r="G6531" s="259" t="s">
        <v>295</v>
      </c>
      <c r="H6531" s="264" t="s">
        <v>1084</v>
      </c>
      <c r="I6531" s="264" t="s">
        <v>252</v>
      </c>
      <c r="J6531" s="265">
        <v>-2500.1999999999998</v>
      </c>
      <c r="K6531" s="82" t="str">
        <f>IFERROR(IFERROR(VLOOKUP(I6531,'DE-PARA'!B:D,3,0),VLOOKUP(I6531,'DE-PARA'!C:D,2,0)),"NÃO ENCONTRADO")</f>
        <v>Materiais</v>
      </c>
      <c r="L6531" s="50" t="str">
        <f>VLOOKUP(K6531,'Base -Receita-Despesa'!$B:$AS,1,FALSE)</f>
        <v>Materiais</v>
      </c>
    </row>
    <row r="6532" spans="1:12" ht="15" customHeight="1" x14ac:dyDescent="0.25">
      <c r="A6532" s="81" t="str">
        <f t="shared" si="210"/>
        <v>2020</v>
      </c>
      <c r="B6532" s="259" t="s">
        <v>1021</v>
      </c>
      <c r="C6532" s="260" t="s">
        <v>1022</v>
      </c>
      <c r="D6532" s="73" t="str">
        <f t="shared" si="211"/>
        <v>jan/2020</v>
      </c>
      <c r="E6532" s="263">
        <v>43853</v>
      </c>
      <c r="F6532" s="259">
        <v>4100</v>
      </c>
      <c r="G6532" s="259" t="s">
        <v>295</v>
      </c>
      <c r="H6532" s="264" t="s">
        <v>1084</v>
      </c>
      <c r="I6532" s="264" t="s">
        <v>252</v>
      </c>
      <c r="J6532" s="265">
        <v>-1139.4000000000001</v>
      </c>
      <c r="K6532" s="82" t="str">
        <f>IFERROR(IFERROR(VLOOKUP(I6532,'DE-PARA'!B:D,3,0),VLOOKUP(I6532,'DE-PARA'!C:D,2,0)),"NÃO ENCONTRADO")</f>
        <v>Materiais</v>
      </c>
      <c r="L6532" s="50" t="str">
        <f>VLOOKUP(K6532,'Base -Receita-Despesa'!$B:$AS,1,FALSE)</f>
        <v>Materiais</v>
      </c>
    </row>
    <row r="6533" spans="1:12" ht="15" customHeight="1" x14ac:dyDescent="0.25">
      <c r="A6533" s="81" t="str">
        <f t="shared" si="210"/>
        <v>2020</v>
      </c>
      <c r="B6533" s="259" t="s">
        <v>1023</v>
      </c>
      <c r="C6533" s="260" t="s">
        <v>1022</v>
      </c>
      <c r="D6533" s="73" t="str">
        <f t="shared" si="211"/>
        <v>jan/2020</v>
      </c>
      <c r="E6533" s="263">
        <v>43853</v>
      </c>
      <c r="F6533" s="259" t="s">
        <v>214</v>
      </c>
      <c r="G6533" s="259" t="s">
        <v>295</v>
      </c>
      <c r="H6533" s="264" t="s">
        <v>136</v>
      </c>
      <c r="I6533" s="264" t="s">
        <v>133</v>
      </c>
      <c r="J6533" s="264">
        <v>-99</v>
      </c>
      <c r="K6533" s="82" t="str">
        <f>IFERROR(IFERROR(VLOOKUP(I6533,'DE-PARA'!B:D,3,0),VLOOKUP(I6533,'DE-PARA'!C:D,2,0)),"NÃO ENCONTRADO")</f>
        <v>Outras Saídas</v>
      </c>
      <c r="L6533" s="50" t="str">
        <f>VLOOKUP(K6533,'Base -Receita-Despesa'!$B:$AS,1,FALSE)</f>
        <v>Outras Saídas</v>
      </c>
    </row>
    <row r="6534" spans="1:12" ht="15" customHeight="1" x14ac:dyDescent="0.25">
      <c r="A6534" s="81" t="str">
        <f t="shared" si="210"/>
        <v>2020</v>
      </c>
      <c r="B6534" s="259" t="s">
        <v>1021</v>
      </c>
      <c r="C6534" s="260" t="s">
        <v>1022</v>
      </c>
      <c r="D6534" s="73" t="str">
        <f t="shared" si="211"/>
        <v>jan/2020</v>
      </c>
      <c r="E6534" s="263">
        <v>43853</v>
      </c>
      <c r="F6534" s="259" t="s">
        <v>214</v>
      </c>
      <c r="G6534" s="259" t="s">
        <v>295</v>
      </c>
      <c r="H6534" s="264" t="s">
        <v>304</v>
      </c>
      <c r="I6534" s="264" t="s">
        <v>133</v>
      </c>
      <c r="J6534" s="264">
        <v>-9.5</v>
      </c>
      <c r="K6534" s="82" t="str">
        <f>IFERROR(IFERROR(VLOOKUP(I6534,'DE-PARA'!B:D,3,0),VLOOKUP(I6534,'DE-PARA'!C:D,2,0)),"NÃO ENCONTRADO")</f>
        <v>Outras Saídas</v>
      </c>
      <c r="L6534" s="50" t="str">
        <f>VLOOKUP(K6534,'Base -Receita-Despesa'!$B:$AS,1,FALSE)</f>
        <v>Outras Saídas</v>
      </c>
    </row>
    <row r="6535" spans="1:12" ht="15" customHeight="1" x14ac:dyDescent="0.25">
      <c r="A6535" s="81" t="str">
        <f t="shared" si="210"/>
        <v>2020</v>
      </c>
      <c r="B6535" s="259" t="s">
        <v>1021</v>
      </c>
      <c r="C6535" s="260" t="s">
        <v>1022</v>
      </c>
      <c r="D6535" s="73" t="str">
        <f t="shared" si="211"/>
        <v>jan/2020</v>
      </c>
      <c r="E6535" s="263">
        <v>43853</v>
      </c>
      <c r="F6535" s="259" t="s">
        <v>214</v>
      </c>
      <c r="G6535" s="259" t="s">
        <v>295</v>
      </c>
      <c r="H6535" s="264" t="s">
        <v>304</v>
      </c>
      <c r="I6535" s="264" t="s">
        <v>133</v>
      </c>
      <c r="J6535" s="264">
        <v>-9.5</v>
      </c>
      <c r="K6535" s="82" t="str">
        <f>IFERROR(IFERROR(VLOOKUP(I6535,'DE-PARA'!B:D,3,0),VLOOKUP(I6535,'DE-PARA'!C:D,2,0)),"NÃO ENCONTRADO")</f>
        <v>Outras Saídas</v>
      </c>
      <c r="L6535" s="50" t="str">
        <f>VLOOKUP(K6535,'Base -Receita-Despesa'!$B:$AS,1,FALSE)</f>
        <v>Outras Saídas</v>
      </c>
    </row>
    <row r="6536" spans="1:12" ht="15" customHeight="1" x14ac:dyDescent="0.25">
      <c r="A6536" s="81" t="str">
        <f t="shared" si="210"/>
        <v>2020</v>
      </c>
      <c r="B6536" s="259" t="s">
        <v>1021</v>
      </c>
      <c r="C6536" s="260" t="s">
        <v>1022</v>
      </c>
      <c r="D6536" s="73" t="str">
        <f t="shared" si="211"/>
        <v>jan/2020</v>
      </c>
      <c r="E6536" s="263">
        <v>43853</v>
      </c>
      <c r="F6536" s="259" t="s">
        <v>214</v>
      </c>
      <c r="G6536" s="259" t="s">
        <v>295</v>
      </c>
      <c r="H6536" s="264" t="s">
        <v>304</v>
      </c>
      <c r="I6536" s="264" t="s">
        <v>133</v>
      </c>
      <c r="J6536" s="264">
        <v>-9.5</v>
      </c>
      <c r="K6536" s="82" t="str">
        <f>IFERROR(IFERROR(VLOOKUP(I6536,'DE-PARA'!B:D,3,0),VLOOKUP(I6536,'DE-PARA'!C:D,2,0)),"NÃO ENCONTRADO")</f>
        <v>Outras Saídas</v>
      </c>
      <c r="L6536" s="50" t="str">
        <f>VLOOKUP(K6536,'Base -Receita-Despesa'!$B:$AS,1,FALSE)</f>
        <v>Outras Saídas</v>
      </c>
    </row>
    <row r="6537" spans="1:12" ht="15" customHeight="1" x14ac:dyDescent="0.25">
      <c r="A6537" s="81" t="str">
        <f t="shared" si="210"/>
        <v>2020</v>
      </c>
      <c r="B6537" s="259" t="s">
        <v>1021</v>
      </c>
      <c r="C6537" s="260" t="s">
        <v>1022</v>
      </c>
      <c r="D6537" s="73" t="str">
        <f t="shared" si="211"/>
        <v>jan/2020</v>
      </c>
      <c r="E6537" s="263">
        <v>43853</v>
      </c>
      <c r="F6537" s="259">
        <v>212</v>
      </c>
      <c r="G6537" s="259" t="s">
        <v>295</v>
      </c>
      <c r="H6537" s="264" t="s">
        <v>840</v>
      </c>
      <c r="I6537" s="264" t="s">
        <v>150</v>
      </c>
      <c r="J6537" s="265">
        <v>57255.62</v>
      </c>
      <c r="K6537" s="82" t="str">
        <f>IFERROR(IFERROR(VLOOKUP(I6537,'DE-PARA'!B:D,3,0),VLOOKUP(I6537,'DE-PARA'!C:D,2,0)),"NÃO ENCONTRADO")</f>
        <v>Serviços</v>
      </c>
      <c r="L6537" s="50" t="str">
        <f>VLOOKUP(K6537,'Base -Receita-Despesa'!$B:$AS,1,FALSE)</f>
        <v>Serviços</v>
      </c>
    </row>
    <row r="6538" spans="1:12" ht="15" customHeight="1" x14ac:dyDescent="0.25">
      <c r="A6538" s="81" t="str">
        <f t="shared" si="210"/>
        <v>2020</v>
      </c>
      <c r="B6538" s="259" t="s">
        <v>1021</v>
      </c>
      <c r="C6538" s="260" t="s">
        <v>1022</v>
      </c>
      <c r="D6538" s="73" t="str">
        <f t="shared" si="211"/>
        <v>jan/2020</v>
      </c>
      <c r="E6538" s="263">
        <v>43853</v>
      </c>
      <c r="F6538" s="259" t="s">
        <v>205</v>
      </c>
      <c r="G6538" s="259" t="s">
        <v>295</v>
      </c>
      <c r="H6538" s="264" t="s">
        <v>736</v>
      </c>
      <c r="I6538" s="264" t="s">
        <v>125</v>
      </c>
      <c r="J6538" s="265">
        <v>500000</v>
      </c>
      <c r="K6538" s="82" t="str">
        <f>IFERROR(IFERROR(VLOOKUP(I6538,'DE-PARA'!B:D,3,0),VLOOKUP(I6538,'DE-PARA'!C:D,2,0)),"NÃO ENCONTRADO")</f>
        <v>TEV – Transferências Entre Contas (Entradas)</v>
      </c>
      <c r="L6538" s="50" t="str">
        <f>VLOOKUP(K6538,'Base -Receita-Despesa'!$B:$AS,1,FALSE)</f>
        <v>TEV – Transferências Entre Contas (Entradas)</v>
      </c>
    </row>
    <row r="6539" spans="1:12" ht="15" customHeight="1" x14ac:dyDescent="0.25">
      <c r="A6539" s="81" t="str">
        <f t="shared" si="210"/>
        <v>2020</v>
      </c>
      <c r="B6539" s="259" t="s">
        <v>1023</v>
      </c>
      <c r="C6539" s="260" t="s">
        <v>1022</v>
      </c>
      <c r="D6539" s="73" t="str">
        <f t="shared" si="211"/>
        <v>jan/2020</v>
      </c>
      <c r="E6539" s="263">
        <v>43853</v>
      </c>
      <c r="F6539" s="259" t="s">
        <v>143</v>
      </c>
      <c r="G6539" s="259" t="s">
        <v>295</v>
      </c>
      <c r="H6539" s="264" t="s">
        <v>143</v>
      </c>
      <c r="I6539" s="264" t="s">
        <v>235</v>
      </c>
      <c r="J6539" s="265">
        <v>1350863.18</v>
      </c>
      <c r="K6539" s="82" t="str">
        <f>IFERROR(IFERROR(VLOOKUP(I6539,'DE-PARA'!B:D,3,0),VLOOKUP(I6539,'DE-PARA'!C:D,2,0)),"NÃO ENCONTRADO")</f>
        <v>Repasses Contrato de Gestão</v>
      </c>
      <c r="L6539" s="50" t="str">
        <f>VLOOKUP(K6539,'Base -Receita-Despesa'!$B:$AS,1,FALSE)</f>
        <v>Repasses Contrato de Gestão</v>
      </c>
    </row>
    <row r="6540" spans="1:12" ht="15" customHeight="1" x14ac:dyDescent="0.25">
      <c r="A6540" s="81" t="str">
        <f t="shared" si="210"/>
        <v>2020</v>
      </c>
      <c r="B6540" s="259" t="s">
        <v>1023</v>
      </c>
      <c r="C6540" s="260" t="s">
        <v>1022</v>
      </c>
      <c r="D6540" s="73" t="str">
        <f t="shared" si="211"/>
        <v>jan/2020</v>
      </c>
      <c r="E6540" s="263">
        <v>43854</v>
      </c>
      <c r="F6540" s="259" t="s">
        <v>205</v>
      </c>
      <c r="G6540" s="259" t="s">
        <v>295</v>
      </c>
      <c r="H6540" s="264" t="s">
        <v>736</v>
      </c>
      <c r="I6540" s="264" t="s">
        <v>125</v>
      </c>
      <c r="J6540" s="265">
        <v>-500000</v>
      </c>
      <c r="K6540" s="82" t="str">
        <f>IFERROR(IFERROR(VLOOKUP(I6540,'DE-PARA'!B:D,3,0),VLOOKUP(I6540,'DE-PARA'!C:D,2,0)),"NÃO ENCONTRADO")</f>
        <v>TEV – Transferências Entre Contas (Entradas)</v>
      </c>
      <c r="L6540" s="50" t="str">
        <f>VLOOKUP(K6540,'Base -Receita-Despesa'!$B:$AS,1,FALSE)</f>
        <v>TEV – Transferências Entre Contas (Entradas)</v>
      </c>
    </row>
    <row r="6541" spans="1:12" ht="15" customHeight="1" x14ac:dyDescent="0.25">
      <c r="A6541" s="81" t="str">
        <f t="shared" si="210"/>
        <v>2020</v>
      </c>
      <c r="B6541" s="259" t="s">
        <v>1021</v>
      </c>
      <c r="C6541" s="260" t="s">
        <v>1022</v>
      </c>
      <c r="D6541" s="73" t="str">
        <f t="shared" si="211"/>
        <v>jan/2020</v>
      </c>
      <c r="E6541" s="263">
        <v>43854</v>
      </c>
      <c r="F6541" s="259" t="s">
        <v>205</v>
      </c>
      <c r="G6541" s="259" t="s">
        <v>295</v>
      </c>
      <c r="H6541" s="264" t="s">
        <v>736</v>
      </c>
      <c r="I6541" s="264" t="s">
        <v>125</v>
      </c>
      <c r="J6541" s="265">
        <v>-500000</v>
      </c>
      <c r="K6541" s="82" t="str">
        <f>IFERROR(IFERROR(VLOOKUP(I6541,'DE-PARA'!B:D,3,0),VLOOKUP(I6541,'DE-PARA'!C:D,2,0)),"NÃO ENCONTRADO")</f>
        <v>TEV – Transferências Entre Contas (Entradas)</v>
      </c>
      <c r="L6541" s="50" t="str">
        <f>VLOOKUP(K6541,'Base -Receita-Despesa'!$B:$AS,1,FALSE)</f>
        <v>TEV – Transferências Entre Contas (Entradas)</v>
      </c>
    </row>
    <row r="6542" spans="1:12" ht="15" customHeight="1" x14ac:dyDescent="0.25">
      <c r="A6542" s="81" t="str">
        <f t="shared" si="210"/>
        <v>2020</v>
      </c>
      <c r="B6542" s="259" t="s">
        <v>1023</v>
      </c>
      <c r="C6542" s="260" t="s">
        <v>1022</v>
      </c>
      <c r="D6542" s="73" t="str">
        <f t="shared" si="211"/>
        <v>jan/2020</v>
      </c>
      <c r="E6542" s="263">
        <v>43854</v>
      </c>
      <c r="F6542" s="259" t="s">
        <v>738</v>
      </c>
      <c r="G6542" s="259" t="s">
        <v>295</v>
      </c>
      <c r="H6542" s="264" t="s">
        <v>738</v>
      </c>
      <c r="I6542" s="264" t="s">
        <v>206</v>
      </c>
      <c r="J6542" s="265">
        <v>-350764.18</v>
      </c>
      <c r="K6542" s="82" t="str">
        <f>IFERROR(IFERROR(VLOOKUP(I6542,'DE-PARA'!B:D,3,0),VLOOKUP(I6542,'DE-PARA'!C:D,2,0)),"NÃO ENCONTRADO")</f>
        <v>Saídas Da C/A Por Regates (-)</v>
      </c>
      <c r="L6542" s="50" t="str">
        <f>VLOOKUP(K6542,'Base -Receita-Despesa'!$B:$AS,1,FALSE)</f>
        <v>SAÍDAS DA C/A POR REGATES (-)</v>
      </c>
    </row>
    <row r="6543" spans="1:12" ht="15" customHeight="1" x14ac:dyDescent="0.25">
      <c r="A6543" s="81" t="str">
        <f t="shared" si="210"/>
        <v>2020</v>
      </c>
      <c r="B6543" s="259" t="s">
        <v>1021</v>
      </c>
      <c r="C6543" s="260" t="s">
        <v>1022</v>
      </c>
      <c r="D6543" s="73" t="str">
        <f t="shared" si="211"/>
        <v>jan/2020</v>
      </c>
      <c r="E6543" s="263">
        <v>43854</v>
      </c>
      <c r="F6543" s="259" t="s">
        <v>127</v>
      </c>
      <c r="G6543" s="259" t="s">
        <v>295</v>
      </c>
      <c r="H6543" s="264" t="s">
        <v>1950</v>
      </c>
      <c r="I6543" s="264" t="s">
        <v>128</v>
      </c>
      <c r="J6543" s="265">
        <v>-4000</v>
      </c>
      <c r="K6543" s="82" t="str">
        <f>IFERROR(IFERROR(VLOOKUP(I6543,'DE-PARA'!B:D,3,0),VLOOKUP(I6543,'DE-PARA'!C:D,2,0)),"NÃO ENCONTRADO")</f>
        <v>Rescisões Trabalhistas</v>
      </c>
      <c r="L6543" s="50" t="str">
        <f>VLOOKUP(K6543,'Base -Receita-Despesa'!$B:$AS,1,FALSE)</f>
        <v>Rescisões Trabalhistas</v>
      </c>
    </row>
    <row r="6544" spans="1:12" ht="15" customHeight="1" x14ac:dyDescent="0.25">
      <c r="A6544" s="81" t="str">
        <f t="shared" si="210"/>
        <v>2020</v>
      </c>
      <c r="B6544" s="259" t="s">
        <v>1021</v>
      </c>
      <c r="C6544" s="260" t="s">
        <v>1022</v>
      </c>
      <c r="D6544" s="73" t="str">
        <f t="shared" si="211"/>
        <v>jan/2020</v>
      </c>
      <c r="E6544" s="263">
        <v>43854</v>
      </c>
      <c r="F6544" s="259" t="s">
        <v>127</v>
      </c>
      <c r="G6544" s="259" t="s">
        <v>295</v>
      </c>
      <c r="H6544" s="264" t="s">
        <v>1950</v>
      </c>
      <c r="I6544" s="264" t="s">
        <v>128</v>
      </c>
      <c r="J6544" s="265">
        <v>-3604.21</v>
      </c>
      <c r="K6544" s="82" t="str">
        <f>IFERROR(IFERROR(VLOOKUP(I6544,'DE-PARA'!B:D,3,0),VLOOKUP(I6544,'DE-PARA'!C:D,2,0)),"NÃO ENCONTRADO")</f>
        <v>Rescisões Trabalhistas</v>
      </c>
      <c r="L6544" s="50" t="str">
        <f>VLOOKUP(K6544,'Base -Receita-Despesa'!$B:$AS,1,FALSE)</f>
        <v>Rescisões Trabalhistas</v>
      </c>
    </row>
    <row r="6545" spans="1:12" ht="15" customHeight="1" x14ac:dyDescent="0.25">
      <c r="A6545" s="81" t="str">
        <f t="shared" si="210"/>
        <v>2020</v>
      </c>
      <c r="B6545" s="259" t="s">
        <v>1021</v>
      </c>
      <c r="C6545" s="260" t="s">
        <v>1022</v>
      </c>
      <c r="D6545" s="73" t="str">
        <f t="shared" si="211"/>
        <v>jan/2020</v>
      </c>
      <c r="E6545" s="263">
        <v>43854</v>
      </c>
      <c r="F6545" s="259" t="s">
        <v>749</v>
      </c>
      <c r="G6545" s="259" t="s">
        <v>295</v>
      </c>
      <c r="H6545" s="264" t="s">
        <v>1950</v>
      </c>
      <c r="I6545" s="264" t="s">
        <v>128</v>
      </c>
      <c r="J6545" s="265">
        <v>-1407.07</v>
      </c>
      <c r="K6545" s="82" t="str">
        <f>IFERROR(IFERROR(VLOOKUP(I6545,'DE-PARA'!B:D,3,0),VLOOKUP(I6545,'DE-PARA'!C:D,2,0)),"NÃO ENCONTRADO")</f>
        <v>Rescisões Trabalhistas</v>
      </c>
      <c r="L6545" s="50" t="str">
        <f>VLOOKUP(K6545,'Base -Receita-Despesa'!$B:$AS,1,FALSE)</f>
        <v>Rescisões Trabalhistas</v>
      </c>
    </row>
    <row r="6546" spans="1:12" ht="15" customHeight="1" x14ac:dyDescent="0.25">
      <c r="A6546" s="81" t="str">
        <f t="shared" si="210"/>
        <v>2020</v>
      </c>
      <c r="B6546" s="259" t="s">
        <v>1021</v>
      </c>
      <c r="C6546" s="260" t="s">
        <v>1022</v>
      </c>
      <c r="D6546" s="73" t="str">
        <f t="shared" si="211"/>
        <v>jan/2020</v>
      </c>
      <c r="E6546" s="263">
        <v>43854</v>
      </c>
      <c r="F6546" s="259" t="s">
        <v>214</v>
      </c>
      <c r="G6546" s="259" t="s">
        <v>295</v>
      </c>
      <c r="H6546" s="264" t="s">
        <v>304</v>
      </c>
      <c r="I6546" s="264" t="s">
        <v>133</v>
      </c>
      <c r="J6546" s="264">
        <v>-9.5</v>
      </c>
      <c r="K6546" s="82" t="str">
        <f>IFERROR(IFERROR(VLOOKUP(I6546,'DE-PARA'!B:D,3,0),VLOOKUP(I6546,'DE-PARA'!C:D,2,0)),"NÃO ENCONTRADO")</f>
        <v>Outras Saídas</v>
      </c>
      <c r="L6546" s="50" t="str">
        <f>VLOOKUP(K6546,'Base -Receita-Despesa'!$B:$AS,1,FALSE)</f>
        <v>Outras Saídas</v>
      </c>
    </row>
    <row r="6547" spans="1:12" ht="15" customHeight="1" x14ac:dyDescent="0.25">
      <c r="A6547" s="81" t="str">
        <f t="shared" si="210"/>
        <v>2020</v>
      </c>
      <c r="B6547" s="259" t="s">
        <v>1021</v>
      </c>
      <c r="C6547" s="260" t="s">
        <v>1022</v>
      </c>
      <c r="D6547" s="73" t="str">
        <f t="shared" si="211"/>
        <v>jan/2020</v>
      </c>
      <c r="E6547" s="263">
        <v>43854</v>
      </c>
      <c r="F6547" s="259" t="s">
        <v>214</v>
      </c>
      <c r="G6547" s="259" t="s">
        <v>295</v>
      </c>
      <c r="H6547" s="264" t="s">
        <v>304</v>
      </c>
      <c r="I6547" s="264" t="s">
        <v>133</v>
      </c>
      <c r="J6547" s="264">
        <v>-9.5</v>
      </c>
      <c r="K6547" s="82" t="str">
        <f>IFERROR(IFERROR(VLOOKUP(I6547,'DE-PARA'!B:D,3,0),VLOOKUP(I6547,'DE-PARA'!C:D,2,0)),"NÃO ENCONTRADO")</f>
        <v>Outras Saídas</v>
      </c>
      <c r="L6547" s="50" t="str">
        <f>VLOOKUP(K6547,'Base -Receita-Despesa'!$B:$AS,1,FALSE)</f>
        <v>Outras Saídas</v>
      </c>
    </row>
    <row r="6548" spans="1:12" ht="15" customHeight="1" x14ac:dyDescent="0.25">
      <c r="A6548" s="81" t="str">
        <f t="shared" si="210"/>
        <v>2020</v>
      </c>
      <c r="B6548" s="259" t="s">
        <v>1023</v>
      </c>
      <c r="C6548" s="260" t="s">
        <v>1022</v>
      </c>
      <c r="D6548" s="73" t="str">
        <f t="shared" si="211"/>
        <v>jan/2020</v>
      </c>
      <c r="E6548" s="263">
        <v>43857</v>
      </c>
      <c r="F6548" s="259" t="s">
        <v>205</v>
      </c>
      <c r="G6548" s="259" t="s">
        <v>295</v>
      </c>
      <c r="H6548" s="264" t="s">
        <v>736</v>
      </c>
      <c r="I6548" s="264" t="s">
        <v>125</v>
      </c>
      <c r="J6548" s="265">
        <v>-350764.18</v>
      </c>
      <c r="K6548" s="82" t="str">
        <f>IFERROR(IFERROR(VLOOKUP(I6548,'DE-PARA'!B:D,3,0),VLOOKUP(I6548,'DE-PARA'!C:D,2,0)),"NÃO ENCONTRADO")</f>
        <v>TEV – Transferências Entre Contas (Entradas)</v>
      </c>
      <c r="L6548" s="50" t="str">
        <f>VLOOKUP(K6548,'Base -Receita-Despesa'!$B:$AS,1,FALSE)</f>
        <v>TEV – Transferências Entre Contas (Entradas)</v>
      </c>
    </row>
    <row r="6549" spans="1:12" ht="15" customHeight="1" x14ac:dyDescent="0.25">
      <c r="A6549" s="81" t="str">
        <f t="shared" si="210"/>
        <v>2020</v>
      </c>
      <c r="B6549" s="259" t="s">
        <v>1021</v>
      </c>
      <c r="C6549" s="260" t="s">
        <v>1022</v>
      </c>
      <c r="D6549" s="73" t="str">
        <f t="shared" si="211"/>
        <v>jan/2020</v>
      </c>
      <c r="E6549" s="263">
        <v>43857</v>
      </c>
      <c r="F6549" s="259">
        <v>15555</v>
      </c>
      <c r="G6549" s="259" t="s">
        <v>295</v>
      </c>
      <c r="H6549" s="264" t="s">
        <v>951</v>
      </c>
      <c r="I6549" s="264" t="s">
        <v>257</v>
      </c>
      <c r="J6549" s="265">
        <v>-3655.2</v>
      </c>
      <c r="K6549" s="82" t="str">
        <f>IFERROR(IFERROR(VLOOKUP(I6549,'DE-PARA'!B:D,3,0),VLOOKUP(I6549,'DE-PARA'!C:D,2,0)),"NÃO ENCONTRADO")</f>
        <v>Materiais</v>
      </c>
      <c r="L6549" s="50" t="str">
        <f>VLOOKUP(K6549,'Base -Receita-Despesa'!$B:$AS,1,FALSE)</f>
        <v>Materiais</v>
      </c>
    </row>
    <row r="6550" spans="1:12" ht="15" customHeight="1" x14ac:dyDescent="0.25">
      <c r="A6550" s="81" t="str">
        <f t="shared" si="210"/>
        <v>2020</v>
      </c>
      <c r="B6550" s="259" t="s">
        <v>1021</v>
      </c>
      <c r="C6550" s="260" t="s">
        <v>1022</v>
      </c>
      <c r="D6550" s="73" t="str">
        <f t="shared" si="211"/>
        <v>jan/2020</v>
      </c>
      <c r="E6550" s="263">
        <v>43857</v>
      </c>
      <c r="F6550" s="259" t="s">
        <v>127</v>
      </c>
      <c r="G6550" s="259" t="s">
        <v>295</v>
      </c>
      <c r="H6550" s="264" t="s">
        <v>1951</v>
      </c>
      <c r="I6550" s="264" t="s">
        <v>128</v>
      </c>
      <c r="J6550" s="265">
        <v>-3649.77</v>
      </c>
      <c r="K6550" s="82" t="str">
        <f>IFERROR(IFERROR(VLOOKUP(I6550,'DE-PARA'!B:D,3,0),VLOOKUP(I6550,'DE-PARA'!C:D,2,0)),"NÃO ENCONTRADO")</f>
        <v>Rescisões Trabalhistas</v>
      </c>
      <c r="L6550" s="50" t="str">
        <f>VLOOKUP(K6550,'Base -Receita-Despesa'!$B:$AS,1,FALSE)</f>
        <v>Rescisões Trabalhistas</v>
      </c>
    </row>
    <row r="6551" spans="1:12" ht="15" customHeight="1" x14ac:dyDescent="0.25">
      <c r="A6551" s="81" t="str">
        <f t="shared" si="210"/>
        <v>2020</v>
      </c>
      <c r="B6551" s="259" t="s">
        <v>1021</v>
      </c>
      <c r="C6551" s="260" t="s">
        <v>1022</v>
      </c>
      <c r="D6551" s="73" t="str">
        <f t="shared" si="211"/>
        <v>jan/2020</v>
      </c>
      <c r="E6551" s="263">
        <v>43857</v>
      </c>
      <c r="F6551" s="259">
        <v>139</v>
      </c>
      <c r="G6551" s="259" t="s">
        <v>295</v>
      </c>
      <c r="H6551" s="264" t="s">
        <v>1875</v>
      </c>
      <c r="I6551" s="264" t="s">
        <v>120</v>
      </c>
      <c r="J6551" s="265">
        <v>-2916.66</v>
      </c>
      <c r="K6551" s="82" t="str">
        <f>IFERROR(IFERROR(VLOOKUP(I6551,'DE-PARA'!B:D,3,0),VLOOKUP(I6551,'DE-PARA'!C:D,2,0)),"NÃO ENCONTRADO")</f>
        <v>Serviços</v>
      </c>
      <c r="L6551" s="50" t="str">
        <f>VLOOKUP(K6551,'Base -Receita-Despesa'!$B:$AS,1,FALSE)</f>
        <v>Serviços</v>
      </c>
    </row>
    <row r="6552" spans="1:12" ht="15" customHeight="1" x14ac:dyDescent="0.25">
      <c r="A6552" s="81" t="str">
        <f t="shared" si="210"/>
        <v>2020</v>
      </c>
      <c r="B6552" s="259" t="s">
        <v>1021</v>
      </c>
      <c r="C6552" s="260" t="s">
        <v>1022</v>
      </c>
      <c r="D6552" s="73" t="str">
        <f t="shared" si="211"/>
        <v>jan/2020</v>
      </c>
      <c r="E6552" s="263">
        <v>43857</v>
      </c>
      <c r="F6552" s="259">
        <v>41895</v>
      </c>
      <c r="G6552" s="259" t="s">
        <v>295</v>
      </c>
      <c r="H6552" s="264" t="s">
        <v>438</v>
      </c>
      <c r="I6552" s="264" t="s">
        <v>250</v>
      </c>
      <c r="J6552" s="265">
        <v>-1056.5</v>
      </c>
      <c r="K6552" s="82" t="str">
        <f>IFERROR(IFERROR(VLOOKUP(I6552,'DE-PARA'!B:D,3,0),VLOOKUP(I6552,'DE-PARA'!C:D,2,0)),"NÃO ENCONTRADO")</f>
        <v>Materiais</v>
      </c>
      <c r="L6552" s="50" t="str">
        <f>VLOOKUP(K6552,'Base -Receita-Despesa'!$B:$AS,1,FALSE)</f>
        <v>Materiais</v>
      </c>
    </row>
    <row r="6553" spans="1:12" ht="15" customHeight="1" x14ac:dyDescent="0.25">
      <c r="A6553" s="81" t="str">
        <f t="shared" si="210"/>
        <v>2020</v>
      </c>
      <c r="B6553" s="259" t="s">
        <v>1021</v>
      </c>
      <c r="C6553" s="260" t="s">
        <v>1022</v>
      </c>
      <c r="D6553" s="73" t="str">
        <f t="shared" si="211"/>
        <v>jan/2020</v>
      </c>
      <c r="E6553" s="263">
        <v>43857</v>
      </c>
      <c r="F6553" s="259" t="s">
        <v>127</v>
      </c>
      <c r="G6553" s="259" t="s">
        <v>295</v>
      </c>
      <c r="H6553" s="264" t="s">
        <v>1951</v>
      </c>
      <c r="I6553" s="264" t="s">
        <v>128</v>
      </c>
      <c r="J6553" s="264">
        <v>-802.25</v>
      </c>
      <c r="K6553" s="82" t="str">
        <f>IFERROR(IFERROR(VLOOKUP(I6553,'DE-PARA'!B:D,3,0),VLOOKUP(I6553,'DE-PARA'!C:D,2,0)),"NÃO ENCONTRADO")</f>
        <v>Rescisões Trabalhistas</v>
      </c>
      <c r="L6553" s="50" t="str">
        <f>VLOOKUP(K6553,'Base -Receita-Despesa'!$B:$AS,1,FALSE)</f>
        <v>Rescisões Trabalhistas</v>
      </c>
    </row>
    <row r="6554" spans="1:12" ht="15" customHeight="1" x14ac:dyDescent="0.25">
      <c r="A6554" s="81" t="str">
        <f t="shared" si="210"/>
        <v>2020</v>
      </c>
      <c r="B6554" s="259" t="s">
        <v>1021</v>
      </c>
      <c r="C6554" s="260" t="s">
        <v>1022</v>
      </c>
      <c r="D6554" s="73" t="str">
        <f t="shared" si="211"/>
        <v>jan/2020</v>
      </c>
      <c r="E6554" s="263">
        <v>43857</v>
      </c>
      <c r="F6554" s="259" t="s">
        <v>744</v>
      </c>
      <c r="G6554" s="259" t="s">
        <v>295</v>
      </c>
      <c r="H6554" s="264" t="s">
        <v>854</v>
      </c>
      <c r="I6554" s="264" t="s">
        <v>195</v>
      </c>
      <c r="J6554" s="264">
        <v>-519.17999999999995</v>
      </c>
      <c r="K6554" s="82" t="str">
        <f>IFERROR(IFERROR(VLOOKUP(I6554,'DE-PARA'!B:D,3,0),VLOOKUP(I6554,'DE-PARA'!C:D,2,0)),"NÃO ENCONTRADO")</f>
        <v>Pessoal</v>
      </c>
      <c r="L6554" s="50" t="str">
        <f>VLOOKUP(K6554,'Base -Receita-Despesa'!$B:$AS,1,FALSE)</f>
        <v>Pessoal</v>
      </c>
    </row>
    <row r="6555" spans="1:12" ht="15" customHeight="1" x14ac:dyDescent="0.25">
      <c r="A6555" s="81" t="str">
        <f t="shared" si="210"/>
        <v>2020</v>
      </c>
      <c r="B6555" s="259" t="s">
        <v>1021</v>
      </c>
      <c r="C6555" s="260" t="s">
        <v>1022</v>
      </c>
      <c r="D6555" s="73" t="str">
        <f t="shared" si="211"/>
        <v>jan/2020</v>
      </c>
      <c r="E6555" s="263">
        <v>43857</v>
      </c>
      <c r="F6555" s="259">
        <v>19809</v>
      </c>
      <c r="G6555" s="259" t="s">
        <v>295</v>
      </c>
      <c r="H6555" s="264" t="s">
        <v>1952</v>
      </c>
      <c r="I6555" s="264" t="s">
        <v>138</v>
      </c>
      <c r="J6555" s="264">
        <v>-162.5</v>
      </c>
      <c r="K6555" s="82" t="str">
        <f>IFERROR(IFERROR(VLOOKUP(I6555,'DE-PARA'!B:D,3,0),VLOOKUP(I6555,'DE-PARA'!C:D,2,0)),"NÃO ENCONTRADO")</f>
        <v>Concessionárias (água, luz e telefone)</v>
      </c>
      <c r="L6555" s="50" t="str">
        <f>VLOOKUP(K6555,'Base -Receita-Despesa'!$B:$AS,1,FALSE)</f>
        <v>Concessionárias (água, luz e telefone)</v>
      </c>
    </row>
    <row r="6556" spans="1:12" ht="15" customHeight="1" x14ac:dyDescent="0.25">
      <c r="A6556" s="81" t="str">
        <f t="shared" si="210"/>
        <v>2020</v>
      </c>
      <c r="B6556" s="259" t="s">
        <v>1021</v>
      </c>
      <c r="C6556" s="260" t="s">
        <v>1022</v>
      </c>
      <c r="D6556" s="73" t="str">
        <f t="shared" si="211"/>
        <v>jan/2020</v>
      </c>
      <c r="E6556" s="263">
        <v>43857</v>
      </c>
      <c r="F6556" s="259" t="s">
        <v>1577</v>
      </c>
      <c r="G6556" s="259" t="s">
        <v>295</v>
      </c>
      <c r="H6556" s="264" t="s">
        <v>1949</v>
      </c>
      <c r="I6556" s="264" t="s">
        <v>276</v>
      </c>
      <c r="J6556" s="264">
        <v>-126.48</v>
      </c>
      <c r="K6556" s="82" t="str">
        <f>IFERROR(IFERROR(VLOOKUP(I6556,'DE-PARA'!B:D,3,0),VLOOKUP(I6556,'DE-PARA'!C:D,2,0)),"NÃO ENCONTRADO")</f>
        <v>Despesas com Viagens</v>
      </c>
      <c r="L6556" s="50" t="str">
        <f>VLOOKUP(K6556,'Base -Receita-Despesa'!$B:$AS,1,FALSE)</f>
        <v>Despesas com Viagens</v>
      </c>
    </row>
    <row r="6557" spans="1:12" ht="15" customHeight="1" x14ac:dyDescent="0.25">
      <c r="A6557" s="81" t="str">
        <f t="shared" si="210"/>
        <v>2020</v>
      </c>
      <c r="B6557" s="259" t="s">
        <v>1021</v>
      </c>
      <c r="C6557" s="260" t="s">
        <v>1022</v>
      </c>
      <c r="D6557" s="73" t="str">
        <f t="shared" si="211"/>
        <v>jan/2020</v>
      </c>
      <c r="E6557" s="263">
        <v>43857</v>
      </c>
      <c r="F6557" s="259" t="s">
        <v>1577</v>
      </c>
      <c r="G6557" s="259" t="s">
        <v>295</v>
      </c>
      <c r="H6557" s="264" t="s">
        <v>355</v>
      </c>
      <c r="I6557" s="264" t="s">
        <v>276</v>
      </c>
      <c r="J6557" s="264">
        <v>-79.989999999999995</v>
      </c>
      <c r="K6557" s="82" t="str">
        <f>IFERROR(IFERROR(VLOOKUP(I6557,'DE-PARA'!B:D,3,0),VLOOKUP(I6557,'DE-PARA'!C:D,2,0)),"NÃO ENCONTRADO")</f>
        <v>Despesas com Viagens</v>
      </c>
      <c r="L6557" s="50" t="str">
        <f>VLOOKUP(K6557,'Base -Receita-Despesa'!$B:$AS,1,FALSE)</f>
        <v>Despesas com Viagens</v>
      </c>
    </row>
    <row r="6558" spans="1:12" ht="15" customHeight="1" x14ac:dyDescent="0.25">
      <c r="A6558" s="81" t="str">
        <f t="shared" si="210"/>
        <v>2020</v>
      </c>
      <c r="B6558" s="259" t="s">
        <v>1021</v>
      </c>
      <c r="C6558" s="260" t="s">
        <v>1022</v>
      </c>
      <c r="D6558" s="73" t="str">
        <f t="shared" si="211"/>
        <v>jan/2020</v>
      </c>
      <c r="E6558" s="263">
        <v>43857</v>
      </c>
      <c r="F6558" s="259" t="s">
        <v>1577</v>
      </c>
      <c r="G6558" s="259" t="s">
        <v>295</v>
      </c>
      <c r="H6558" s="264" t="s">
        <v>355</v>
      </c>
      <c r="I6558" s="264" t="s">
        <v>276</v>
      </c>
      <c r="J6558" s="264">
        <v>-33.9</v>
      </c>
      <c r="K6558" s="82" t="str">
        <f>IFERROR(IFERROR(VLOOKUP(I6558,'DE-PARA'!B:D,3,0),VLOOKUP(I6558,'DE-PARA'!C:D,2,0)),"NÃO ENCONTRADO")</f>
        <v>Despesas com Viagens</v>
      </c>
      <c r="L6558" s="50" t="str">
        <f>VLOOKUP(K6558,'Base -Receita-Despesa'!$B:$AS,1,FALSE)</f>
        <v>Despesas com Viagens</v>
      </c>
    </row>
    <row r="6559" spans="1:12" ht="15" customHeight="1" x14ac:dyDescent="0.25">
      <c r="A6559" s="81" t="str">
        <f t="shared" si="210"/>
        <v>2020</v>
      </c>
      <c r="B6559" s="259" t="s">
        <v>1021</v>
      </c>
      <c r="C6559" s="260" t="s">
        <v>1022</v>
      </c>
      <c r="D6559" s="73" t="str">
        <f t="shared" si="211"/>
        <v>jan/2020</v>
      </c>
      <c r="E6559" s="263">
        <v>43857</v>
      </c>
      <c r="F6559" s="259" t="s">
        <v>214</v>
      </c>
      <c r="G6559" s="259" t="s">
        <v>295</v>
      </c>
      <c r="H6559" s="264" t="s">
        <v>304</v>
      </c>
      <c r="I6559" s="264" t="s">
        <v>133</v>
      </c>
      <c r="J6559" s="264">
        <v>-9.5</v>
      </c>
      <c r="K6559" s="82" t="str">
        <f>IFERROR(IFERROR(VLOOKUP(I6559,'DE-PARA'!B:D,3,0),VLOOKUP(I6559,'DE-PARA'!C:D,2,0)),"NÃO ENCONTRADO")</f>
        <v>Outras Saídas</v>
      </c>
      <c r="L6559" s="50" t="str">
        <f>VLOOKUP(K6559,'Base -Receita-Despesa'!$B:$AS,1,FALSE)</f>
        <v>Outras Saídas</v>
      </c>
    </row>
    <row r="6560" spans="1:12" ht="15" customHeight="1" x14ac:dyDescent="0.25">
      <c r="A6560" s="81" t="str">
        <f t="shared" si="210"/>
        <v>2020</v>
      </c>
      <c r="B6560" s="259" t="s">
        <v>1021</v>
      </c>
      <c r="C6560" s="260" t="s">
        <v>1022</v>
      </c>
      <c r="D6560" s="73" t="str">
        <f t="shared" si="211"/>
        <v>jan/2020</v>
      </c>
      <c r="E6560" s="263">
        <v>43857</v>
      </c>
      <c r="F6560" s="259" t="s">
        <v>214</v>
      </c>
      <c r="G6560" s="259" t="s">
        <v>295</v>
      </c>
      <c r="H6560" s="264" t="s">
        <v>304</v>
      </c>
      <c r="I6560" s="264" t="s">
        <v>133</v>
      </c>
      <c r="J6560" s="264">
        <v>-9.5</v>
      </c>
      <c r="K6560" s="82" t="str">
        <f>IFERROR(IFERROR(VLOOKUP(I6560,'DE-PARA'!B:D,3,0),VLOOKUP(I6560,'DE-PARA'!C:D,2,0)),"NÃO ENCONTRADO")</f>
        <v>Outras Saídas</v>
      </c>
      <c r="L6560" s="50" t="str">
        <f>VLOOKUP(K6560,'Base -Receita-Despesa'!$B:$AS,1,FALSE)</f>
        <v>Outras Saídas</v>
      </c>
    </row>
    <row r="6561" spans="1:12" ht="15" customHeight="1" x14ac:dyDescent="0.25">
      <c r="A6561" s="81" t="str">
        <f t="shared" si="210"/>
        <v>2020</v>
      </c>
      <c r="B6561" s="259" t="s">
        <v>1021</v>
      </c>
      <c r="C6561" s="260" t="s">
        <v>1022</v>
      </c>
      <c r="D6561" s="73" t="str">
        <f t="shared" si="211"/>
        <v>jan/2020</v>
      </c>
      <c r="E6561" s="263">
        <v>43857</v>
      </c>
      <c r="F6561" s="259" t="s">
        <v>214</v>
      </c>
      <c r="G6561" s="259" t="s">
        <v>295</v>
      </c>
      <c r="H6561" s="264" t="s">
        <v>304</v>
      </c>
      <c r="I6561" s="264" t="s">
        <v>133</v>
      </c>
      <c r="J6561" s="264">
        <v>-9.5</v>
      </c>
      <c r="K6561" s="82" t="str">
        <f>IFERROR(IFERROR(VLOOKUP(I6561,'DE-PARA'!B:D,3,0),VLOOKUP(I6561,'DE-PARA'!C:D,2,0)),"NÃO ENCONTRADO")</f>
        <v>Outras Saídas</v>
      </c>
      <c r="L6561" s="50" t="str">
        <f>VLOOKUP(K6561,'Base -Receita-Despesa'!$B:$AS,1,FALSE)</f>
        <v>Outras Saídas</v>
      </c>
    </row>
    <row r="6562" spans="1:12" ht="15" customHeight="1" x14ac:dyDescent="0.25">
      <c r="A6562" s="81" t="str">
        <f t="shared" si="210"/>
        <v>2020</v>
      </c>
      <c r="B6562" s="259" t="s">
        <v>1021</v>
      </c>
      <c r="C6562" s="260" t="s">
        <v>1022</v>
      </c>
      <c r="D6562" s="73" t="str">
        <f t="shared" si="211"/>
        <v>jan/2020</v>
      </c>
      <c r="E6562" s="263">
        <v>43857</v>
      </c>
      <c r="F6562" s="259" t="s">
        <v>214</v>
      </c>
      <c r="G6562" s="259" t="s">
        <v>295</v>
      </c>
      <c r="H6562" s="264" t="s">
        <v>304</v>
      </c>
      <c r="I6562" s="264" t="s">
        <v>133</v>
      </c>
      <c r="J6562" s="264">
        <v>-9.5</v>
      </c>
      <c r="K6562" s="82" t="str">
        <f>IFERROR(IFERROR(VLOOKUP(I6562,'DE-PARA'!B:D,3,0),VLOOKUP(I6562,'DE-PARA'!C:D,2,0)),"NÃO ENCONTRADO")</f>
        <v>Outras Saídas</v>
      </c>
      <c r="L6562" s="50" t="str">
        <f>VLOOKUP(K6562,'Base -Receita-Despesa'!$B:$AS,1,FALSE)</f>
        <v>Outras Saídas</v>
      </c>
    </row>
    <row r="6563" spans="1:12" ht="15" customHeight="1" x14ac:dyDescent="0.25">
      <c r="A6563" s="81" t="str">
        <f t="shared" si="210"/>
        <v>2020</v>
      </c>
      <c r="B6563" s="259" t="s">
        <v>1023</v>
      </c>
      <c r="C6563" s="260" t="s">
        <v>1022</v>
      </c>
      <c r="D6563" s="73" t="str">
        <f t="shared" si="211"/>
        <v>jan/2020</v>
      </c>
      <c r="E6563" s="263">
        <v>43857</v>
      </c>
      <c r="F6563" s="259" t="s">
        <v>207</v>
      </c>
      <c r="G6563" s="259" t="s">
        <v>295</v>
      </c>
      <c r="H6563" s="264" t="s">
        <v>208</v>
      </c>
      <c r="I6563" s="264" t="s">
        <v>298</v>
      </c>
      <c r="J6563" s="265">
        <v>350764.18</v>
      </c>
      <c r="K6563" s="82" t="str">
        <f>IFERROR(IFERROR(VLOOKUP(I6563,'DE-PARA'!B:D,3,0),VLOOKUP(I6563,'DE-PARA'!C:D,2,0)),"NÃO ENCONTRADO")</f>
        <v>Entrada Conta Aplicação (+)</v>
      </c>
      <c r="L6563" s="50" t="str">
        <f>VLOOKUP(K6563,'Base -Receita-Despesa'!$B:$AS,1,FALSE)</f>
        <v>ENTRADA CONTA APLICAÇÃO (+)</v>
      </c>
    </row>
    <row r="6564" spans="1:12" ht="15" customHeight="1" x14ac:dyDescent="0.25">
      <c r="A6564" s="81" t="str">
        <f t="shared" si="210"/>
        <v>2020</v>
      </c>
      <c r="B6564" s="259" t="s">
        <v>1021</v>
      </c>
      <c r="C6564" s="260" t="s">
        <v>1022</v>
      </c>
      <c r="D6564" s="73" t="str">
        <f t="shared" si="211"/>
        <v>jan/2020</v>
      </c>
      <c r="E6564" s="263">
        <v>43857</v>
      </c>
      <c r="F6564" s="259" t="s">
        <v>205</v>
      </c>
      <c r="G6564" s="259" t="s">
        <v>295</v>
      </c>
      <c r="H6564" s="264" t="s">
        <v>736</v>
      </c>
      <c r="I6564" s="264" t="s">
        <v>125</v>
      </c>
      <c r="J6564" s="265">
        <v>350764.18</v>
      </c>
      <c r="K6564" s="82" t="str">
        <f>IFERROR(IFERROR(VLOOKUP(I6564,'DE-PARA'!B:D,3,0),VLOOKUP(I6564,'DE-PARA'!C:D,2,0)),"NÃO ENCONTRADO")</f>
        <v>TEV – Transferências Entre Contas (Entradas)</v>
      </c>
      <c r="L6564" s="50" t="str">
        <f>VLOOKUP(K6564,'Base -Receita-Despesa'!$B:$AS,1,FALSE)</f>
        <v>TEV – Transferências Entre Contas (Entradas)</v>
      </c>
    </row>
    <row r="6565" spans="1:12" ht="15" customHeight="1" x14ac:dyDescent="0.25">
      <c r="A6565" s="81" t="str">
        <f t="shared" si="210"/>
        <v>2020</v>
      </c>
      <c r="B6565" s="259" t="s">
        <v>1021</v>
      </c>
      <c r="C6565" s="260" t="s">
        <v>1022</v>
      </c>
      <c r="D6565" s="73" t="str">
        <f t="shared" si="211"/>
        <v>jan/2020</v>
      </c>
      <c r="E6565" s="263">
        <v>43858</v>
      </c>
      <c r="F6565" s="259" t="s">
        <v>738</v>
      </c>
      <c r="G6565" s="259" t="s">
        <v>295</v>
      </c>
      <c r="H6565" s="264" t="s">
        <v>738</v>
      </c>
      <c r="I6565" s="264" t="s">
        <v>206</v>
      </c>
      <c r="J6565" s="265">
        <v>-1140164.53</v>
      </c>
      <c r="K6565" s="82" t="str">
        <f>IFERROR(IFERROR(VLOOKUP(I6565,'DE-PARA'!B:D,3,0),VLOOKUP(I6565,'DE-PARA'!C:D,2,0)),"NÃO ENCONTRADO")</f>
        <v>Saídas Da C/A Por Regates (-)</v>
      </c>
      <c r="L6565" s="50" t="str">
        <f>VLOOKUP(K6565,'Base -Receita-Despesa'!$B:$AS,1,FALSE)</f>
        <v>SAÍDAS DA C/A POR REGATES (-)</v>
      </c>
    </row>
    <row r="6566" spans="1:12" ht="15" customHeight="1" x14ac:dyDescent="0.25">
      <c r="A6566" s="81" t="str">
        <f t="shared" si="210"/>
        <v>2020</v>
      </c>
      <c r="B6566" s="259" t="s">
        <v>1021</v>
      </c>
      <c r="C6566" s="260" t="s">
        <v>1022</v>
      </c>
      <c r="D6566" s="73" t="str">
        <f t="shared" si="211"/>
        <v>jan/2020</v>
      </c>
      <c r="E6566" s="263">
        <v>43858</v>
      </c>
      <c r="F6566" s="259">
        <v>84</v>
      </c>
      <c r="G6566" s="259" t="s">
        <v>295</v>
      </c>
      <c r="H6566" s="264" t="s">
        <v>844</v>
      </c>
      <c r="I6566" s="264" t="s">
        <v>243</v>
      </c>
      <c r="J6566" s="265">
        <v>-69131.600000000006</v>
      </c>
      <c r="K6566" s="82" t="str">
        <f>IFERROR(IFERROR(VLOOKUP(I6566,'DE-PARA'!B:D,3,0),VLOOKUP(I6566,'DE-PARA'!C:D,2,0)),"NÃO ENCONTRADO")</f>
        <v>Pessoal</v>
      </c>
      <c r="L6566" s="50" t="str">
        <f>VLOOKUP(K6566,'Base -Receita-Despesa'!$B:$AS,1,FALSE)</f>
        <v>Pessoal</v>
      </c>
    </row>
    <row r="6567" spans="1:12" ht="15" customHeight="1" x14ac:dyDescent="0.25">
      <c r="A6567" s="81" t="str">
        <f t="shared" si="210"/>
        <v>2020</v>
      </c>
      <c r="B6567" s="259" t="s">
        <v>1021</v>
      </c>
      <c r="C6567" s="260" t="s">
        <v>1022</v>
      </c>
      <c r="D6567" s="73" t="str">
        <f t="shared" si="211"/>
        <v>jan/2020</v>
      </c>
      <c r="E6567" s="263">
        <v>43858</v>
      </c>
      <c r="F6567" s="259">
        <v>87</v>
      </c>
      <c r="G6567" s="259" t="s">
        <v>295</v>
      </c>
      <c r="H6567" s="264" t="s">
        <v>844</v>
      </c>
      <c r="I6567" s="264" t="s">
        <v>243</v>
      </c>
      <c r="J6567" s="265">
        <v>-45738.75</v>
      </c>
      <c r="K6567" s="82" t="str">
        <f>IFERROR(IFERROR(VLOOKUP(I6567,'DE-PARA'!B:D,3,0),VLOOKUP(I6567,'DE-PARA'!C:D,2,0)),"NÃO ENCONTRADO")</f>
        <v>Pessoal</v>
      </c>
      <c r="L6567" s="50" t="str">
        <f>VLOOKUP(K6567,'Base -Receita-Despesa'!$B:$AS,1,FALSE)</f>
        <v>Pessoal</v>
      </c>
    </row>
    <row r="6568" spans="1:12" ht="15" customHeight="1" x14ac:dyDescent="0.25">
      <c r="A6568" s="81" t="str">
        <f t="shared" si="210"/>
        <v>2020</v>
      </c>
      <c r="B6568" s="259" t="s">
        <v>1021</v>
      </c>
      <c r="C6568" s="260" t="s">
        <v>1022</v>
      </c>
      <c r="D6568" s="73" t="str">
        <f t="shared" si="211"/>
        <v>jan/2020</v>
      </c>
      <c r="E6568" s="263">
        <v>43858</v>
      </c>
      <c r="F6568" s="259">
        <v>4040257184</v>
      </c>
      <c r="G6568" s="259" t="s">
        <v>295</v>
      </c>
      <c r="H6568" s="264" t="s">
        <v>1953</v>
      </c>
      <c r="I6568" s="264" t="s">
        <v>139</v>
      </c>
      <c r="J6568" s="265">
        <v>-4735.8999999999996</v>
      </c>
      <c r="K6568" s="82" t="str">
        <f>IFERROR(IFERROR(VLOOKUP(I6568,'DE-PARA'!B:D,3,0),VLOOKUP(I6568,'DE-PARA'!C:D,2,0)),"NÃO ENCONTRADO")</f>
        <v>Concessionárias (água, luz e telefone)</v>
      </c>
      <c r="L6568" s="50" t="str">
        <f>VLOOKUP(K6568,'Base -Receita-Despesa'!$B:$AS,1,FALSE)</f>
        <v>Concessionárias (água, luz e telefone)</v>
      </c>
    </row>
    <row r="6569" spans="1:12" ht="15" customHeight="1" x14ac:dyDescent="0.25">
      <c r="A6569" s="81" t="str">
        <f t="shared" si="210"/>
        <v>2020</v>
      </c>
      <c r="B6569" s="259" t="s">
        <v>1021</v>
      </c>
      <c r="C6569" s="260" t="s">
        <v>1022</v>
      </c>
      <c r="D6569" s="73" t="str">
        <f t="shared" si="211"/>
        <v>jan/2020</v>
      </c>
      <c r="E6569" s="263">
        <v>43858</v>
      </c>
      <c r="F6569" s="259">
        <v>2655790</v>
      </c>
      <c r="G6569" s="259" t="s">
        <v>295</v>
      </c>
      <c r="H6569" s="264" t="s">
        <v>1665</v>
      </c>
      <c r="I6569" s="264" t="s">
        <v>137</v>
      </c>
      <c r="J6569" s="265">
        <v>-2953.32</v>
      </c>
      <c r="K6569" s="82" t="str">
        <f>IFERROR(IFERROR(VLOOKUP(I6569,'DE-PARA'!B:D,3,0),VLOOKUP(I6569,'DE-PARA'!C:D,2,0)),"NÃO ENCONTRADO")</f>
        <v>Serviços</v>
      </c>
      <c r="L6569" s="50" t="str">
        <f>VLOOKUP(K6569,'Base -Receita-Despesa'!$B:$AS,1,FALSE)</f>
        <v>Serviços</v>
      </c>
    </row>
    <row r="6570" spans="1:12" ht="15" customHeight="1" x14ac:dyDescent="0.25">
      <c r="A6570" s="81" t="str">
        <f t="shared" si="210"/>
        <v>2020</v>
      </c>
      <c r="B6570" s="259" t="s">
        <v>1021</v>
      </c>
      <c r="C6570" s="260" t="s">
        <v>1022</v>
      </c>
      <c r="D6570" s="73" t="str">
        <f t="shared" si="211"/>
        <v>jan/2020</v>
      </c>
      <c r="E6570" s="263">
        <v>43858</v>
      </c>
      <c r="F6570" s="259">
        <v>192</v>
      </c>
      <c r="G6570" s="259" t="s">
        <v>295</v>
      </c>
      <c r="H6570" s="264" t="s">
        <v>1084</v>
      </c>
      <c r="I6570" s="264" t="s">
        <v>252</v>
      </c>
      <c r="J6570" s="265">
        <v>-1454.4</v>
      </c>
      <c r="K6570" s="82" t="str">
        <f>IFERROR(IFERROR(VLOOKUP(I6570,'DE-PARA'!B:D,3,0),VLOOKUP(I6570,'DE-PARA'!C:D,2,0)),"NÃO ENCONTRADO")</f>
        <v>Materiais</v>
      </c>
      <c r="L6570" s="50" t="str">
        <f>VLOOKUP(K6570,'Base -Receita-Despesa'!$B:$AS,1,FALSE)</f>
        <v>Materiais</v>
      </c>
    </row>
    <row r="6571" spans="1:12" ht="15" customHeight="1" x14ac:dyDescent="0.25">
      <c r="A6571" s="81" t="str">
        <f t="shared" si="210"/>
        <v>2020</v>
      </c>
      <c r="B6571" s="259" t="s">
        <v>1021</v>
      </c>
      <c r="C6571" s="260" t="s">
        <v>1022</v>
      </c>
      <c r="D6571" s="73" t="str">
        <f t="shared" si="211"/>
        <v>jan/2020</v>
      </c>
      <c r="E6571" s="263">
        <v>43858</v>
      </c>
      <c r="F6571" s="259" t="s">
        <v>127</v>
      </c>
      <c r="G6571" s="259" t="s">
        <v>295</v>
      </c>
      <c r="H6571" s="264" t="s">
        <v>1887</v>
      </c>
      <c r="I6571" s="264" t="s">
        <v>128</v>
      </c>
      <c r="J6571" s="265">
        <v>-1414.33</v>
      </c>
      <c r="K6571" s="82" t="str">
        <f>IFERROR(IFERROR(VLOOKUP(I6571,'DE-PARA'!B:D,3,0),VLOOKUP(I6571,'DE-PARA'!C:D,2,0)),"NÃO ENCONTRADO")</f>
        <v>Rescisões Trabalhistas</v>
      </c>
      <c r="L6571" s="50" t="str">
        <f>VLOOKUP(K6571,'Base -Receita-Despesa'!$B:$AS,1,FALSE)</f>
        <v>Rescisões Trabalhistas</v>
      </c>
    </row>
    <row r="6572" spans="1:12" ht="15" customHeight="1" x14ac:dyDescent="0.25">
      <c r="A6572" s="81" t="str">
        <f t="shared" si="210"/>
        <v>2020</v>
      </c>
      <c r="B6572" s="259" t="s">
        <v>1021</v>
      </c>
      <c r="C6572" s="260" t="s">
        <v>1022</v>
      </c>
      <c r="D6572" s="73" t="str">
        <f t="shared" si="211"/>
        <v>jan/2020</v>
      </c>
      <c r="E6572" s="263">
        <v>43858</v>
      </c>
      <c r="F6572" s="259" t="s">
        <v>127</v>
      </c>
      <c r="G6572" s="259" t="s">
        <v>295</v>
      </c>
      <c r="H6572" s="264" t="s">
        <v>1829</v>
      </c>
      <c r="I6572" s="264" t="s">
        <v>128</v>
      </c>
      <c r="J6572" s="265">
        <v>-1336.1</v>
      </c>
      <c r="K6572" s="82" t="str">
        <f>IFERROR(IFERROR(VLOOKUP(I6572,'DE-PARA'!B:D,3,0),VLOOKUP(I6572,'DE-PARA'!C:D,2,0)),"NÃO ENCONTRADO")</f>
        <v>Rescisões Trabalhistas</v>
      </c>
      <c r="L6572" s="50" t="str">
        <f>VLOOKUP(K6572,'Base -Receita-Despesa'!$B:$AS,1,FALSE)</f>
        <v>Rescisões Trabalhistas</v>
      </c>
    </row>
    <row r="6573" spans="1:12" ht="15" customHeight="1" x14ac:dyDescent="0.25">
      <c r="A6573" s="81" t="str">
        <f t="shared" si="210"/>
        <v>2020</v>
      </c>
      <c r="B6573" s="259" t="s">
        <v>1021</v>
      </c>
      <c r="C6573" s="260" t="s">
        <v>1022</v>
      </c>
      <c r="D6573" s="73" t="str">
        <f t="shared" si="211"/>
        <v>jan/2020</v>
      </c>
      <c r="E6573" s="263">
        <v>43858</v>
      </c>
      <c r="F6573" s="259" t="s">
        <v>1577</v>
      </c>
      <c r="G6573" s="259" t="s">
        <v>295</v>
      </c>
      <c r="H6573" s="264" t="s">
        <v>1531</v>
      </c>
      <c r="I6573" s="264" t="s">
        <v>276</v>
      </c>
      <c r="J6573" s="264">
        <v>-321.45999999999998</v>
      </c>
      <c r="K6573" s="82" t="str">
        <f>IFERROR(IFERROR(VLOOKUP(I6573,'DE-PARA'!B:D,3,0),VLOOKUP(I6573,'DE-PARA'!C:D,2,0)),"NÃO ENCONTRADO")</f>
        <v>Despesas com Viagens</v>
      </c>
      <c r="L6573" s="50" t="str">
        <f>VLOOKUP(K6573,'Base -Receita-Despesa'!$B:$AS,1,FALSE)</f>
        <v>Despesas com Viagens</v>
      </c>
    </row>
    <row r="6574" spans="1:12" ht="15" customHeight="1" x14ac:dyDescent="0.25">
      <c r="A6574" s="81" t="str">
        <f t="shared" si="210"/>
        <v>2020</v>
      </c>
      <c r="B6574" s="259" t="s">
        <v>1021</v>
      </c>
      <c r="C6574" s="260" t="s">
        <v>1022</v>
      </c>
      <c r="D6574" s="73" t="str">
        <f t="shared" si="211"/>
        <v>jan/2020</v>
      </c>
      <c r="E6574" s="263">
        <v>43858</v>
      </c>
      <c r="F6574" s="259" t="s">
        <v>1577</v>
      </c>
      <c r="G6574" s="259" t="s">
        <v>295</v>
      </c>
      <c r="H6574" s="264" t="s">
        <v>1566</v>
      </c>
      <c r="I6574" s="264" t="s">
        <v>276</v>
      </c>
      <c r="J6574" s="264">
        <v>-140</v>
      </c>
      <c r="K6574" s="82" t="str">
        <f>IFERROR(IFERROR(VLOOKUP(I6574,'DE-PARA'!B:D,3,0),VLOOKUP(I6574,'DE-PARA'!C:D,2,0)),"NÃO ENCONTRADO")</f>
        <v>Despesas com Viagens</v>
      </c>
      <c r="L6574" s="50" t="str">
        <f>VLOOKUP(K6574,'Base -Receita-Despesa'!$B:$AS,1,FALSE)</f>
        <v>Despesas com Viagens</v>
      </c>
    </row>
    <row r="6575" spans="1:12" ht="15" customHeight="1" x14ac:dyDescent="0.25">
      <c r="A6575" s="81" t="str">
        <f t="shared" si="210"/>
        <v>2020</v>
      </c>
      <c r="B6575" s="259" t="s">
        <v>1021</v>
      </c>
      <c r="C6575" s="260" t="s">
        <v>1022</v>
      </c>
      <c r="D6575" s="73" t="str">
        <f t="shared" si="211"/>
        <v>jan/2020</v>
      </c>
      <c r="E6575" s="263">
        <v>43858</v>
      </c>
      <c r="F6575" s="259" t="s">
        <v>127</v>
      </c>
      <c r="G6575" s="259" t="s">
        <v>295</v>
      </c>
      <c r="H6575" s="264" t="s">
        <v>1887</v>
      </c>
      <c r="I6575" s="264" t="s">
        <v>128</v>
      </c>
      <c r="J6575" s="264">
        <v>-84.83</v>
      </c>
      <c r="K6575" s="82" t="str">
        <f>IFERROR(IFERROR(VLOOKUP(I6575,'DE-PARA'!B:D,3,0),VLOOKUP(I6575,'DE-PARA'!C:D,2,0)),"NÃO ENCONTRADO")</f>
        <v>Rescisões Trabalhistas</v>
      </c>
      <c r="L6575" s="50" t="str">
        <f>VLOOKUP(K6575,'Base -Receita-Despesa'!$B:$AS,1,FALSE)</f>
        <v>Rescisões Trabalhistas</v>
      </c>
    </row>
    <row r="6576" spans="1:12" ht="15" customHeight="1" x14ac:dyDescent="0.25">
      <c r="A6576" s="81" t="str">
        <f t="shared" si="210"/>
        <v>2020</v>
      </c>
      <c r="B6576" s="259" t="s">
        <v>1021</v>
      </c>
      <c r="C6576" s="260" t="s">
        <v>1022</v>
      </c>
      <c r="D6576" s="73" t="str">
        <f t="shared" si="211"/>
        <v>jan/2020</v>
      </c>
      <c r="E6576" s="263">
        <v>43858</v>
      </c>
      <c r="F6576" s="259" t="s">
        <v>127</v>
      </c>
      <c r="G6576" s="259" t="s">
        <v>295</v>
      </c>
      <c r="H6576" s="260" t="s">
        <v>1829</v>
      </c>
      <c r="I6576" s="264" t="s">
        <v>128</v>
      </c>
      <c r="J6576" s="264">
        <v>-77.400000000000006</v>
      </c>
      <c r="K6576" s="82" t="str">
        <f>IFERROR(IFERROR(VLOOKUP(I6576,'DE-PARA'!B:D,3,0),VLOOKUP(I6576,'DE-PARA'!C:D,2,0)),"NÃO ENCONTRADO")</f>
        <v>Rescisões Trabalhistas</v>
      </c>
      <c r="L6576" s="50" t="str">
        <f>VLOOKUP(K6576,'Base -Receita-Despesa'!$B:$AS,1,FALSE)</f>
        <v>Rescisões Trabalhistas</v>
      </c>
    </row>
    <row r="6577" spans="1:12" ht="15" customHeight="1" x14ac:dyDescent="0.25">
      <c r="A6577" s="81" t="str">
        <f t="shared" si="210"/>
        <v>2020</v>
      </c>
      <c r="B6577" s="259" t="s">
        <v>1021</v>
      </c>
      <c r="C6577" s="260" t="s">
        <v>1022</v>
      </c>
      <c r="D6577" s="73" t="str">
        <f t="shared" si="211"/>
        <v>jan/2020</v>
      </c>
      <c r="E6577" s="263">
        <v>43858</v>
      </c>
      <c r="F6577" s="259" t="s">
        <v>1577</v>
      </c>
      <c r="G6577" s="259" t="s">
        <v>295</v>
      </c>
      <c r="H6577" s="264" t="s">
        <v>1954</v>
      </c>
      <c r="I6577" s="264" t="s">
        <v>276</v>
      </c>
      <c r="J6577" s="264">
        <v>-61.3</v>
      </c>
      <c r="K6577" s="82" t="str">
        <f>IFERROR(IFERROR(VLOOKUP(I6577,'DE-PARA'!B:D,3,0),VLOOKUP(I6577,'DE-PARA'!C:D,2,0)),"NÃO ENCONTRADO")</f>
        <v>Despesas com Viagens</v>
      </c>
      <c r="L6577" s="50" t="str">
        <f>VLOOKUP(K6577,'Base -Receita-Despesa'!$B:$AS,1,FALSE)</f>
        <v>Despesas com Viagens</v>
      </c>
    </row>
    <row r="6578" spans="1:12" ht="15" customHeight="1" x14ac:dyDescent="0.25">
      <c r="A6578" s="81" t="str">
        <f t="shared" ref="A6578:A6641" si="212">IF(K6578="NÃO ENCONTRADO",0,RIGHT(D6578,4))</f>
        <v>2020</v>
      </c>
      <c r="B6578" s="259" t="s">
        <v>1021</v>
      </c>
      <c r="C6578" s="260" t="s">
        <v>1022</v>
      </c>
      <c r="D6578" s="73" t="str">
        <f t="shared" si="211"/>
        <v>jan/2020</v>
      </c>
      <c r="E6578" s="263">
        <v>43858</v>
      </c>
      <c r="F6578" s="259" t="s">
        <v>1577</v>
      </c>
      <c r="G6578" s="259" t="s">
        <v>295</v>
      </c>
      <c r="H6578" s="264" t="s">
        <v>355</v>
      </c>
      <c r="I6578" s="264" t="s">
        <v>276</v>
      </c>
      <c r="J6578" s="264">
        <v>-49.9</v>
      </c>
      <c r="K6578" s="82" t="str">
        <f>IFERROR(IFERROR(VLOOKUP(I6578,'DE-PARA'!B:D,3,0),VLOOKUP(I6578,'DE-PARA'!C:D,2,0)),"NÃO ENCONTRADO")</f>
        <v>Despesas com Viagens</v>
      </c>
      <c r="L6578" s="50" t="str">
        <f>VLOOKUP(K6578,'Base -Receita-Despesa'!$B:$AS,1,FALSE)</f>
        <v>Despesas com Viagens</v>
      </c>
    </row>
    <row r="6579" spans="1:12" ht="15" customHeight="1" x14ac:dyDescent="0.25">
      <c r="A6579" s="81" t="str">
        <f t="shared" si="212"/>
        <v>2020</v>
      </c>
      <c r="B6579" s="259" t="s">
        <v>1021</v>
      </c>
      <c r="C6579" s="260" t="s">
        <v>1022</v>
      </c>
      <c r="D6579" s="73" t="str">
        <f t="shared" si="211"/>
        <v>jan/2020</v>
      </c>
      <c r="E6579" s="263">
        <v>43858</v>
      </c>
      <c r="F6579" s="259" t="s">
        <v>1577</v>
      </c>
      <c r="G6579" s="259" t="s">
        <v>295</v>
      </c>
      <c r="H6579" s="264" t="s">
        <v>1539</v>
      </c>
      <c r="I6579" s="264" t="s">
        <v>276</v>
      </c>
      <c r="J6579" s="264">
        <v>-48.93</v>
      </c>
      <c r="K6579" s="82" t="str">
        <f>IFERROR(IFERROR(VLOOKUP(I6579,'DE-PARA'!B:D,3,0),VLOOKUP(I6579,'DE-PARA'!C:D,2,0)),"NÃO ENCONTRADO")</f>
        <v>Despesas com Viagens</v>
      </c>
      <c r="L6579" s="50" t="str">
        <f>VLOOKUP(K6579,'Base -Receita-Despesa'!$B:$AS,1,FALSE)</f>
        <v>Despesas com Viagens</v>
      </c>
    </row>
    <row r="6580" spans="1:12" ht="15" customHeight="1" x14ac:dyDescent="0.25">
      <c r="A6580" s="81" t="str">
        <f t="shared" si="212"/>
        <v>2020</v>
      </c>
      <c r="B6580" s="259" t="s">
        <v>1021</v>
      </c>
      <c r="C6580" s="260" t="s">
        <v>1022</v>
      </c>
      <c r="D6580" s="73" t="str">
        <f t="shared" si="211"/>
        <v>jan/2020</v>
      </c>
      <c r="E6580" s="263">
        <v>43858</v>
      </c>
      <c r="F6580" s="259" t="s">
        <v>214</v>
      </c>
      <c r="G6580" s="259" t="s">
        <v>295</v>
      </c>
      <c r="H6580" s="264" t="s">
        <v>304</v>
      </c>
      <c r="I6580" s="264" t="s">
        <v>133</v>
      </c>
      <c r="J6580" s="264">
        <v>-9.5</v>
      </c>
      <c r="K6580" s="82" t="str">
        <f>IFERROR(IFERROR(VLOOKUP(I6580,'DE-PARA'!B:D,3,0),VLOOKUP(I6580,'DE-PARA'!C:D,2,0)),"NÃO ENCONTRADO")</f>
        <v>Outras Saídas</v>
      </c>
      <c r="L6580" s="50" t="str">
        <f>VLOOKUP(K6580,'Base -Receita-Despesa'!$B:$AS,1,FALSE)</f>
        <v>Outras Saídas</v>
      </c>
    </row>
    <row r="6581" spans="1:12" ht="15" customHeight="1" x14ac:dyDescent="0.25">
      <c r="A6581" s="81" t="str">
        <f t="shared" si="212"/>
        <v>2020</v>
      </c>
      <c r="B6581" s="259" t="s">
        <v>1021</v>
      </c>
      <c r="C6581" s="260" t="s">
        <v>1022</v>
      </c>
      <c r="D6581" s="73" t="str">
        <f t="shared" si="211"/>
        <v>jan/2020</v>
      </c>
      <c r="E6581" s="263">
        <v>43858</v>
      </c>
      <c r="F6581" s="259" t="s">
        <v>214</v>
      </c>
      <c r="G6581" s="259" t="s">
        <v>295</v>
      </c>
      <c r="H6581" s="264" t="s">
        <v>304</v>
      </c>
      <c r="I6581" s="264" t="s">
        <v>133</v>
      </c>
      <c r="J6581" s="264">
        <v>-9.5</v>
      </c>
      <c r="K6581" s="82" t="str">
        <f>IFERROR(IFERROR(VLOOKUP(I6581,'DE-PARA'!B:D,3,0),VLOOKUP(I6581,'DE-PARA'!C:D,2,0)),"NÃO ENCONTRADO")</f>
        <v>Outras Saídas</v>
      </c>
      <c r="L6581" s="50" t="str">
        <f>VLOOKUP(K6581,'Base -Receita-Despesa'!$B:$AS,1,FALSE)</f>
        <v>Outras Saídas</v>
      </c>
    </row>
    <row r="6582" spans="1:12" ht="15" customHeight="1" x14ac:dyDescent="0.25">
      <c r="A6582" s="81" t="str">
        <f t="shared" si="212"/>
        <v>2020</v>
      </c>
      <c r="B6582" s="259" t="s">
        <v>1021</v>
      </c>
      <c r="C6582" s="260" t="s">
        <v>1022</v>
      </c>
      <c r="D6582" s="73" t="str">
        <f t="shared" si="211"/>
        <v>jan/2020</v>
      </c>
      <c r="E6582" s="263">
        <v>43858</v>
      </c>
      <c r="F6582" s="259" t="s">
        <v>214</v>
      </c>
      <c r="G6582" s="259" t="s">
        <v>295</v>
      </c>
      <c r="H6582" s="264" t="s">
        <v>304</v>
      </c>
      <c r="I6582" s="264" t="s">
        <v>133</v>
      </c>
      <c r="J6582" s="264">
        <v>-9.5</v>
      </c>
      <c r="K6582" s="82" t="str">
        <f>IFERROR(IFERROR(VLOOKUP(I6582,'DE-PARA'!B:D,3,0),VLOOKUP(I6582,'DE-PARA'!C:D,2,0)),"NÃO ENCONTRADO")</f>
        <v>Outras Saídas</v>
      </c>
      <c r="L6582" s="50" t="str">
        <f>VLOOKUP(K6582,'Base -Receita-Despesa'!$B:$AS,1,FALSE)</f>
        <v>Outras Saídas</v>
      </c>
    </row>
    <row r="6583" spans="1:12" ht="15" customHeight="1" x14ac:dyDescent="0.25">
      <c r="A6583" s="81" t="str">
        <f t="shared" si="212"/>
        <v>2020</v>
      </c>
      <c r="B6583" s="259" t="s">
        <v>1021</v>
      </c>
      <c r="C6583" s="260" t="s">
        <v>1022</v>
      </c>
      <c r="D6583" s="73" t="str">
        <f t="shared" si="211"/>
        <v>jan/2020</v>
      </c>
      <c r="E6583" s="263">
        <v>43858</v>
      </c>
      <c r="F6583" s="259" t="s">
        <v>214</v>
      </c>
      <c r="G6583" s="259" t="s">
        <v>295</v>
      </c>
      <c r="H6583" s="264" t="s">
        <v>304</v>
      </c>
      <c r="I6583" s="264" t="s">
        <v>133</v>
      </c>
      <c r="J6583" s="264">
        <v>-9.5</v>
      </c>
      <c r="K6583" s="82" t="str">
        <f>IFERROR(IFERROR(VLOOKUP(I6583,'DE-PARA'!B:D,3,0),VLOOKUP(I6583,'DE-PARA'!C:D,2,0)),"NÃO ENCONTRADO")</f>
        <v>Outras Saídas</v>
      </c>
      <c r="L6583" s="50" t="str">
        <f>VLOOKUP(K6583,'Base -Receita-Despesa'!$B:$AS,1,FALSE)</f>
        <v>Outras Saídas</v>
      </c>
    </row>
    <row r="6584" spans="1:12" ht="15" customHeight="1" x14ac:dyDescent="0.25">
      <c r="A6584" s="81" t="str">
        <f t="shared" si="212"/>
        <v>2020</v>
      </c>
      <c r="B6584" s="259" t="s">
        <v>1021</v>
      </c>
      <c r="C6584" s="260" t="s">
        <v>1022</v>
      </c>
      <c r="D6584" s="73" t="str">
        <f t="shared" si="211"/>
        <v>jan/2020</v>
      </c>
      <c r="E6584" s="263">
        <v>43858</v>
      </c>
      <c r="F6584" s="259" t="s">
        <v>214</v>
      </c>
      <c r="G6584" s="259" t="s">
        <v>295</v>
      </c>
      <c r="H6584" s="264" t="s">
        <v>304</v>
      </c>
      <c r="I6584" s="264" t="s">
        <v>133</v>
      </c>
      <c r="J6584" s="264">
        <v>-9.5</v>
      </c>
      <c r="K6584" s="82" t="str">
        <f>IFERROR(IFERROR(VLOOKUP(I6584,'DE-PARA'!B:D,3,0),VLOOKUP(I6584,'DE-PARA'!C:D,2,0)),"NÃO ENCONTRADO")</f>
        <v>Outras Saídas</v>
      </c>
      <c r="L6584" s="50" t="str">
        <f>VLOOKUP(K6584,'Base -Receita-Despesa'!$B:$AS,1,FALSE)</f>
        <v>Outras Saídas</v>
      </c>
    </row>
    <row r="6585" spans="1:12" ht="15" customHeight="1" x14ac:dyDescent="0.25">
      <c r="A6585" s="81" t="str">
        <f t="shared" si="212"/>
        <v>2020</v>
      </c>
      <c r="B6585" s="259" t="s">
        <v>1021</v>
      </c>
      <c r="C6585" s="260" t="s">
        <v>1022</v>
      </c>
      <c r="D6585" s="73" t="str">
        <f t="shared" si="211"/>
        <v>jan/2020</v>
      </c>
      <c r="E6585" s="263">
        <v>43858</v>
      </c>
      <c r="F6585" s="259" t="s">
        <v>214</v>
      </c>
      <c r="G6585" s="259" t="s">
        <v>295</v>
      </c>
      <c r="H6585" s="264" t="s">
        <v>304</v>
      </c>
      <c r="I6585" s="264" t="s">
        <v>133</v>
      </c>
      <c r="J6585" s="264">
        <v>-9.5</v>
      </c>
      <c r="K6585" s="82" t="str">
        <f>IFERROR(IFERROR(VLOOKUP(I6585,'DE-PARA'!B:D,3,0),VLOOKUP(I6585,'DE-PARA'!C:D,2,0)),"NÃO ENCONTRADO")</f>
        <v>Outras Saídas</v>
      </c>
      <c r="L6585" s="50" t="str">
        <f>VLOOKUP(K6585,'Base -Receita-Despesa'!$B:$AS,1,FALSE)</f>
        <v>Outras Saídas</v>
      </c>
    </row>
    <row r="6586" spans="1:12" ht="15" customHeight="1" x14ac:dyDescent="0.25">
      <c r="A6586" s="81" t="str">
        <f t="shared" si="212"/>
        <v>2020</v>
      </c>
      <c r="B6586" s="259" t="s">
        <v>1021</v>
      </c>
      <c r="C6586" s="260" t="s">
        <v>1022</v>
      </c>
      <c r="D6586" s="73" t="str">
        <f t="shared" si="211"/>
        <v>jan/2020</v>
      </c>
      <c r="E6586" s="263">
        <v>43859</v>
      </c>
      <c r="F6586" s="259">
        <v>85</v>
      </c>
      <c r="G6586" s="259" t="s">
        <v>295</v>
      </c>
      <c r="H6586" s="264" t="s">
        <v>844</v>
      </c>
      <c r="I6586" s="264" t="s">
        <v>243</v>
      </c>
      <c r="J6586" s="265">
        <v>-196588.36</v>
      </c>
      <c r="K6586" s="82" t="str">
        <f>IFERROR(IFERROR(VLOOKUP(I6586,'DE-PARA'!B:D,3,0),VLOOKUP(I6586,'DE-PARA'!C:D,2,0)),"NÃO ENCONTRADO")</f>
        <v>Pessoal</v>
      </c>
      <c r="L6586" s="50" t="str">
        <f>VLOOKUP(K6586,'Base -Receita-Despesa'!$B:$AS,1,FALSE)</f>
        <v>Pessoal</v>
      </c>
    </row>
    <row r="6587" spans="1:12" ht="15" customHeight="1" x14ac:dyDescent="0.25">
      <c r="A6587" s="81" t="str">
        <f t="shared" si="212"/>
        <v>2020</v>
      </c>
      <c r="B6587" s="259" t="s">
        <v>1021</v>
      </c>
      <c r="C6587" s="260" t="s">
        <v>1022</v>
      </c>
      <c r="D6587" s="73" t="str">
        <f t="shared" si="211"/>
        <v>jan/2020</v>
      </c>
      <c r="E6587" s="263">
        <v>43859</v>
      </c>
      <c r="F6587" s="259">
        <v>86</v>
      </c>
      <c r="G6587" s="259" t="s">
        <v>295</v>
      </c>
      <c r="H6587" s="260" t="s">
        <v>844</v>
      </c>
      <c r="I6587" s="264" t="s">
        <v>243</v>
      </c>
      <c r="J6587" s="265">
        <v>-36601.61</v>
      </c>
      <c r="K6587" s="82" t="str">
        <f>IFERROR(IFERROR(VLOOKUP(I6587,'DE-PARA'!B:D,3,0),VLOOKUP(I6587,'DE-PARA'!C:D,2,0)),"NÃO ENCONTRADO")</f>
        <v>Pessoal</v>
      </c>
      <c r="L6587" s="50" t="str">
        <f>VLOOKUP(K6587,'Base -Receita-Despesa'!$B:$AS,1,FALSE)</f>
        <v>Pessoal</v>
      </c>
    </row>
    <row r="6588" spans="1:12" ht="15" customHeight="1" x14ac:dyDescent="0.25">
      <c r="A6588" s="81" t="str">
        <f t="shared" si="212"/>
        <v>2020</v>
      </c>
      <c r="B6588" s="259" t="s">
        <v>1021</v>
      </c>
      <c r="C6588" s="260" t="s">
        <v>1022</v>
      </c>
      <c r="D6588" s="73" t="str">
        <f t="shared" si="211"/>
        <v>jan/2020</v>
      </c>
      <c r="E6588" s="263">
        <v>43859</v>
      </c>
      <c r="F6588" s="259" t="s">
        <v>129</v>
      </c>
      <c r="G6588" s="259" t="s">
        <v>295</v>
      </c>
      <c r="H6588" s="264" t="s">
        <v>1603</v>
      </c>
      <c r="I6588" s="264" t="s">
        <v>131</v>
      </c>
      <c r="J6588" s="265">
        <v>-12173.46</v>
      </c>
      <c r="K6588" s="82" t="str">
        <f>IFERROR(IFERROR(VLOOKUP(I6588,'DE-PARA'!B:D,3,0),VLOOKUP(I6588,'DE-PARA'!C:D,2,0)),"NÃO ENCONTRADO")</f>
        <v>Pessoal</v>
      </c>
      <c r="L6588" s="50" t="str">
        <f>VLOOKUP(K6588,'Base -Receita-Despesa'!$B:$AS,1,FALSE)</f>
        <v>Pessoal</v>
      </c>
    </row>
    <row r="6589" spans="1:12" ht="15" customHeight="1" x14ac:dyDescent="0.25">
      <c r="A6589" s="81" t="str">
        <f t="shared" si="212"/>
        <v>2020</v>
      </c>
      <c r="B6589" s="259" t="s">
        <v>1021</v>
      </c>
      <c r="C6589" s="260" t="s">
        <v>1022</v>
      </c>
      <c r="D6589" s="73" t="str">
        <f t="shared" si="211"/>
        <v>jan/2020</v>
      </c>
      <c r="E6589" s="263">
        <v>43859</v>
      </c>
      <c r="F6589" s="259" t="s">
        <v>129</v>
      </c>
      <c r="G6589" s="259" t="s">
        <v>295</v>
      </c>
      <c r="H6589" s="264" t="s">
        <v>1955</v>
      </c>
      <c r="I6589" s="264" t="s">
        <v>131</v>
      </c>
      <c r="J6589" s="265">
        <v>-3712.28</v>
      </c>
      <c r="K6589" s="82" t="str">
        <f>IFERROR(IFERROR(VLOOKUP(I6589,'DE-PARA'!B:D,3,0),VLOOKUP(I6589,'DE-PARA'!C:D,2,0)),"NÃO ENCONTRADO")</f>
        <v>Pessoal</v>
      </c>
      <c r="L6589" s="50" t="str">
        <f>VLOOKUP(K6589,'Base -Receita-Despesa'!$B:$AS,1,FALSE)</f>
        <v>Pessoal</v>
      </c>
    </row>
    <row r="6590" spans="1:12" ht="15" customHeight="1" x14ac:dyDescent="0.25">
      <c r="A6590" s="81" t="str">
        <f t="shared" si="212"/>
        <v>2020</v>
      </c>
      <c r="B6590" s="259" t="s">
        <v>1021</v>
      </c>
      <c r="C6590" s="260" t="s">
        <v>1022</v>
      </c>
      <c r="D6590" s="73" t="str">
        <f t="shared" si="211"/>
        <v>jan/2020</v>
      </c>
      <c r="E6590" s="263">
        <v>43859</v>
      </c>
      <c r="F6590" s="259" t="s">
        <v>127</v>
      </c>
      <c r="G6590" s="259" t="s">
        <v>295</v>
      </c>
      <c r="H6590" s="264" t="s">
        <v>1956</v>
      </c>
      <c r="I6590" s="264" t="s">
        <v>128</v>
      </c>
      <c r="J6590" s="265">
        <v>-1235.71</v>
      </c>
      <c r="K6590" s="82" t="str">
        <f>IFERROR(IFERROR(VLOOKUP(I6590,'DE-PARA'!B:D,3,0),VLOOKUP(I6590,'DE-PARA'!C:D,2,0)),"NÃO ENCONTRADO")</f>
        <v>Rescisões Trabalhistas</v>
      </c>
      <c r="L6590" s="50" t="str">
        <f>VLOOKUP(K6590,'Base -Receita-Despesa'!$B:$AS,1,FALSE)</f>
        <v>Rescisões Trabalhistas</v>
      </c>
    </row>
    <row r="6591" spans="1:12" ht="15" customHeight="1" x14ac:dyDescent="0.25">
      <c r="A6591" s="81" t="str">
        <f t="shared" si="212"/>
        <v>2020</v>
      </c>
      <c r="B6591" s="259" t="s">
        <v>1021</v>
      </c>
      <c r="C6591" s="260" t="s">
        <v>1022</v>
      </c>
      <c r="D6591" s="73" t="str">
        <f t="shared" si="211"/>
        <v>jan/2020</v>
      </c>
      <c r="E6591" s="263">
        <v>43859</v>
      </c>
      <c r="F6591" s="259">
        <v>32765</v>
      </c>
      <c r="G6591" s="259" t="s">
        <v>295</v>
      </c>
      <c r="H6591" s="264" t="s">
        <v>1957</v>
      </c>
      <c r="I6591" s="264" t="s">
        <v>169</v>
      </c>
      <c r="J6591" s="264">
        <v>-720</v>
      </c>
      <c r="K6591" s="82" t="str">
        <f>IFERROR(IFERROR(VLOOKUP(I6591,'DE-PARA'!B:D,3,0),VLOOKUP(I6591,'DE-PARA'!C:D,2,0)),"NÃO ENCONTRADO")</f>
        <v>Serviços</v>
      </c>
      <c r="L6591" s="50" t="str">
        <f>VLOOKUP(K6591,'Base -Receita-Despesa'!$B:$AS,1,FALSE)</f>
        <v>Serviços</v>
      </c>
    </row>
    <row r="6592" spans="1:12" ht="15" customHeight="1" x14ac:dyDescent="0.25">
      <c r="A6592" s="81" t="str">
        <f t="shared" si="212"/>
        <v>2020</v>
      </c>
      <c r="B6592" s="259" t="s">
        <v>1021</v>
      </c>
      <c r="C6592" s="260" t="s">
        <v>1022</v>
      </c>
      <c r="D6592" s="73" t="str">
        <f t="shared" si="211"/>
        <v>jan/2020</v>
      </c>
      <c r="E6592" s="263">
        <v>43859</v>
      </c>
      <c r="F6592" s="259" t="s">
        <v>1577</v>
      </c>
      <c r="G6592" s="259" t="s">
        <v>295</v>
      </c>
      <c r="H6592" s="264" t="s">
        <v>992</v>
      </c>
      <c r="I6592" s="264" t="s">
        <v>276</v>
      </c>
      <c r="J6592" s="264">
        <v>-477.82</v>
      </c>
      <c r="K6592" s="82" t="str">
        <f>IFERROR(IFERROR(VLOOKUP(I6592,'DE-PARA'!B:D,3,0),VLOOKUP(I6592,'DE-PARA'!C:D,2,0)),"NÃO ENCONTRADO")</f>
        <v>Despesas com Viagens</v>
      </c>
      <c r="L6592" s="50" t="str">
        <f>VLOOKUP(K6592,'Base -Receita-Despesa'!$B:$AS,1,FALSE)</f>
        <v>Despesas com Viagens</v>
      </c>
    </row>
    <row r="6593" spans="1:12" ht="15" customHeight="1" x14ac:dyDescent="0.25">
      <c r="A6593" s="81" t="str">
        <f t="shared" si="212"/>
        <v>2020</v>
      </c>
      <c r="B6593" s="259" t="s">
        <v>1021</v>
      </c>
      <c r="C6593" s="260" t="s">
        <v>1022</v>
      </c>
      <c r="D6593" s="73" t="str">
        <f t="shared" si="211"/>
        <v>jan/2020</v>
      </c>
      <c r="E6593" s="263">
        <v>43859</v>
      </c>
      <c r="F6593" s="259" t="s">
        <v>183</v>
      </c>
      <c r="G6593" s="259" t="s">
        <v>295</v>
      </c>
      <c r="H6593" s="264" t="s">
        <v>1190</v>
      </c>
      <c r="I6593" s="264" t="s">
        <v>184</v>
      </c>
      <c r="J6593" s="264">
        <v>-316.66000000000003</v>
      </c>
      <c r="K6593" s="82" t="str">
        <f>IFERROR(IFERROR(VLOOKUP(I6593,'DE-PARA'!B:D,3,0),VLOOKUP(I6593,'DE-PARA'!C:D,2,0)),"NÃO ENCONTRADO")</f>
        <v>Aluguéis</v>
      </c>
      <c r="L6593" s="50" t="str">
        <f>VLOOKUP(K6593,'Base -Receita-Despesa'!$B:$AS,1,FALSE)</f>
        <v>Aluguéis</v>
      </c>
    </row>
    <row r="6594" spans="1:12" ht="15" customHeight="1" x14ac:dyDescent="0.25">
      <c r="A6594" s="81" t="str">
        <f t="shared" si="212"/>
        <v>2020</v>
      </c>
      <c r="B6594" s="259" t="s">
        <v>1021</v>
      </c>
      <c r="C6594" s="260" t="s">
        <v>1022</v>
      </c>
      <c r="D6594" s="73" t="str">
        <f t="shared" si="211"/>
        <v>jan/2020</v>
      </c>
      <c r="E6594" s="263">
        <v>43859</v>
      </c>
      <c r="F6594" s="259">
        <v>2467</v>
      </c>
      <c r="G6594" s="259" t="s">
        <v>295</v>
      </c>
      <c r="H6594" s="264" t="s">
        <v>1957</v>
      </c>
      <c r="I6594" s="264" t="s">
        <v>169</v>
      </c>
      <c r="J6594" s="264">
        <v>-310</v>
      </c>
      <c r="K6594" s="82" t="str">
        <f>IFERROR(IFERROR(VLOOKUP(I6594,'DE-PARA'!B:D,3,0),VLOOKUP(I6594,'DE-PARA'!C:D,2,0)),"NÃO ENCONTRADO")</f>
        <v>Serviços</v>
      </c>
      <c r="L6594" s="50" t="str">
        <f>VLOOKUP(K6594,'Base -Receita-Despesa'!$B:$AS,1,FALSE)</f>
        <v>Serviços</v>
      </c>
    </row>
    <row r="6595" spans="1:12" ht="15" customHeight="1" x14ac:dyDescent="0.25">
      <c r="A6595" s="81" t="str">
        <f t="shared" si="212"/>
        <v>2020</v>
      </c>
      <c r="B6595" s="259" t="s">
        <v>1021</v>
      </c>
      <c r="C6595" s="260" t="s">
        <v>1022</v>
      </c>
      <c r="D6595" s="73" t="str">
        <f t="shared" ref="D6595:D6658" si="213">TEXT(E6595,"mmm/aaaa")</f>
        <v>jan/2020</v>
      </c>
      <c r="E6595" s="263">
        <v>43859</v>
      </c>
      <c r="F6595" s="259" t="s">
        <v>1577</v>
      </c>
      <c r="G6595" s="259" t="s">
        <v>295</v>
      </c>
      <c r="H6595" s="264" t="s">
        <v>1958</v>
      </c>
      <c r="I6595" s="264" t="s">
        <v>276</v>
      </c>
      <c r="J6595" s="264">
        <v>-252.96</v>
      </c>
      <c r="K6595" s="82" t="str">
        <f>IFERROR(IFERROR(VLOOKUP(I6595,'DE-PARA'!B:D,3,0),VLOOKUP(I6595,'DE-PARA'!C:D,2,0)),"NÃO ENCONTRADO")</f>
        <v>Despesas com Viagens</v>
      </c>
      <c r="L6595" s="50" t="str">
        <f>VLOOKUP(K6595,'Base -Receita-Despesa'!$B:$AS,1,FALSE)</f>
        <v>Despesas com Viagens</v>
      </c>
    </row>
    <row r="6596" spans="1:12" ht="15" customHeight="1" x14ac:dyDescent="0.25">
      <c r="A6596" s="81" t="str">
        <f t="shared" si="212"/>
        <v>2020</v>
      </c>
      <c r="B6596" s="259" t="s">
        <v>1021</v>
      </c>
      <c r="C6596" s="260" t="s">
        <v>1022</v>
      </c>
      <c r="D6596" s="73" t="str">
        <f t="shared" si="213"/>
        <v>jan/2020</v>
      </c>
      <c r="E6596" s="263">
        <v>43859</v>
      </c>
      <c r="F6596" s="259" t="s">
        <v>1577</v>
      </c>
      <c r="G6596" s="259" t="s">
        <v>295</v>
      </c>
      <c r="H6596" s="264" t="s">
        <v>1959</v>
      </c>
      <c r="I6596" s="264" t="s">
        <v>276</v>
      </c>
      <c r="J6596" s="264">
        <v>-193.45</v>
      </c>
      <c r="K6596" s="82" t="str">
        <f>IFERROR(IFERROR(VLOOKUP(I6596,'DE-PARA'!B:D,3,0),VLOOKUP(I6596,'DE-PARA'!C:D,2,0)),"NÃO ENCONTRADO")</f>
        <v>Despesas com Viagens</v>
      </c>
      <c r="L6596" s="50" t="str">
        <f>VLOOKUP(K6596,'Base -Receita-Despesa'!$B:$AS,1,FALSE)</f>
        <v>Despesas com Viagens</v>
      </c>
    </row>
    <row r="6597" spans="1:12" ht="15" customHeight="1" x14ac:dyDescent="0.25">
      <c r="A6597" s="81" t="str">
        <f t="shared" si="212"/>
        <v>2020</v>
      </c>
      <c r="B6597" s="259" t="s">
        <v>1021</v>
      </c>
      <c r="C6597" s="260" t="s">
        <v>1022</v>
      </c>
      <c r="D6597" s="73" t="str">
        <f t="shared" si="213"/>
        <v>jan/2020</v>
      </c>
      <c r="E6597" s="263">
        <v>43859</v>
      </c>
      <c r="F6597" s="259" t="s">
        <v>214</v>
      </c>
      <c r="G6597" s="259" t="s">
        <v>295</v>
      </c>
      <c r="H6597" s="264" t="s">
        <v>304</v>
      </c>
      <c r="I6597" s="264" t="s">
        <v>133</v>
      </c>
      <c r="J6597" s="264">
        <v>-9.5</v>
      </c>
      <c r="K6597" s="82" t="str">
        <f>IFERROR(IFERROR(VLOOKUP(I6597,'DE-PARA'!B:D,3,0),VLOOKUP(I6597,'DE-PARA'!C:D,2,0)),"NÃO ENCONTRADO")</f>
        <v>Outras Saídas</v>
      </c>
      <c r="L6597" s="50" t="str">
        <f>VLOOKUP(K6597,'Base -Receita-Despesa'!$B:$AS,1,FALSE)</f>
        <v>Outras Saídas</v>
      </c>
    </row>
    <row r="6598" spans="1:12" ht="15" customHeight="1" x14ac:dyDescent="0.25">
      <c r="A6598" s="81" t="str">
        <f t="shared" si="212"/>
        <v>2020</v>
      </c>
      <c r="B6598" s="259" t="s">
        <v>1021</v>
      </c>
      <c r="C6598" s="260" t="s">
        <v>1022</v>
      </c>
      <c r="D6598" s="73" t="str">
        <f t="shared" si="213"/>
        <v>jan/2020</v>
      </c>
      <c r="E6598" s="263">
        <v>43859</v>
      </c>
      <c r="F6598" s="259" t="s">
        <v>214</v>
      </c>
      <c r="G6598" s="259" t="s">
        <v>295</v>
      </c>
      <c r="H6598" s="264" t="s">
        <v>304</v>
      </c>
      <c r="I6598" s="264" t="s">
        <v>133</v>
      </c>
      <c r="J6598" s="264">
        <v>-9.5</v>
      </c>
      <c r="K6598" s="82" t="str">
        <f>IFERROR(IFERROR(VLOOKUP(I6598,'DE-PARA'!B:D,3,0),VLOOKUP(I6598,'DE-PARA'!C:D,2,0)),"NÃO ENCONTRADO")</f>
        <v>Outras Saídas</v>
      </c>
      <c r="L6598" s="50" t="str">
        <f>VLOOKUP(K6598,'Base -Receita-Despesa'!$B:$AS,1,FALSE)</f>
        <v>Outras Saídas</v>
      </c>
    </row>
    <row r="6599" spans="1:12" ht="15" customHeight="1" x14ac:dyDescent="0.25">
      <c r="A6599" s="81" t="str">
        <f t="shared" si="212"/>
        <v>2020</v>
      </c>
      <c r="B6599" s="259" t="s">
        <v>1021</v>
      </c>
      <c r="C6599" s="260" t="s">
        <v>1022</v>
      </c>
      <c r="D6599" s="73" t="str">
        <f t="shared" si="213"/>
        <v>jan/2020</v>
      </c>
      <c r="E6599" s="263">
        <v>43859</v>
      </c>
      <c r="F6599" s="259" t="s">
        <v>214</v>
      </c>
      <c r="G6599" s="259" t="s">
        <v>295</v>
      </c>
      <c r="H6599" s="264" t="s">
        <v>304</v>
      </c>
      <c r="I6599" s="264" t="s">
        <v>133</v>
      </c>
      <c r="J6599" s="264">
        <v>-9.5</v>
      </c>
      <c r="K6599" s="82" t="str">
        <f>IFERROR(IFERROR(VLOOKUP(I6599,'DE-PARA'!B:D,3,0),VLOOKUP(I6599,'DE-PARA'!C:D,2,0)),"NÃO ENCONTRADO")</f>
        <v>Outras Saídas</v>
      </c>
      <c r="L6599" s="50" t="str">
        <f>VLOOKUP(K6599,'Base -Receita-Despesa'!$B:$AS,1,FALSE)</f>
        <v>Outras Saídas</v>
      </c>
    </row>
    <row r="6600" spans="1:12" ht="15" customHeight="1" x14ac:dyDescent="0.25">
      <c r="A6600" s="81" t="str">
        <f t="shared" si="212"/>
        <v>2020</v>
      </c>
      <c r="B6600" s="259" t="s">
        <v>1021</v>
      </c>
      <c r="C6600" s="260" t="s">
        <v>1022</v>
      </c>
      <c r="D6600" s="73" t="str">
        <f t="shared" si="213"/>
        <v>jan/2020</v>
      </c>
      <c r="E6600" s="263">
        <v>43859</v>
      </c>
      <c r="F6600" s="259" t="s">
        <v>214</v>
      </c>
      <c r="G6600" s="259" t="s">
        <v>295</v>
      </c>
      <c r="H6600" s="264" t="s">
        <v>304</v>
      </c>
      <c r="I6600" s="264" t="s">
        <v>133</v>
      </c>
      <c r="J6600" s="264">
        <v>-9.5</v>
      </c>
      <c r="K6600" s="82" t="str">
        <f>IFERROR(IFERROR(VLOOKUP(I6600,'DE-PARA'!B:D,3,0),VLOOKUP(I6600,'DE-PARA'!C:D,2,0)),"NÃO ENCONTRADO")</f>
        <v>Outras Saídas</v>
      </c>
      <c r="L6600" s="50" t="str">
        <f>VLOOKUP(K6600,'Base -Receita-Despesa'!$B:$AS,1,FALSE)</f>
        <v>Outras Saídas</v>
      </c>
    </row>
    <row r="6601" spans="1:12" ht="15" customHeight="1" x14ac:dyDescent="0.25">
      <c r="A6601" s="81" t="str">
        <f t="shared" si="212"/>
        <v>2020</v>
      </c>
      <c r="B6601" s="259" t="s">
        <v>1021</v>
      </c>
      <c r="C6601" s="260" t="s">
        <v>1022</v>
      </c>
      <c r="D6601" s="73" t="str">
        <f t="shared" si="213"/>
        <v>jan/2020</v>
      </c>
      <c r="E6601" s="263">
        <v>43859</v>
      </c>
      <c r="F6601" s="259" t="s">
        <v>214</v>
      </c>
      <c r="G6601" s="259" t="s">
        <v>295</v>
      </c>
      <c r="H6601" s="264" t="s">
        <v>304</v>
      </c>
      <c r="I6601" s="264" t="s">
        <v>133</v>
      </c>
      <c r="J6601" s="264">
        <v>-9.5</v>
      </c>
      <c r="K6601" s="82" t="str">
        <f>IFERROR(IFERROR(VLOOKUP(I6601,'DE-PARA'!B:D,3,0),VLOOKUP(I6601,'DE-PARA'!C:D,2,0)),"NÃO ENCONTRADO")</f>
        <v>Outras Saídas</v>
      </c>
      <c r="L6601" s="50" t="str">
        <f>VLOOKUP(K6601,'Base -Receita-Despesa'!$B:$AS,1,FALSE)</f>
        <v>Outras Saídas</v>
      </c>
    </row>
    <row r="6602" spans="1:12" ht="15" customHeight="1" x14ac:dyDescent="0.25">
      <c r="A6602" s="81" t="str">
        <f t="shared" si="212"/>
        <v>2020</v>
      </c>
      <c r="B6602" s="259" t="s">
        <v>1021</v>
      </c>
      <c r="C6602" s="260" t="s">
        <v>1022</v>
      </c>
      <c r="D6602" s="73" t="str">
        <f t="shared" si="213"/>
        <v>jan/2020</v>
      </c>
      <c r="E6602" s="263">
        <v>43859</v>
      </c>
      <c r="F6602" s="259" t="s">
        <v>214</v>
      </c>
      <c r="G6602" s="259" t="s">
        <v>295</v>
      </c>
      <c r="H6602" s="264" t="s">
        <v>304</v>
      </c>
      <c r="I6602" s="264" t="s">
        <v>133</v>
      </c>
      <c r="J6602" s="264">
        <v>-9.5</v>
      </c>
      <c r="K6602" s="82" t="str">
        <f>IFERROR(IFERROR(VLOOKUP(I6602,'DE-PARA'!B:D,3,0),VLOOKUP(I6602,'DE-PARA'!C:D,2,0)),"NÃO ENCONTRADO")</f>
        <v>Outras Saídas</v>
      </c>
      <c r="L6602" s="50" t="str">
        <f>VLOOKUP(K6602,'Base -Receita-Despesa'!$B:$AS,1,FALSE)</f>
        <v>Outras Saídas</v>
      </c>
    </row>
    <row r="6603" spans="1:12" ht="15" customHeight="1" x14ac:dyDescent="0.25">
      <c r="A6603" s="81" t="str">
        <f t="shared" si="212"/>
        <v>2020</v>
      </c>
      <c r="B6603" s="259" t="s">
        <v>1021</v>
      </c>
      <c r="C6603" s="260" t="s">
        <v>1022</v>
      </c>
      <c r="D6603" s="73" t="str">
        <f t="shared" si="213"/>
        <v>jan/2020</v>
      </c>
      <c r="E6603" s="263">
        <v>43859</v>
      </c>
      <c r="F6603" s="259" t="s">
        <v>207</v>
      </c>
      <c r="G6603" s="259" t="s">
        <v>295</v>
      </c>
      <c r="H6603" s="264" t="s">
        <v>208</v>
      </c>
      <c r="I6603" s="264" t="s">
        <v>298</v>
      </c>
      <c r="J6603" s="265">
        <v>252639.31</v>
      </c>
      <c r="K6603" s="82" t="str">
        <f>IFERROR(IFERROR(VLOOKUP(I6603,'DE-PARA'!B:D,3,0),VLOOKUP(I6603,'DE-PARA'!C:D,2,0)),"NÃO ENCONTRADO")</f>
        <v>Entrada Conta Aplicação (+)</v>
      </c>
      <c r="L6603" s="50" t="str">
        <f>VLOOKUP(K6603,'Base -Receita-Despesa'!$B:$AS,1,FALSE)</f>
        <v>ENTRADA CONTA APLICAÇÃO (+)</v>
      </c>
    </row>
    <row r="6604" spans="1:12" ht="15" customHeight="1" x14ac:dyDescent="0.25">
      <c r="A6604" s="81" t="str">
        <f t="shared" si="212"/>
        <v>2020</v>
      </c>
      <c r="B6604" s="259" t="s">
        <v>1021</v>
      </c>
      <c r="C6604" s="260" t="s">
        <v>1022</v>
      </c>
      <c r="D6604" s="73" t="str">
        <f t="shared" si="213"/>
        <v>jan/2020</v>
      </c>
      <c r="E6604" s="263">
        <v>43860</v>
      </c>
      <c r="F6604" s="259" t="s">
        <v>127</v>
      </c>
      <c r="G6604" s="259" t="s">
        <v>295</v>
      </c>
      <c r="H6604" s="264" t="s">
        <v>1956</v>
      </c>
      <c r="I6604" s="264" t="s">
        <v>128</v>
      </c>
      <c r="J6604" s="265">
        <v>-2995.71</v>
      </c>
      <c r="K6604" s="82" t="str">
        <f>IFERROR(IFERROR(VLOOKUP(I6604,'DE-PARA'!B:D,3,0),VLOOKUP(I6604,'DE-PARA'!C:D,2,0)),"NÃO ENCONTRADO")</f>
        <v>Rescisões Trabalhistas</v>
      </c>
      <c r="L6604" s="50" t="str">
        <f>VLOOKUP(K6604,'Base -Receita-Despesa'!$B:$AS,1,FALSE)</f>
        <v>Rescisões Trabalhistas</v>
      </c>
    </row>
    <row r="6605" spans="1:12" ht="15" customHeight="1" x14ac:dyDescent="0.25">
      <c r="A6605" s="81" t="str">
        <f t="shared" si="212"/>
        <v>2020</v>
      </c>
      <c r="B6605" s="259" t="s">
        <v>1021</v>
      </c>
      <c r="C6605" s="260" t="s">
        <v>1022</v>
      </c>
      <c r="D6605" s="73" t="str">
        <f t="shared" si="213"/>
        <v>jan/2020</v>
      </c>
      <c r="E6605" s="263">
        <v>43860</v>
      </c>
      <c r="F6605" s="259">
        <v>4116</v>
      </c>
      <c r="G6605" s="259" t="s">
        <v>295</v>
      </c>
      <c r="H6605" s="264" t="s">
        <v>1084</v>
      </c>
      <c r="I6605" s="264" t="s">
        <v>252</v>
      </c>
      <c r="J6605" s="265">
        <v>-1877.4</v>
      </c>
      <c r="K6605" s="82" t="str">
        <f>IFERROR(IFERROR(VLOOKUP(I6605,'DE-PARA'!B:D,3,0),VLOOKUP(I6605,'DE-PARA'!C:D,2,0)),"NÃO ENCONTRADO")</f>
        <v>Materiais</v>
      </c>
      <c r="L6605" s="50" t="str">
        <f>VLOOKUP(K6605,'Base -Receita-Despesa'!$B:$AS,1,FALSE)</f>
        <v>Materiais</v>
      </c>
    </row>
    <row r="6606" spans="1:12" ht="15" customHeight="1" x14ac:dyDescent="0.25">
      <c r="A6606" s="81" t="str">
        <f t="shared" si="212"/>
        <v>2020</v>
      </c>
      <c r="B6606" s="259" t="s">
        <v>1021</v>
      </c>
      <c r="C6606" s="260" t="s">
        <v>1022</v>
      </c>
      <c r="D6606" s="73" t="str">
        <f t="shared" si="213"/>
        <v>jan/2020</v>
      </c>
      <c r="E6606" s="263">
        <v>43860</v>
      </c>
      <c r="F6606" s="259" t="s">
        <v>129</v>
      </c>
      <c r="G6606" s="259" t="s">
        <v>295</v>
      </c>
      <c r="H6606" s="264" t="s">
        <v>1960</v>
      </c>
      <c r="I6606" s="264" t="s">
        <v>131</v>
      </c>
      <c r="J6606" s="265">
        <v>-1836.18</v>
      </c>
      <c r="K6606" s="82" t="str">
        <f>IFERROR(IFERROR(VLOOKUP(I6606,'DE-PARA'!B:D,3,0),VLOOKUP(I6606,'DE-PARA'!C:D,2,0)),"NÃO ENCONTRADO")</f>
        <v>Pessoal</v>
      </c>
      <c r="L6606" s="50" t="str">
        <f>VLOOKUP(K6606,'Base -Receita-Despesa'!$B:$AS,1,FALSE)</f>
        <v>Pessoal</v>
      </c>
    </row>
    <row r="6607" spans="1:12" ht="15" customHeight="1" x14ac:dyDescent="0.25">
      <c r="A6607" s="81" t="str">
        <f t="shared" si="212"/>
        <v>2020</v>
      </c>
      <c r="B6607" s="259" t="s">
        <v>1021</v>
      </c>
      <c r="C6607" s="260" t="s">
        <v>1022</v>
      </c>
      <c r="D6607" s="73" t="str">
        <f t="shared" si="213"/>
        <v>jan/2020</v>
      </c>
      <c r="E6607" s="263">
        <v>43860</v>
      </c>
      <c r="F6607" s="259">
        <v>210</v>
      </c>
      <c r="G6607" s="259" t="s">
        <v>295</v>
      </c>
      <c r="H6607" s="264" t="s">
        <v>965</v>
      </c>
      <c r="I6607" s="264" t="s">
        <v>256</v>
      </c>
      <c r="J6607" s="265">
        <v>-1362.4</v>
      </c>
      <c r="K6607" s="82" t="str">
        <f>IFERROR(IFERROR(VLOOKUP(I6607,'DE-PARA'!B:D,3,0),VLOOKUP(I6607,'DE-PARA'!C:D,2,0)),"NÃO ENCONTRADO")</f>
        <v>Materiais</v>
      </c>
      <c r="L6607" s="50" t="str">
        <f>VLOOKUP(K6607,'Base -Receita-Despesa'!$B:$AS,1,FALSE)</f>
        <v>Materiais</v>
      </c>
    </row>
    <row r="6608" spans="1:12" ht="15" customHeight="1" x14ac:dyDescent="0.25">
      <c r="A6608" s="81" t="str">
        <f t="shared" si="212"/>
        <v>2020</v>
      </c>
      <c r="B6608" s="259" t="s">
        <v>1021</v>
      </c>
      <c r="C6608" s="260" t="s">
        <v>1022</v>
      </c>
      <c r="D6608" s="73" t="str">
        <f t="shared" si="213"/>
        <v>jan/2020</v>
      </c>
      <c r="E6608" s="263">
        <v>43860</v>
      </c>
      <c r="F6608" s="259">
        <v>172921</v>
      </c>
      <c r="G6608" s="259" t="s">
        <v>295</v>
      </c>
      <c r="H6608" s="264" t="s">
        <v>1961</v>
      </c>
      <c r="I6608" s="264" t="s">
        <v>137</v>
      </c>
      <c r="J6608" s="264">
        <v>-981.71</v>
      </c>
      <c r="K6608" s="82" t="str">
        <f>IFERROR(IFERROR(VLOOKUP(I6608,'DE-PARA'!B:D,3,0),VLOOKUP(I6608,'DE-PARA'!C:D,2,0)),"NÃO ENCONTRADO")</f>
        <v>Serviços</v>
      </c>
      <c r="L6608" s="50" t="str">
        <f>VLOOKUP(K6608,'Base -Receita-Despesa'!$B:$AS,1,FALSE)</f>
        <v>Serviços</v>
      </c>
    </row>
    <row r="6609" spans="1:12" ht="15" customHeight="1" x14ac:dyDescent="0.25">
      <c r="A6609" s="81" t="str">
        <f t="shared" si="212"/>
        <v>2020</v>
      </c>
      <c r="B6609" s="259" t="s">
        <v>1021</v>
      </c>
      <c r="C6609" s="260" t="s">
        <v>1022</v>
      </c>
      <c r="D6609" s="73" t="str">
        <f t="shared" si="213"/>
        <v>jan/2020</v>
      </c>
      <c r="E6609" s="263">
        <v>43860</v>
      </c>
      <c r="F6609" s="259" t="s">
        <v>1577</v>
      </c>
      <c r="G6609" s="259" t="s">
        <v>295</v>
      </c>
      <c r="H6609" s="264" t="s">
        <v>1578</v>
      </c>
      <c r="I6609" s="264" t="s">
        <v>276</v>
      </c>
      <c r="J6609" s="264">
        <v>-724.33</v>
      </c>
      <c r="K6609" s="82" t="str">
        <f>IFERROR(IFERROR(VLOOKUP(I6609,'DE-PARA'!B:D,3,0),VLOOKUP(I6609,'DE-PARA'!C:D,2,0)),"NÃO ENCONTRADO")</f>
        <v>Despesas com Viagens</v>
      </c>
      <c r="L6609" s="50" t="str">
        <f>VLOOKUP(K6609,'Base -Receita-Despesa'!$B:$AS,1,FALSE)</f>
        <v>Despesas com Viagens</v>
      </c>
    </row>
    <row r="6610" spans="1:12" ht="15" customHeight="1" x14ac:dyDescent="0.25">
      <c r="A6610" s="81" t="str">
        <f t="shared" si="212"/>
        <v>2020</v>
      </c>
      <c r="B6610" s="259" t="s">
        <v>1021</v>
      </c>
      <c r="C6610" s="260" t="s">
        <v>1022</v>
      </c>
      <c r="D6610" s="73" t="str">
        <f t="shared" si="213"/>
        <v>jan/2020</v>
      </c>
      <c r="E6610" s="263">
        <v>43860</v>
      </c>
      <c r="F6610" s="259">
        <v>2001007896216</v>
      </c>
      <c r="G6610" s="259" t="s">
        <v>295</v>
      </c>
      <c r="H6610" s="264" t="s">
        <v>185</v>
      </c>
      <c r="I6610" s="264" t="s">
        <v>138</v>
      </c>
      <c r="J6610" s="264">
        <v>-667.68</v>
      </c>
      <c r="K6610" s="82" t="str">
        <f>IFERROR(IFERROR(VLOOKUP(I6610,'DE-PARA'!B:D,3,0),VLOOKUP(I6610,'DE-PARA'!C:D,2,0)),"NÃO ENCONTRADO")</f>
        <v>Concessionárias (água, luz e telefone)</v>
      </c>
      <c r="L6610" s="50" t="str">
        <f>VLOOKUP(K6610,'Base -Receita-Despesa'!$B:$AS,1,FALSE)</f>
        <v>Concessionárias (água, luz e telefone)</v>
      </c>
    </row>
    <row r="6611" spans="1:12" ht="15" customHeight="1" x14ac:dyDescent="0.25">
      <c r="A6611" s="81" t="str">
        <f t="shared" si="212"/>
        <v>2020</v>
      </c>
      <c r="B6611" s="259" t="s">
        <v>1021</v>
      </c>
      <c r="C6611" s="260" t="s">
        <v>1022</v>
      </c>
      <c r="D6611" s="73" t="str">
        <f t="shared" si="213"/>
        <v>jan/2020</v>
      </c>
      <c r="E6611" s="263">
        <v>43860</v>
      </c>
      <c r="F6611" s="259">
        <v>13269</v>
      </c>
      <c r="G6611" s="259" t="s">
        <v>295</v>
      </c>
      <c r="H6611" s="264" t="s">
        <v>470</v>
      </c>
      <c r="I6611" s="266" t="s">
        <v>250</v>
      </c>
      <c r="J6611" s="264">
        <v>-545</v>
      </c>
      <c r="K6611" s="82" t="str">
        <f>IFERROR(IFERROR(VLOOKUP(I6611,'DE-PARA'!B:D,3,0),VLOOKUP(I6611,'DE-PARA'!C:D,2,0)),"NÃO ENCONTRADO")</f>
        <v>Materiais</v>
      </c>
      <c r="L6611" s="50" t="str">
        <f>VLOOKUP(K6611,'Base -Receita-Despesa'!$B:$AS,1,FALSE)</f>
        <v>Materiais</v>
      </c>
    </row>
    <row r="6612" spans="1:12" ht="15" customHeight="1" x14ac:dyDescent="0.25">
      <c r="A6612" s="81" t="str">
        <f t="shared" si="212"/>
        <v>2020</v>
      </c>
      <c r="B6612" s="259" t="s">
        <v>1021</v>
      </c>
      <c r="C6612" s="260" t="s">
        <v>1022</v>
      </c>
      <c r="D6612" s="73" t="str">
        <f t="shared" si="213"/>
        <v>jan/2020</v>
      </c>
      <c r="E6612" s="263">
        <v>43860</v>
      </c>
      <c r="F6612" s="259" t="s">
        <v>1577</v>
      </c>
      <c r="G6612" s="259" t="s">
        <v>295</v>
      </c>
      <c r="H6612" s="264" t="s">
        <v>1962</v>
      </c>
      <c r="I6612" s="264" t="s">
        <v>276</v>
      </c>
      <c r="J6612" s="264">
        <v>-183.7</v>
      </c>
      <c r="K6612" s="82" t="str">
        <f>IFERROR(IFERROR(VLOOKUP(I6612,'DE-PARA'!B:D,3,0),VLOOKUP(I6612,'DE-PARA'!C:D,2,0)),"NÃO ENCONTRADO")</f>
        <v>Despesas com Viagens</v>
      </c>
      <c r="L6612" s="50" t="str">
        <f>VLOOKUP(K6612,'Base -Receita-Despesa'!$B:$AS,1,FALSE)</f>
        <v>Despesas com Viagens</v>
      </c>
    </row>
    <row r="6613" spans="1:12" ht="15" customHeight="1" x14ac:dyDescent="0.25">
      <c r="A6613" s="81" t="str">
        <f t="shared" si="212"/>
        <v>2020</v>
      </c>
      <c r="B6613" s="259" t="s">
        <v>1021</v>
      </c>
      <c r="C6613" s="260" t="s">
        <v>1022</v>
      </c>
      <c r="D6613" s="73" t="str">
        <f t="shared" si="213"/>
        <v>jan/2020</v>
      </c>
      <c r="E6613" s="263">
        <v>43860</v>
      </c>
      <c r="F6613" s="259" t="s">
        <v>1577</v>
      </c>
      <c r="G6613" s="259" t="s">
        <v>295</v>
      </c>
      <c r="H6613" s="264" t="s">
        <v>1963</v>
      </c>
      <c r="I6613" s="264" t="s">
        <v>276</v>
      </c>
      <c r="J6613" s="264">
        <v>-181.58</v>
      </c>
      <c r="K6613" s="82" t="str">
        <f>IFERROR(IFERROR(VLOOKUP(I6613,'DE-PARA'!B:D,3,0),VLOOKUP(I6613,'DE-PARA'!C:D,2,0)),"NÃO ENCONTRADO")</f>
        <v>Despesas com Viagens</v>
      </c>
      <c r="L6613" s="50" t="str">
        <f>VLOOKUP(K6613,'Base -Receita-Despesa'!$B:$AS,1,FALSE)</f>
        <v>Despesas com Viagens</v>
      </c>
    </row>
    <row r="6614" spans="1:12" ht="15" customHeight="1" x14ac:dyDescent="0.25">
      <c r="A6614" s="81" t="str">
        <f t="shared" si="212"/>
        <v>2020</v>
      </c>
      <c r="B6614" s="259" t="s">
        <v>1021</v>
      </c>
      <c r="C6614" s="260" t="s">
        <v>1022</v>
      </c>
      <c r="D6614" s="73" t="str">
        <f t="shared" si="213"/>
        <v>jan/2020</v>
      </c>
      <c r="E6614" s="263">
        <v>43860</v>
      </c>
      <c r="F6614" s="259" t="s">
        <v>1577</v>
      </c>
      <c r="G6614" s="259" t="s">
        <v>295</v>
      </c>
      <c r="H6614" s="264" t="s">
        <v>1964</v>
      </c>
      <c r="I6614" s="264" t="s">
        <v>276</v>
      </c>
      <c r="J6614" s="264">
        <v>-65.77</v>
      </c>
      <c r="K6614" s="82" t="str">
        <f>IFERROR(IFERROR(VLOOKUP(I6614,'DE-PARA'!B:D,3,0),VLOOKUP(I6614,'DE-PARA'!C:D,2,0)),"NÃO ENCONTRADO")</f>
        <v>Despesas com Viagens</v>
      </c>
      <c r="L6614" s="50" t="str">
        <f>VLOOKUP(K6614,'Base -Receita-Despesa'!$B:$AS,1,FALSE)</f>
        <v>Despesas com Viagens</v>
      </c>
    </row>
    <row r="6615" spans="1:12" ht="15" customHeight="1" x14ac:dyDescent="0.25">
      <c r="A6615" s="81" t="str">
        <f t="shared" si="212"/>
        <v>2020</v>
      </c>
      <c r="B6615" s="259" t="s">
        <v>1021</v>
      </c>
      <c r="C6615" s="260" t="s">
        <v>1022</v>
      </c>
      <c r="D6615" s="73" t="str">
        <f t="shared" si="213"/>
        <v>jan/2020</v>
      </c>
      <c r="E6615" s="263">
        <v>43860</v>
      </c>
      <c r="F6615" s="259" t="s">
        <v>214</v>
      </c>
      <c r="G6615" s="259" t="s">
        <v>295</v>
      </c>
      <c r="H6615" s="264" t="s">
        <v>304</v>
      </c>
      <c r="I6615" s="264" t="s">
        <v>133</v>
      </c>
      <c r="J6615" s="264">
        <v>-9.5</v>
      </c>
      <c r="K6615" s="82" t="str">
        <f>IFERROR(IFERROR(VLOOKUP(I6615,'DE-PARA'!B:D,3,0),VLOOKUP(I6615,'DE-PARA'!C:D,2,0)),"NÃO ENCONTRADO")</f>
        <v>Outras Saídas</v>
      </c>
      <c r="L6615" s="50" t="str">
        <f>VLOOKUP(K6615,'Base -Receita-Despesa'!$B:$AS,1,FALSE)</f>
        <v>Outras Saídas</v>
      </c>
    </row>
    <row r="6616" spans="1:12" ht="15" customHeight="1" x14ac:dyDescent="0.25">
      <c r="A6616" s="81" t="str">
        <f t="shared" si="212"/>
        <v>2020</v>
      </c>
      <c r="B6616" s="259" t="s">
        <v>1021</v>
      </c>
      <c r="C6616" s="260" t="s">
        <v>1022</v>
      </c>
      <c r="D6616" s="73" t="str">
        <f t="shared" si="213"/>
        <v>jan/2020</v>
      </c>
      <c r="E6616" s="263">
        <v>43860</v>
      </c>
      <c r="F6616" s="259" t="s">
        <v>214</v>
      </c>
      <c r="G6616" s="259" t="s">
        <v>295</v>
      </c>
      <c r="H6616" s="264" t="s">
        <v>304</v>
      </c>
      <c r="I6616" s="264" t="s">
        <v>133</v>
      </c>
      <c r="J6616" s="264">
        <v>-9.5</v>
      </c>
      <c r="K6616" s="82" t="str">
        <f>IFERROR(IFERROR(VLOOKUP(I6616,'DE-PARA'!B:D,3,0),VLOOKUP(I6616,'DE-PARA'!C:D,2,0)),"NÃO ENCONTRADO")</f>
        <v>Outras Saídas</v>
      </c>
      <c r="L6616" s="50" t="str">
        <f>VLOOKUP(K6616,'Base -Receita-Despesa'!$B:$AS,1,FALSE)</f>
        <v>Outras Saídas</v>
      </c>
    </row>
    <row r="6617" spans="1:12" ht="15" customHeight="1" x14ac:dyDescent="0.25">
      <c r="A6617" s="81" t="str">
        <f t="shared" si="212"/>
        <v>2020</v>
      </c>
      <c r="B6617" s="259" t="s">
        <v>1021</v>
      </c>
      <c r="C6617" s="260" t="s">
        <v>1022</v>
      </c>
      <c r="D6617" s="73" t="str">
        <f t="shared" si="213"/>
        <v>jan/2020</v>
      </c>
      <c r="E6617" s="263">
        <v>43860</v>
      </c>
      <c r="F6617" s="259" t="s">
        <v>214</v>
      </c>
      <c r="G6617" s="259" t="s">
        <v>295</v>
      </c>
      <c r="H6617" s="264" t="s">
        <v>304</v>
      </c>
      <c r="I6617" s="264" t="s">
        <v>133</v>
      </c>
      <c r="J6617" s="264">
        <v>-9.5</v>
      </c>
      <c r="K6617" s="82" t="str">
        <f>IFERROR(IFERROR(VLOOKUP(I6617,'DE-PARA'!B:D,3,0),VLOOKUP(I6617,'DE-PARA'!C:D,2,0)),"NÃO ENCONTRADO")</f>
        <v>Outras Saídas</v>
      </c>
      <c r="L6617" s="50" t="str">
        <f>VLOOKUP(K6617,'Base -Receita-Despesa'!$B:$AS,1,FALSE)</f>
        <v>Outras Saídas</v>
      </c>
    </row>
    <row r="6618" spans="1:12" ht="15" customHeight="1" x14ac:dyDescent="0.25">
      <c r="A6618" s="81" t="str">
        <f t="shared" si="212"/>
        <v>2020</v>
      </c>
      <c r="B6618" s="259" t="s">
        <v>1021</v>
      </c>
      <c r="C6618" s="260" t="s">
        <v>1022</v>
      </c>
      <c r="D6618" s="73" t="str">
        <f t="shared" si="213"/>
        <v>jan/2020</v>
      </c>
      <c r="E6618" s="263">
        <v>43860</v>
      </c>
      <c r="F6618" s="259" t="s">
        <v>214</v>
      </c>
      <c r="G6618" s="259" t="s">
        <v>295</v>
      </c>
      <c r="H6618" s="264" t="s">
        <v>304</v>
      </c>
      <c r="I6618" s="264" t="s">
        <v>133</v>
      </c>
      <c r="J6618" s="264">
        <v>-9.5</v>
      </c>
      <c r="K6618" s="82" t="str">
        <f>IFERROR(IFERROR(VLOOKUP(I6618,'DE-PARA'!B:D,3,0),VLOOKUP(I6618,'DE-PARA'!C:D,2,0)),"NÃO ENCONTRADO")</f>
        <v>Outras Saídas</v>
      </c>
      <c r="L6618" s="50" t="str">
        <f>VLOOKUP(K6618,'Base -Receita-Despesa'!$B:$AS,1,FALSE)</f>
        <v>Outras Saídas</v>
      </c>
    </row>
    <row r="6619" spans="1:12" ht="15" customHeight="1" x14ac:dyDescent="0.25">
      <c r="A6619" s="81" t="str">
        <f t="shared" si="212"/>
        <v>2020</v>
      </c>
      <c r="B6619" s="259" t="s">
        <v>1021</v>
      </c>
      <c r="C6619" s="260" t="s">
        <v>1022</v>
      </c>
      <c r="D6619" s="73" t="str">
        <f t="shared" si="213"/>
        <v>jan/2020</v>
      </c>
      <c r="E6619" s="263">
        <v>43860</v>
      </c>
      <c r="F6619" s="259" t="s">
        <v>207</v>
      </c>
      <c r="G6619" s="259" t="s">
        <v>295</v>
      </c>
      <c r="H6619" s="264" t="s">
        <v>208</v>
      </c>
      <c r="I6619" s="264" t="s">
        <v>298</v>
      </c>
      <c r="J6619" s="265">
        <v>11459.46</v>
      </c>
      <c r="K6619" s="82" t="str">
        <f>IFERROR(IFERROR(VLOOKUP(I6619,'DE-PARA'!B:D,3,0),VLOOKUP(I6619,'DE-PARA'!C:D,2,0)),"NÃO ENCONTRADO")</f>
        <v>Entrada Conta Aplicação (+)</v>
      </c>
      <c r="L6619" s="50" t="str">
        <f>VLOOKUP(K6619,'Base -Receita-Despesa'!$B:$AS,1,FALSE)</f>
        <v>ENTRADA CONTA APLICAÇÃO (+)</v>
      </c>
    </row>
    <row r="6620" spans="1:12" ht="15" customHeight="1" x14ac:dyDescent="0.25">
      <c r="A6620" s="81" t="str">
        <f t="shared" si="212"/>
        <v>2020</v>
      </c>
      <c r="B6620" s="259" t="s">
        <v>1021</v>
      </c>
      <c r="C6620" s="260" t="s">
        <v>1022</v>
      </c>
      <c r="D6620" s="73" t="str">
        <f t="shared" si="213"/>
        <v>jan/2020</v>
      </c>
      <c r="E6620" s="263">
        <v>43861</v>
      </c>
      <c r="F6620" s="259">
        <v>1879</v>
      </c>
      <c r="G6620" s="259" t="s">
        <v>295</v>
      </c>
      <c r="H6620" s="264" t="s">
        <v>1774</v>
      </c>
      <c r="I6620" s="264" t="s">
        <v>158</v>
      </c>
      <c r="J6620" s="265">
        <v>-1373.9</v>
      </c>
      <c r="K6620" s="82" t="str">
        <f>IFERROR(IFERROR(VLOOKUP(I6620,'DE-PARA'!B:D,3,0),VLOOKUP(I6620,'DE-PARA'!C:D,2,0)),"NÃO ENCONTRADO")</f>
        <v>Materiais</v>
      </c>
      <c r="L6620" s="50" t="str">
        <f>VLOOKUP(K6620,'Base -Receita-Despesa'!$B:$AS,1,FALSE)</f>
        <v>Materiais</v>
      </c>
    </row>
    <row r="6621" spans="1:12" ht="15" customHeight="1" x14ac:dyDescent="0.25">
      <c r="A6621" s="81" t="str">
        <f t="shared" si="212"/>
        <v>2020</v>
      </c>
      <c r="B6621" s="259" t="s">
        <v>1021</v>
      </c>
      <c r="C6621" s="260" t="s">
        <v>1022</v>
      </c>
      <c r="D6621" s="73" t="str">
        <f t="shared" si="213"/>
        <v>jan/2020</v>
      </c>
      <c r="E6621" s="263">
        <v>43861</v>
      </c>
      <c r="F6621" s="259" t="s">
        <v>1577</v>
      </c>
      <c r="G6621" s="259" t="s">
        <v>295</v>
      </c>
      <c r="H6621" s="264" t="s">
        <v>1578</v>
      </c>
      <c r="I6621" s="264" t="s">
        <v>276</v>
      </c>
      <c r="J6621" s="264">
        <v>-271.57</v>
      </c>
      <c r="K6621" s="82" t="str">
        <f>IFERROR(IFERROR(VLOOKUP(I6621,'DE-PARA'!B:D,3,0),VLOOKUP(I6621,'DE-PARA'!C:D,2,0)),"NÃO ENCONTRADO")</f>
        <v>Despesas com Viagens</v>
      </c>
      <c r="L6621" s="50" t="str">
        <f>VLOOKUP(K6621,'Base -Receita-Despesa'!$B:$AS,1,FALSE)</f>
        <v>Despesas com Viagens</v>
      </c>
    </row>
    <row r="6622" spans="1:12" ht="15" customHeight="1" x14ac:dyDescent="0.25">
      <c r="A6622" s="81" t="str">
        <f t="shared" si="212"/>
        <v>2020</v>
      </c>
      <c r="B6622" s="259" t="s">
        <v>1021</v>
      </c>
      <c r="C6622" s="260" t="s">
        <v>1022</v>
      </c>
      <c r="D6622" s="73" t="str">
        <f t="shared" si="213"/>
        <v>jan/2020</v>
      </c>
      <c r="E6622" s="263">
        <v>43861</v>
      </c>
      <c r="F6622" s="259" t="s">
        <v>1577</v>
      </c>
      <c r="G6622" s="259" t="s">
        <v>295</v>
      </c>
      <c r="H6622" s="264" t="s">
        <v>1533</v>
      </c>
      <c r="I6622" s="264" t="s">
        <v>276</v>
      </c>
      <c r="J6622" s="264">
        <v>-70</v>
      </c>
      <c r="K6622" s="82" t="str">
        <f>IFERROR(IFERROR(VLOOKUP(I6622,'DE-PARA'!B:D,3,0),VLOOKUP(I6622,'DE-PARA'!C:D,2,0)),"NÃO ENCONTRADO")</f>
        <v>Despesas com Viagens</v>
      </c>
      <c r="L6622" s="50" t="str">
        <f>VLOOKUP(K6622,'Base -Receita-Despesa'!$B:$AS,1,FALSE)</f>
        <v>Despesas com Viagens</v>
      </c>
    </row>
    <row r="6623" spans="1:12" ht="15" customHeight="1" x14ac:dyDescent="0.25">
      <c r="A6623" s="81" t="str">
        <f t="shared" si="212"/>
        <v>2020</v>
      </c>
      <c r="B6623" s="259" t="s">
        <v>1021</v>
      </c>
      <c r="C6623" s="260" t="s">
        <v>1022</v>
      </c>
      <c r="D6623" s="73" t="str">
        <f t="shared" si="213"/>
        <v>jan/2020</v>
      </c>
      <c r="E6623" s="263">
        <v>43861</v>
      </c>
      <c r="F6623" s="259" t="s">
        <v>214</v>
      </c>
      <c r="G6623" s="259" t="s">
        <v>295</v>
      </c>
      <c r="H6623" s="264" t="s">
        <v>304</v>
      </c>
      <c r="I6623" s="264" t="s">
        <v>133</v>
      </c>
      <c r="J6623" s="264">
        <v>-9.5</v>
      </c>
      <c r="K6623" s="82" t="str">
        <f>IFERROR(IFERROR(VLOOKUP(I6623,'DE-PARA'!B:D,3,0),VLOOKUP(I6623,'DE-PARA'!C:D,2,0)),"NÃO ENCONTRADO")</f>
        <v>Outras Saídas</v>
      </c>
      <c r="L6623" s="50" t="str">
        <f>VLOOKUP(K6623,'Base -Receita-Despesa'!$B:$AS,1,FALSE)</f>
        <v>Outras Saídas</v>
      </c>
    </row>
    <row r="6624" spans="1:12" ht="15" customHeight="1" x14ac:dyDescent="0.25">
      <c r="A6624" s="81" t="str">
        <f t="shared" si="212"/>
        <v>2020</v>
      </c>
      <c r="B6624" s="259" t="s">
        <v>1021</v>
      </c>
      <c r="C6624" s="260" t="s">
        <v>1022</v>
      </c>
      <c r="D6624" s="73" t="str">
        <f t="shared" si="213"/>
        <v>jan/2020</v>
      </c>
      <c r="E6624" s="263">
        <v>43861</v>
      </c>
      <c r="F6624" s="259" t="s">
        <v>214</v>
      </c>
      <c r="G6624" s="259" t="s">
        <v>295</v>
      </c>
      <c r="H6624" s="264" t="s">
        <v>304</v>
      </c>
      <c r="I6624" s="264" t="s">
        <v>133</v>
      </c>
      <c r="J6624" s="264">
        <v>-9.5</v>
      </c>
      <c r="K6624" s="82" t="str">
        <f>IFERROR(IFERROR(VLOOKUP(I6624,'DE-PARA'!B:D,3,0),VLOOKUP(I6624,'DE-PARA'!C:D,2,0)),"NÃO ENCONTRADO")</f>
        <v>Outras Saídas</v>
      </c>
      <c r="L6624" s="50" t="str">
        <f>VLOOKUP(K6624,'Base -Receita-Despesa'!$B:$AS,1,FALSE)</f>
        <v>Outras Saídas</v>
      </c>
    </row>
    <row r="6625" spans="1:12" ht="15" customHeight="1" x14ac:dyDescent="0.25">
      <c r="A6625" s="81" t="str">
        <f t="shared" si="212"/>
        <v>2020</v>
      </c>
      <c r="B6625" s="259" t="s">
        <v>1021</v>
      </c>
      <c r="C6625" s="260" t="s">
        <v>1022</v>
      </c>
      <c r="D6625" s="73" t="str">
        <f t="shared" si="213"/>
        <v>jan/2020</v>
      </c>
      <c r="E6625" s="263">
        <v>43861</v>
      </c>
      <c r="F6625" s="259" t="s">
        <v>214</v>
      </c>
      <c r="G6625" s="259" t="s">
        <v>295</v>
      </c>
      <c r="H6625" s="264" t="s">
        <v>304</v>
      </c>
      <c r="I6625" s="264" t="s">
        <v>133</v>
      </c>
      <c r="J6625" s="264">
        <v>-1</v>
      </c>
      <c r="K6625" s="82" t="str">
        <f>IFERROR(IFERROR(VLOOKUP(I6625,'DE-PARA'!B:D,3,0),VLOOKUP(I6625,'DE-PARA'!C:D,2,0)),"NÃO ENCONTRADO")</f>
        <v>Outras Saídas</v>
      </c>
      <c r="L6625" s="50" t="str">
        <f>VLOOKUP(K6625,'Base -Receita-Despesa'!$B:$AS,1,FALSE)</f>
        <v>Outras Saídas</v>
      </c>
    </row>
    <row r="6626" spans="1:12" ht="15" customHeight="1" x14ac:dyDescent="0.25">
      <c r="A6626" s="81" t="str">
        <f t="shared" si="212"/>
        <v>2020</v>
      </c>
      <c r="B6626" s="259" t="s">
        <v>1023</v>
      </c>
      <c r="C6626" s="260" t="s">
        <v>1022</v>
      </c>
      <c r="D6626" s="73" t="str">
        <f t="shared" si="213"/>
        <v>jan/2020</v>
      </c>
      <c r="E6626" s="263">
        <v>43861</v>
      </c>
      <c r="F6626" s="259" t="s">
        <v>171</v>
      </c>
      <c r="G6626" s="259" t="s">
        <v>295</v>
      </c>
      <c r="H6626" s="264" t="s">
        <v>885</v>
      </c>
      <c r="I6626" s="264" t="s">
        <v>238</v>
      </c>
      <c r="J6626" s="264">
        <v>4.2300000000000004</v>
      </c>
      <c r="K6626" s="82" t="str">
        <f>IFERROR(IFERROR(VLOOKUP(I6626,'DE-PARA'!B:D,3,0),VLOOKUP(I6626,'DE-PARA'!C:D,2,0)),"NÃO ENCONTRADO")</f>
        <v>Rendimentos sobre Aplicações Financeiras</v>
      </c>
      <c r="L6626" s="50" t="str">
        <f>VLOOKUP(K6626,'Base -Receita-Despesa'!$B:$AS,1,FALSE)</f>
        <v>Rendimentos sobre Aplicações Financeiras</v>
      </c>
    </row>
    <row r="6627" spans="1:12" ht="15" customHeight="1" x14ac:dyDescent="0.25">
      <c r="A6627" s="81" t="str">
        <f t="shared" si="212"/>
        <v>2020</v>
      </c>
      <c r="B6627" s="259" t="s">
        <v>1021</v>
      </c>
      <c r="C6627" s="260" t="s">
        <v>1022</v>
      </c>
      <c r="D6627" s="73" t="str">
        <f t="shared" si="213"/>
        <v>jan/2020</v>
      </c>
      <c r="E6627" s="263">
        <v>43861</v>
      </c>
      <c r="F6627" s="259" t="s">
        <v>171</v>
      </c>
      <c r="G6627" s="259" t="s">
        <v>295</v>
      </c>
      <c r="H6627" s="264" t="s">
        <v>885</v>
      </c>
      <c r="I6627" s="264" t="s">
        <v>238</v>
      </c>
      <c r="J6627" s="265">
        <v>1177.26</v>
      </c>
      <c r="K6627" s="82" t="str">
        <f>IFERROR(IFERROR(VLOOKUP(I6627,'DE-PARA'!B:D,3,0),VLOOKUP(I6627,'DE-PARA'!C:D,2,0)),"NÃO ENCONTRADO")</f>
        <v>Rendimentos sobre Aplicações Financeiras</v>
      </c>
      <c r="L6627" s="50" t="str">
        <f>VLOOKUP(K6627,'Base -Receita-Despesa'!$B:$AS,1,FALSE)</f>
        <v>Rendimentos sobre Aplicações Financeiras</v>
      </c>
    </row>
    <row r="6628" spans="1:12" ht="15" customHeight="1" x14ac:dyDescent="0.25">
      <c r="A6628" s="81" t="str">
        <f t="shared" si="212"/>
        <v>2020</v>
      </c>
      <c r="B6628" s="259" t="s">
        <v>1021</v>
      </c>
      <c r="C6628" s="260" t="s">
        <v>1022</v>
      </c>
      <c r="D6628" s="73" t="str">
        <f t="shared" si="213"/>
        <v>jan/2020</v>
      </c>
      <c r="E6628" s="263">
        <v>43861</v>
      </c>
      <c r="F6628" s="259" t="s">
        <v>207</v>
      </c>
      <c r="G6628" s="259" t="s">
        <v>295</v>
      </c>
      <c r="H6628" s="264" t="s">
        <v>208</v>
      </c>
      <c r="I6628" s="264" t="s">
        <v>298</v>
      </c>
      <c r="J6628" s="265">
        <v>1735.47</v>
      </c>
      <c r="K6628" s="82" t="str">
        <f>IFERROR(IFERROR(VLOOKUP(I6628,'DE-PARA'!B:D,3,0),VLOOKUP(I6628,'DE-PARA'!C:D,2,0)),"NÃO ENCONTRADO")</f>
        <v>Entrada Conta Aplicação (+)</v>
      </c>
      <c r="L6628" s="50" t="str">
        <f>VLOOKUP(K6628,'Base -Receita-Despesa'!$B:$AS,1,FALSE)</f>
        <v>ENTRADA CONTA APLICAÇÃO (+)</v>
      </c>
    </row>
    <row r="6629" spans="1:12" ht="15" customHeight="1" x14ac:dyDescent="0.25">
      <c r="A6629" s="81" t="str">
        <f t="shared" si="212"/>
        <v>2020</v>
      </c>
      <c r="B6629" s="259" t="s">
        <v>1021</v>
      </c>
      <c r="C6629" s="260" t="s">
        <v>1022</v>
      </c>
      <c r="D6629" s="73" t="str">
        <f t="shared" si="213"/>
        <v>fev/2020</v>
      </c>
      <c r="E6629" s="263">
        <v>43864</v>
      </c>
      <c r="F6629" s="259" t="s">
        <v>806</v>
      </c>
      <c r="G6629" s="259" t="s">
        <v>295</v>
      </c>
      <c r="H6629" s="264" t="s">
        <v>806</v>
      </c>
      <c r="I6629" s="264" t="s">
        <v>237</v>
      </c>
      <c r="J6629" s="265">
        <v>-40874.660000000003</v>
      </c>
      <c r="K6629" s="82" t="str">
        <f>IFERROR(IFERROR(VLOOKUP(I6629,'DE-PARA'!B:D,3,0),VLOOKUP(I6629,'DE-PARA'!C:D,2,0)),"NÃO ENCONTRADO")</f>
        <v>Reembolso de Rateios(-)</v>
      </c>
      <c r="L6629" s="50" t="str">
        <f>VLOOKUP(K6629,'Base -Receita-Despesa'!$B:$AS,1,FALSE)</f>
        <v>Reembolso de Rateios(-)</v>
      </c>
    </row>
    <row r="6630" spans="1:12" ht="15" customHeight="1" x14ac:dyDescent="0.25">
      <c r="A6630" s="81" t="str">
        <f t="shared" si="212"/>
        <v>2020</v>
      </c>
      <c r="B6630" s="259" t="s">
        <v>1021</v>
      </c>
      <c r="C6630" s="260" t="s">
        <v>1022</v>
      </c>
      <c r="D6630" s="73" t="str">
        <f t="shared" si="213"/>
        <v>fev/2020</v>
      </c>
      <c r="E6630" s="263">
        <v>43864</v>
      </c>
      <c r="F6630" s="259">
        <v>2630331</v>
      </c>
      <c r="G6630" s="259" t="s">
        <v>295</v>
      </c>
      <c r="H6630" s="264" t="s">
        <v>1665</v>
      </c>
      <c r="I6630" s="266" t="s">
        <v>137</v>
      </c>
      <c r="J6630" s="265">
        <v>-2953.32</v>
      </c>
      <c r="K6630" s="82" t="str">
        <f>IFERROR(IFERROR(VLOOKUP(I6630,'DE-PARA'!B:D,3,0),VLOOKUP(I6630,'DE-PARA'!C:D,2,0)),"NÃO ENCONTRADO")</f>
        <v>Serviços</v>
      </c>
      <c r="L6630" s="50" t="str">
        <f>VLOOKUP(K6630,'Base -Receita-Despesa'!$B:$AS,1,FALSE)</f>
        <v>Serviços</v>
      </c>
    </row>
    <row r="6631" spans="1:12" ht="15" customHeight="1" x14ac:dyDescent="0.25">
      <c r="A6631" s="81" t="str">
        <f t="shared" si="212"/>
        <v>2020</v>
      </c>
      <c r="B6631" s="259" t="s">
        <v>1021</v>
      </c>
      <c r="C6631" s="260" t="s">
        <v>1022</v>
      </c>
      <c r="D6631" s="73" t="str">
        <f t="shared" si="213"/>
        <v>fev/2020</v>
      </c>
      <c r="E6631" s="263">
        <v>43864</v>
      </c>
      <c r="F6631" s="259">
        <v>273</v>
      </c>
      <c r="G6631" s="259" t="s">
        <v>296</v>
      </c>
      <c r="H6631" s="264" t="s">
        <v>964</v>
      </c>
      <c r="I6631" s="264" t="s">
        <v>120</v>
      </c>
      <c r="J6631" s="265">
        <v>-1435</v>
      </c>
      <c r="K6631" s="82" t="str">
        <f>IFERROR(IFERROR(VLOOKUP(I6631,'DE-PARA'!B:D,3,0),VLOOKUP(I6631,'DE-PARA'!C:D,2,0)),"NÃO ENCONTRADO")</f>
        <v>Serviços</v>
      </c>
      <c r="L6631" s="50" t="str">
        <f>VLOOKUP(K6631,'Base -Receita-Despesa'!$B:$AS,1,FALSE)</f>
        <v>Serviços</v>
      </c>
    </row>
    <row r="6632" spans="1:12" ht="15" customHeight="1" x14ac:dyDescent="0.25">
      <c r="A6632" s="81" t="str">
        <f t="shared" si="212"/>
        <v>2020</v>
      </c>
      <c r="B6632" s="259" t="s">
        <v>1021</v>
      </c>
      <c r="C6632" s="260" t="s">
        <v>1022</v>
      </c>
      <c r="D6632" s="73" t="str">
        <f t="shared" si="213"/>
        <v>fev/2020</v>
      </c>
      <c r="E6632" s="263">
        <v>43864</v>
      </c>
      <c r="F6632" s="259">
        <v>362881</v>
      </c>
      <c r="G6632" s="259" t="s">
        <v>295</v>
      </c>
      <c r="H6632" s="264" t="s">
        <v>146</v>
      </c>
      <c r="I6632" s="264" t="s">
        <v>255</v>
      </c>
      <c r="J6632" s="264">
        <v>-941.17</v>
      </c>
      <c r="K6632" s="82" t="str">
        <f>IFERROR(IFERROR(VLOOKUP(I6632,'DE-PARA'!B:D,3,0),VLOOKUP(I6632,'DE-PARA'!C:D,2,0)),"NÃO ENCONTRADO")</f>
        <v>Materiais</v>
      </c>
      <c r="L6632" s="50" t="str">
        <f>VLOOKUP(K6632,'Base -Receita-Despesa'!$B:$AS,1,FALSE)</f>
        <v>Materiais</v>
      </c>
    </row>
    <row r="6633" spans="1:12" ht="15" customHeight="1" x14ac:dyDescent="0.25">
      <c r="A6633" s="81" t="str">
        <f t="shared" si="212"/>
        <v>2020</v>
      </c>
      <c r="B6633" s="259" t="s">
        <v>1021</v>
      </c>
      <c r="C6633" s="260" t="s">
        <v>1022</v>
      </c>
      <c r="D6633" s="73" t="str">
        <f t="shared" si="213"/>
        <v>fev/2020</v>
      </c>
      <c r="E6633" s="263">
        <v>43864</v>
      </c>
      <c r="F6633" s="259">
        <v>154388</v>
      </c>
      <c r="G6633" s="259" t="s">
        <v>295</v>
      </c>
      <c r="H6633" s="264" t="s">
        <v>193</v>
      </c>
      <c r="I6633" s="264" t="s">
        <v>255</v>
      </c>
      <c r="J6633" s="264">
        <v>-227.03</v>
      </c>
      <c r="K6633" s="82" t="str">
        <f>IFERROR(IFERROR(VLOOKUP(I6633,'DE-PARA'!B:D,3,0),VLOOKUP(I6633,'DE-PARA'!C:D,2,0)),"NÃO ENCONTRADO")</f>
        <v>Materiais</v>
      </c>
      <c r="L6633" s="50" t="str">
        <f>VLOOKUP(K6633,'Base -Receita-Despesa'!$B:$AS,1,FALSE)</f>
        <v>Materiais</v>
      </c>
    </row>
    <row r="6634" spans="1:12" ht="15" customHeight="1" x14ac:dyDescent="0.25">
      <c r="A6634" s="81" t="str">
        <f t="shared" si="212"/>
        <v>2020</v>
      </c>
      <c r="B6634" s="259" t="s">
        <v>1023</v>
      </c>
      <c r="C6634" s="260" t="s">
        <v>1022</v>
      </c>
      <c r="D6634" s="73" t="str">
        <f t="shared" si="213"/>
        <v>fev/2020</v>
      </c>
      <c r="E6634" s="263">
        <v>43864</v>
      </c>
      <c r="F6634" s="259" t="s">
        <v>207</v>
      </c>
      <c r="G6634" s="259" t="s">
        <v>295</v>
      </c>
      <c r="H6634" s="264" t="s">
        <v>208</v>
      </c>
      <c r="I6634" s="264" t="s">
        <v>298</v>
      </c>
      <c r="J6634" s="265">
        <v>46431.18</v>
      </c>
      <c r="K6634" s="82" t="str">
        <f>IFERROR(IFERROR(VLOOKUP(I6634,'DE-PARA'!B:D,3,0),VLOOKUP(I6634,'DE-PARA'!C:D,2,0)),"NÃO ENCONTRADO")</f>
        <v>Entrada Conta Aplicação (+)</v>
      </c>
      <c r="L6634" s="50" t="str">
        <f>VLOOKUP(K6634,'Base -Receita-Despesa'!$B:$AS,1,FALSE)</f>
        <v>ENTRADA CONTA APLICAÇÃO (+)</v>
      </c>
    </row>
    <row r="6635" spans="1:12" ht="15" customHeight="1" x14ac:dyDescent="0.25">
      <c r="A6635" s="81" t="str">
        <f t="shared" si="212"/>
        <v>2020</v>
      </c>
      <c r="B6635" s="259" t="s">
        <v>1021</v>
      </c>
      <c r="C6635" s="260" t="s">
        <v>1022</v>
      </c>
      <c r="D6635" s="73" t="str">
        <f t="shared" si="213"/>
        <v>fev/2020</v>
      </c>
      <c r="E6635" s="263">
        <v>43865</v>
      </c>
      <c r="F6635" s="259">
        <v>30</v>
      </c>
      <c r="G6635" s="259" t="s">
        <v>295</v>
      </c>
      <c r="H6635" s="264" t="s">
        <v>1918</v>
      </c>
      <c r="I6635" s="264" t="s">
        <v>244</v>
      </c>
      <c r="J6635" s="265">
        <v>-20000</v>
      </c>
      <c r="K6635" s="82" t="str">
        <f>IFERROR(IFERROR(VLOOKUP(I6635,'DE-PARA'!B:D,3,0),VLOOKUP(I6635,'DE-PARA'!C:D,2,0)),"NÃO ENCONTRADO")</f>
        <v>Pessoal</v>
      </c>
      <c r="L6635" s="50" t="str">
        <f>VLOOKUP(K6635,'Base -Receita-Despesa'!$B:$AS,1,FALSE)</f>
        <v>Pessoal</v>
      </c>
    </row>
    <row r="6636" spans="1:12" ht="15" customHeight="1" x14ac:dyDescent="0.25">
      <c r="A6636" s="81" t="str">
        <f t="shared" si="212"/>
        <v>2020</v>
      </c>
      <c r="B6636" s="259" t="s">
        <v>1021</v>
      </c>
      <c r="C6636" s="260" t="s">
        <v>1022</v>
      </c>
      <c r="D6636" s="73" t="str">
        <f t="shared" si="213"/>
        <v>fev/2020</v>
      </c>
      <c r="E6636" s="263">
        <v>43865</v>
      </c>
      <c r="F6636" s="259" t="s">
        <v>141</v>
      </c>
      <c r="G6636" s="259" t="s">
        <v>295</v>
      </c>
      <c r="H6636" s="264" t="s">
        <v>891</v>
      </c>
      <c r="I6636" s="264" t="s">
        <v>142</v>
      </c>
      <c r="J6636" s="265">
        <v>-3000</v>
      </c>
      <c r="K6636" s="82" t="str">
        <f>IFERROR(IFERROR(VLOOKUP(I6636,'DE-PARA'!B:D,3,0),VLOOKUP(I6636,'DE-PARA'!C:D,2,0)),"NÃO ENCONTRADO")</f>
        <v>Outras Saídas</v>
      </c>
      <c r="L6636" s="50" t="str">
        <f>VLOOKUP(K6636,'Base -Receita-Despesa'!$B:$AS,1,FALSE)</f>
        <v>Outras Saídas</v>
      </c>
    </row>
    <row r="6637" spans="1:12" ht="15" customHeight="1" x14ac:dyDescent="0.25">
      <c r="A6637" s="81" t="str">
        <f t="shared" si="212"/>
        <v>2020</v>
      </c>
      <c r="B6637" s="259" t="s">
        <v>1021</v>
      </c>
      <c r="C6637" s="260" t="s">
        <v>1022</v>
      </c>
      <c r="D6637" s="73" t="str">
        <f t="shared" si="213"/>
        <v>fev/2020</v>
      </c>
      <c r="E6637" s="263">
        <v>43865</v>
      </c>
      <c r="F6637" s="259" t="s">
        <v>1577</v>
      </c>
      <c r="G6637" s="259" t="s">
        <v>295</v>
      </c>
      <c r="H6637" s="264" t="s">
        <v>1949</v>
      </c>
      <c r="I6637" s="264" t="s">
        <v>276</v>
      </c>
      <c r="J6637" s="264">
        <v>-302.95999999999998</v>
      </c>
      <c r="K6637" s="82" t="str">
        <f>IFERROR(IFERROR(VLOOKUP(I6637,'DE-PARA'!B:D,3,0),VLOOKUP(I6637,'DE-PARA'!C:D,2,0)),"NÃO ENCONTRADO")</f>
        <v>Despesas com Viagens</v>
      </c>
      <c r="L6637" s="50" t="str">
        <f>VLOOKUP(K6637,'Base -Receita-Despesa'!$B:$AS,1,FALSE)</f>
        <v>Despesas com Viagens</v>
      </c>
    </row>
    <row r="6638" spans="1:12" ht="15" customHeight="1" x14ac:dyDescent="0.25">
      <c r="A6638" s="81" t="str">
        <f t="shared" si="212"/>
        <v>2020</v>
      </c>
      <c r="B6638" s="259" t="s">
        <v>1021</v>
      </c>
      <c r="C6638" s="260" t="s">
        <v>1022</v>
      </c>
      <c r="D6638" s="73" t="str">
        <f t="shared" si="213"/>
        <v>fev/2020</v>
      </c>
      <c r="E6638" s="263">
        <v>43865</v>
      </c>
      <c r="F6638" s="259" t="s">
        <v>1577</v>
      </c>
      <c r="G6638" s="259" t="s">
        <v>295</v>
      </c>
      <c r="H6638" s="264" t="s">
        <v>1103</v>
      </c>
      <c r="I6638" s="264" t="s">
        <v>276</v>
      </c>
      <c r="J6638" s="264">
        <v>-21.5</v>
      </c>
      <c r="K6638" s="82" t="str">
        <f>IFERROR(IFERROR(VLOOKUP(I6638,'DE-PARA'!B:D,3,0),VLOOKUP(I6638,'DE-PARA'!C:D,2,0)),"NÃO ENCONTRADO")</f>
        <v>Despesas com Viagens</v>
      </c>
      <c r="L6638" s="50" t="str">
        <f>VLOOKUP(K6638,'Base -Receita-Despesa'!$B:$AS,1,FALSE)</f>
        <v>Despesas com Viagens</v>
      </c>
    </row>
    <row r="6639" spans="1:12" ht="15" customHeight="1" x14ac:dyDescent="0.25">
      <c r="A6639" s="81" t="str">
        <f t="shared" si="212"/>
        <v>2020</v>
      </c>
      <c r="B6639" s="259" t="s">
        <v>1021</v>
      </c>
      <c r="C6639" s="260" t="s">
        <v>1022</v>
      </c>
      <c r="D6639" s="73" t="str">
        <f t="shared" si="213"/>
        <v>fev/2020</v>
      </c>
      <c r="E6639" s="263">
        <v>43865</v>
      </c>
      <c r="F6639" s="259" t="s">
        <v>214</v>
      </c>
      <c r="G6639" s="259" t="s">
        <v>295</v>
      </c>
      <c r="H6639" s="264" t="s">
        <v>197</v>
      </c>
      <c r="I6639" s="264" t="s">
        <v>133</v>
      </c>
      <c r="J6639" s="264">
        <v>-9.5</v>
      </c>
      <c r="K6639" s="82" t="str">
        <f>IFERROR(IFERROR(VLOOKUP(I6639,'DE-PARA'!B:D,3,0),VLOOKUP(I6639,'DE-PARA'!C:D,2,0)),"NÃO ENCONTRADO")</f>
        <v>Outras Saídas</v>
      </c>
      <c r="L6639" s="50" t="str">
        <f>VLOOKUP(K6639,'Base -Receita-Despesa'!$B:$AS,1,FALSE)</f>
        <v>Outras Saídas</v>
      </c>
    </row>
    <row r="6640" spans="1:12" ht="15" customHeight="1" x14ac:dyDescent="0.25">
      <c r="A6640" s="81" t="str">
        <f t="shared" si="212"/>
        <v>2020</v>
      </c>
      <c r="B6640" s="259" t="s">
        <v>1021</v>
      </c>
      <c r="C6640" s="260" t="s">
        <v>1022</v>
      </c>
      <c r="D6640" s="73" t="str">
        <f t="shared" si="213"/>
        <v>fev/2020</v>
      </c>
      <c r="E6640" s="263">
        <v>43865</v>
      </c>
      <c r="F6640" s="259" t="s">
        <v>214</v>
      </c>
      <c r="G6640" s="259" t="s">
        <v>295</v>
      </c>
      <c r="H6640" s="264" t="s">
        <v>197</v>
      </c>
      <c r="I6640" s="264" t="s">
        <v>133</v>
      </c>
      <c r="J6640" s="264">
        <v>-9.5</v>
      </c>
      <c r="K6640" s="82" t="str">
        <f>IFERROR(IFERROR(VLOOKUP(I6640,'DE-PARA'!B:D,3,0),VLOOKUP(I6640,'DE-PARA'!C:D,2,0)),"NÃO ENCONTRADO")</f>
        <v>Outras Saídas</v>
      </c>
      <c r="L6640" s="50" t="str">
        <f>VLOOKUP(K6640,'Base -Receita-Despesa'!$B:$AS,1,FALSE)</f>
        <v>Outras Saídas</v>
      </c>
    </row>
    <row r="6641" spans="1:12" ht="15" customHeight="1" x14ac:dyDescent="0.25">
      <c r="A6641" s="81" t="str">
        <f t="shared" si="212"/>
        <v>2020</v>
      </c>
      <c r="B6641" s="259" t="s">
        <v>1021</v>
      </c>
      <c r="C6641" s="260" t="s">
        <v>1022</v>
      </c>
      <c r="D6641" s="73" t="str">
        <f t="shared" si="213"/>
        <v>fev/2020</v>
      </c>
      <c r="E6641" s="263">
        <v>43865</v>
      </c>
      <c r="F6641" s="259" t="s">
        <v>207</v>
      </c>
      <c r="G6641" s="259" t="s">
        <v>295</v>
      </c>
      <c r="H6641" s="264" t="s">
        <v>208</v>
      </c>
      <c r="I6641" s="264" t="s">
        <v>298</v>
      </c>
      <c r="J6641" s="265">
        <v>23343.46</v>
      </c>
      <c r="K6641" s="82" t="str">
        <f>IFERROR(IFERROR(VLOOKUP(I6641,'DE-PARA'!B:D,3,0),VLOOKUP(I6641,'DE-PARA'!C:D,2,0)),"NÃO ENCONTRADO")</f>
        <v>Entrada Conta Aplicação (+)</v>
      </c>
      <c r="L6641" s="50" t="str">
        <f>VLOOKUP(K6641,'Base -Receita-Despesa'!$B:$AS,1,FALSE)</f>
        <v>ENTRADA CONTA APLICAÇÃO (+)</v>
      </c>
    </row>
    <row r="6642" spans="1:12" ht="15" customHeight="1" x14ac:dyDescent="0.25">
      <c r="A6642" s="81" t="str">
        <f t="shared" ref="A6642:A6705" si="214">IF(K6642="NÃO ENCONTRADO",0,RIGHT(D6642,4))</f>
        <v>2020</v>
      </c>
      <c r="B6642" s="259" t="s">
        <v>1023</v>
      </c>
      <c r="C6642" s="260" t="s">
        <v>1022</v>
      </c>
      <c r="D6642" s="73" t="str">
        <f t="shared" si="213"/>
        <v>fev/2020</v>
      </c>
      <c r="E6642" s="263">
        <v>43866</v>
      </c>
      <c r="F6642" s="259" t="s">
        <v>738</v>
      </c>
      <c r="G6642" s="259" t="s">
        <v>295</v>
      </c>
      <c r="H6642" s="264" t="s">
        <v>738</v>
      </c>
      <c r="I6642" s="264" t="s">
        <v>206</v>
      </c>
      <c r="J6642" s="265">
        <v>-1362607.09</v>
      </c>
      <c r="K6642" s="82" t="str">
        <f>IFERROR(IFERROR(VLOOKUP(I6642,'DE-PARA'!B:D,3,0),VLOOKUP(I6642,'DE-PARA'!C:D,2,0)),"NÃO ENCONTRADO")</f>
        <v>Saídas Da C/A Por Regates (-)</v>
      </c>
      <c r="L6642" s="50" t="str">
        <f>VLOOKUP(K6642,'Base -Receita-Despesa'!$B:$AS,1,FALSE)</f>
        <v>SAÍDAS DA C/A POR REGATES (-)</v>
      </c>
    </row>
    <row r="6643" spans="1:12" ht="15" customHeight="1" x14ac:dyDescent="0.25">
      <c r="A6643" s="81" t="str">
        <f t="shared" si="214"/>
        <v>2020</v>
      </c>
      <c r="B6643" s="259" t="s">
        <v>1021</v>
      </c>
      <c r="C6643" s="260" t="s">
        <v>1022</v>
      </c>
      <c r="D6643" s="73" t="str">
        <f t="shared" si="213"/>
        <v>fev/2020</v>
      </c>
      <c r="E6643" s="263">
        <v>43866</v>
      </c>
      <c r="F6643" s="259">
        <v>53862</v>
      </c>
      <c r="G6643" s="259" t="s">
        <v>295</v>
      </c>
      <c r="H6643" s="264" t="s">
        <v>1965</v>
      </c>
      <c r="I6643" s="264" t="s">
        <v>284</v>
      </c>
      <c r="J6643" s="265">
        <v>-8933.7999999999993</v>
      </c>
      <c r="K6643" s="82" t="str">
        <f>IFERROR(IFERROR(VLOOKUP(I6643,'DE-PARA'!B:D,3,0),VLOOKUP(I6643,'DE-PARA'!C:D,2,0)),"NÃO ENCONTRADO")</f>
        <v>Investimentos</v>
      </c>
      <c r="L6643" s="50" t="str">
        <f>VLOOKUP(K6643,'Base -Receita-Despesa'!$B:$AS,1,FALSE)</f>
        <v>Investimentos</v>
      </c>
    </row>
    <row r="6644" spans="1:12" ht="15" customHeight="1" x14ac:dyDescent="0.25">
      <c r="A6644" s="81" t="str">
        <f t="shared" si="214"/>
        <v>2020</v>
      </c>
      <c r="B6644" s="259" t="s">
        <v>1021</v>
      </c>
      <c r="C6644" s="260" t="s">
        <v>1022</v>
      </c>
      <c r="D6644" s="73" t="str">
        <f t="shared" si="213"/>
        <v>fev/2020</v>
      </c>
      <c r="E6644" s="263">
        <v>43866</v>
      </c>
      <c r="F6644" s="259">
        <v>4141</v>
      </c>
      <c r="G6644" s="259" t="s">
        <v>295</v>
      </c>
      <c r="H6644" s="264" t="s">
        <v>1084</v>
      </c>
      <c r="I6644" s="264" t="s">
        <v>252</v>
      </c>
      <c r="J6644" s="265">
        <v>-1886.4</v>
      </c>
      <c r="K6644" s="82" t="str">
        <f>IFERROR(IFERROR(VLOOKUP(I6644,'DE-PARA'!B:D,3,0),VLOOKUP(I6644,'DE-PARA'!C:D,2,0)),"NÃO ENCONTRADO")</f>
        <v>Materiais</v>
      </c>
      <c r="L6644" s="50" t="str">
        <f>VLOOKUP(K6644,'Base -Receita-Despesa'!$B:$AS,1,FALSE)</f>
        <v>Materiais</v>
      </c>
    </row>
    <row r="6645" spans="1:12" ht="15" customHeight="1" x14ac:dyDescent="0.25">
      <c r="A6645" s="81" t="str">
        <f t="shared" si="214"/>
        <v>2020</v>
      </c>
      <c r="B6645" s="259" t="s">
        <v>1021</v>
      </c>
      <c r="C6645" s="260" t="s">
        <v>1022</v>
      </c>
      <c r="D6645" s="73" t="str">
        <f t="shared" si="213"/>
        <v>fev/2020</v>
      </c>
      <c r="E6645" s="263">
        <v>43866</v>
      </c>
      <c r="F6645" s="259">
        <v>149644</v>
      </c>
      <c r="G6645" s="259" t="s">
        <v>295</v>
      </c>
      <c r="H6645" s="264" t="s">
        <v>1084</v>
      </c>
      <c r="I6645" s="264" t="s">
        <v>252</v>
      </c>
      <c r="J6645" s="264">
        <v>-870</v>
      </c>
      <c r="K6645" s="82" t="str">
        <f>IFERROR(IFERROR(VLOOKUP(I6645,'DE-PARA'!B:D,3,0),VLOOKUP(I6645,'DE-PARA'!C:D,2,0)),"NÃO ENCONTRADO")</f>
        <v>Materiais</v>
      </c>
      <c r="L6645" s="50" t="str">
        <f>VLOOKUP(K6645,'Base -Receita-Despesa'!$B:$AS,1,FALSE)</f>
        <v>Materiais</v>
      </c>
    </row>
    <row r="6646" spans="1:12" ht="15" customHeight="1" x14ac:dyDescent="0.25">
      <c r="A6646" s="81" t="str">
        <f t="shared" si="214"/>
        <v>2020</v>
      </c>
      <c r="B6646" s="259" t="s">
        <v>1021</v>
      </c>
      <c r="C6646" s="260" t="s">
        <v>1022</v>
      </c>
      <c r="D6646" s="73" t="str">
        <f t="shared" si="213"/>
        <v>fev/2020</v>
      </c>
      <c r="E6646" s="263">
        <v>43866</v>
      </c>
      <c r="F6646" s="259">
        <v>37734</v>
      </c>
      <c r="G6646" s="259" t="s">
        <v>295</v>
      </c>
      <c r="H6646" s="264" t="s">
        <v>1444</v>
      </c>
      <c r="I6646" s="264" t="s">
        <v>249</v>
      </c>
      <c r="J6646" s="264">
        <v>-867.54</v>
      </c>
      <c r="K6646" s="82" t="str">
        <f>IFERROR(IFERROR(VLOOKUP(I6646,'DE-PARA'!B:D,3,0),VLOOKUP(I6646,'DE-PARA'!C:D,2,0)),"NÃO ENCONTRADO")</f>
        <v>Materiais</v>
      </c>
      <c r="L6646" s="50" t="str">
        <f>VLOOKUP(K6646,'Base -Receita-Despesa'!$B:$AS,1,FALSE)</f>
        <v>Materiais</v>
      </c>
    </row>
    <row r="6647" spans="1:12" ht="15" customHeight="1" x14ac:dyDescent="0.25">
      <c r="A6647" s="81" t="str">
        <f t="shared" si="214"/>
        <v>2020</v>
      </c>
      <c r="B6647" s="259" t="s">
        <v>1021</v>
      </c>
      <c r="C6647" s="260" t="s">
        <v>1022</v>
      </c>
      <c r="D6647" s="73" t="str">
        <f t="shared" si="213"/>
        <v>fev/2020</v>
      </c>
      <c r="E6647" s="263">
        <v>43866</v>
      </c>
      <c r="F6647" s="259">
        <v>18774</v>
      </c>
      <c r="G6647" s="259" t="s">
        <v>295</v>
      </c>
      <c r="H6647" s="266" t="s">
        <v>345</v>
      </c>
      <c r="I6647" s="264" t="s">
        <v>249</v>
      </c>
      <c r="J6647" s="264">
        <v>-346</v>
      </c>
      <c r="K6647" s="82" t="str">
        <f>IFERROR(IFERROR(VLOOKUP(I6647,'DE-PARA'!B:D,3,0),VLOOKUP(I6647,'DE-PARA'!C:D,2,0)),"NÃO ENCONTRADO")</f>
        <v>Materiais</v>
      </c>
      <c r="L6647" s="50" t="str">
        <f>VLOOKUP(K6647,'Base -Receita-Despesa'!$B:$AS,1,FALSE)</f>
        <v>Materiais</v>
      </c>
    </row>
    <row r="6648" spans="1:12" ht="15" customHeight="1" x14ac:dyDescent="0.25">
      <c r="A6648" s="81" t="str">
        <f t="shared" si="214"/>
        <v>2020</v>
      </c>
      <c r="B6648" s="259" t="s">
        <v>1021</v>
      </c>
      <c r="C6648" s="260" t="s">
        <v>1022</v>
      </c>
      <c r="D6648" s="73" t="str">
        <f t="shared" si="213"/>
        <v>fev/2020</v>
      </c>
      <c r="E6648" s="263">
        <v>43866</v>
      </c>
      <c r="F6648" s="259" t="s">
        <v>177</v>
      </c>
      <c r="G6648" s="259" t="s">
        <v>295</v>
      </c>
      <c r="H6648" s="264" t="s">
        <v>1665</v>
      </c>
      <c r="I6648" s="266" t="s">
        <v>137</v>
      </c>
      <c r="J6648" s="264">
        <v>-50.16</v>
      </c>
      <c r="K6648" s="82" t="str">
        <f>IFERROR(IFERROR(VLOOKUP(I6648,'DE-PARA'!B:D,3,0),VLOOKUP(I6648,'DE-PARA'!C:D,2,0)),"NÃO ENCONTRADO")</f>
        <v>Serviços</v>
      </c>
      <c r="L6648" s="50" t="str">
        <f>VLOOKUP(K6648,'Base -Receita-Despesa'!$B:$AS,1,FALSE)</f>
        <v>Serviços</v>
      </c>
    </row>
    <row r="6649" spans="1:12" ht="15" customHeight="1" x14ac:dyDescent="0.25">
      <c r="A6649" s="81" t="str">
        <f t="shared" si="214"/>
        <v>2020</v>
      </c>
      <c r="B6649" s="259" t="s">
        <v>1023</v>
      </c>
      <c r="C6649" s="260" t="s">
        <v>1022</v>
      </c>
      <c r="D6649" s="73" t="str">
        <f t="shared" si="213"/>
        <v>fev/2020</v>
      </c>
      <c r="E6649" s="263">
        <v>43866</v>
      </c>
      <c r="F6649" s="259" t="s">
        <v>143</v>
      </c>
      <c r="G6649" s="259" t="s">
        <v>295</v>
      </c>
      <c r="H6649" s="264" t="s">
        <v>143</v>
      </c>
      <c r="I6649" s="264" t="s">
        <v>235</v>
      </c>
      <c r="J6649" s="265">
        <v>6623.79</v>
      </c>
      <c r="K6649" s="82" t="str">
        <f>IFERROR(IFERROR(VLOOKUP(I6649,'DE-PARA'!B:D,3,0),VLOOKUP(I6649,'DE-PARA'!C:D,2,0)),"NÃO ENCONTRADO")</f>
        <v>Repasses Contrato de Gestão</v>
      </c>
      <c r="L6649" s="50" t="str">
        <f>VLOOKUP(K6649,'Base -Receita-Despesa'!$B:$AS,1,FALSE)</f>
        <v>Repasses Contrato de Gestão</v>
      </c>
    </row>
    <row r="6650" spans="1:12" ht="15" customHeight="1" x14ac:dyDescent="0.25">
      <c r="A6650" s="81" t="str">
        <f t="shared" si="214"/>
        <v>2020</v>
      </c>
      <c r="B6650" s="259" t="s">
        <v>1021</v>
      </c>
      <c r="C6650" s="260" t="s">
        <v>1022</v>
      </c>
      <c r="D6650" s="73" t="str">
        <f t="shared" si="213"/>
        <v>fev/2020</v>
      </c>
      <c r="E6650" s="263">
        <v>43866</v>
      </c>
      <c r="F6650" s="259" t="s">
        <v>207</v>
      </c>
      <c r="G6650" s="259" t="s">
        <v>295</v>
      </c>
      <c r="H6650" s="264" t="s">
        <v>208</v>
      </c>
      <c r="I6650" s="264" t="s">
        <v>298</v>
      </c>
      <c r="J6650" s="265">
        <v>12953.9</v>
      </c>
      <c r="K6650" s="82" t="str">
        <f>IFERROR(IFERROR(VLOOKUP(I6650,'DE-PARA'!B:D,3,0),VLOOKUP(I6650,'DE-PARA'!C:D,2,0)),"NÃO ENCONTRADO")</f>
        <v>Entrada Conta Aplicação (+)</v>
      </c>
      <c r="L6650" s="50" t="str">
        <f>VLOOKUP(K6650,'Base -Receita-Despesa'!$B:$AS,1,FALSE)</f>
        <v>ENTRADA CONTA APLICAÇÃO (+)</v>
      </c>
    </row>
    <row r="6651" spans="1:12" ht="15" customHeight="1" x14ac:dyDescent="0.25">
      <c r="A6651" s="81" t="str">
        <f t="shared" si="214"/>
        <v>2020</v>
      </c>
      <c r="B6651" s="259" t="s">
        <v>1023</v>
      </c>
      <c r="C6651" s="260" t="s">
        <v>1022</v>
      </c>
      <c r="D6651" s="73" t="str">
        <f t="shared" si="213"/>
        <v>fev/2020</v>
      </c>
      <c r="E6651" s="263">
        <v>43866</v>
      </c>
      <c r="F6651" s="259" t="s">
        <v>143</v>
      </c>
      <c r="G6651" s="259" t="s">
        <v>295</v>
      </c>
      <c r="H6651" s="264" t="s">
        <v>143</v>
      </c>
      <c r="I6651" s="264" t="s">
        <v>235</v>
      </c>
      <c r="J6651" s="265">
        <v>1357479.07</v>
      </c>
      <c r="K6651" s="82" t="str">
        <f>IFERROR(IFERROR(VLOOKUP(I6651,'DE-PARA'!B:D,3,0),VLOOKUP(I6651,'DE-PARA'!C:D,2,0)),"NÃO ENCONTRADO")</f>
        <v>Repasses Contrato de Gestão</v>
      </c>
      <c r="L6651" s="50" t="str">
        <f>VLOOKUP(K6651,'Base -Receita-Despesa'!$B:$AS,1,FALSE)</f>
        <v>Repasses Contrato de Gestão</v>
      </c>
    </row>
    <row r="6652" spans="1:12" ht="15" customHeight="1" x14ac:dyDescent="0.25">
      <c r="A6652" s="81" t="str">
        <f t="shared" si="214"/>
        <v>2020</v>
      </c>
      <c r="B6652" s="259" t="s">
        <v>1023</v>
      </c>
      <c r="C6652" s="260" t="s">
        <v>1022</v>
      </c>
      <c r="D6652" s="73" t="str">
        <f t="shared" si="213"/>
        <v>fev/2020</v>
      </c>
      <c r="E6652" s="263">
        <v>43867</v>
      </c>
      <c r="F6652" s="259" t="s">
        <v>205</v>
      </c>
      <c r="G6652" s="259" t="s">
        <v>295</v>
      </c>
      <c r="H6652" s="264" t="s">
        <v>736</v>
      </c>
      <c r="I6652" s="264" t="s">
        <v>125</v>
      </c>
      <c r="J6652" s="265">
        <v>-500000</v>
      </c>
      <c r="K6652" s="82" t="str">
        <f>IFERROR(IFERROR(VLOOKUP(I6652,'DE-PARA'!B:D,3,0),VLOOKUP(I6652,'DE-PARA'!C:D,2,0)),"NÃO ENCONTRADO")</f>
        <v>TEV – Transferências Entre Contas (Entradas)</v>
      </c>
      <c r="L6652" s="50" t="str">
        <f>VLOOKUP(K6652,'Base -Receita-Despesa'!$B:$AS,1,FALSE)</f>
        <v>TEV – Transferências Entre Contas (Entradas)</v>
      </c>
    </row>
    <row r="6653" spans="1:12" ht="15" customHeight="1" x14ac:dyDescent="0.25">
      <c r="A6653" s="81" t="str">
        <f t="shared" si="214"/>
        <v>2020</v>
      </c>
      <c r="B6653" s="259" t="s">
        <v>1021</v>
      </c>
      <c r="C6653" s="260" t="s">
        <v>1022</v>
      </c>
      <c r="D6653" s="73" t="str">
        <f t="shared" si="213"/>
        <v>fev/2020</v>
      </c>
      <c r="E6653" s="263">
        <v>43867</v>
      </c>
      <c r="F6653" s="259" t="s">
        <v>134</v>
      </c>
      <c r="G6653" s="259" t="s">
        <v>295</v>
      </c>
      <c r="H6653" s="264" t="s">
        <v>887</v>
      </c>
      <c r="I6653" s="264" t="s">
        <v>135</v>
      </c>
      <c r="J6653" s="265">
        <v>-305309.69</v>
      </c>
      <c r="K6653" s="82" t="str">
        <f>IFERROR(IFERROR(VLOOKUP(I6653,'DE-PARA'!B:D,3,0),VLOOKUP(I6653,'DE-PARA'!C:D,2,0)),"NÃO ENCONTRADO")</f>
        <v>Pessoal</v>
      </c>
      <c r="L6653" s="50" t="str">
        <f>VLOOKUP(K6653,'Base -Receita-Despesa'!$B:$AS,1,FALSE)</f>
        <v>Pessoal</v>
      </c>
    </row>
    <row r="6654" spans="1:12" ht="15" customHeight="1" x14ac:dyDescent="0.25">
      <c r="A6654" s="81" t="str">
        <f t="shared" si="214"/>
        <v>2020</v>
      </c>
      <c r="B6654" s="259" t="s">
        <v>1021</v>
      </c>
      <c r="C6654" s="260" t="s">
        <v>1022</v>
      </c>
      <c r="D6654" s="73" t="str">
        <f t="shared" si="213"/>
        <v>fev/2020</v>
      </c>
      <c r="E6654" s="263">
        <v>43867</v>
      </c>
      <c r="F6654" s="259" t="s">
        <v>738</v>
      </c>
      <c r="G6654" s="259" t="s">
        <v>295</v>
      </c>
      <c r="H6654" s="264" t="s">
        <v>738</v>
      </c>
      <c r="I6654" s="264" t="s">
        <v>206</v>
      </c>
      <c r="J6654" s="265">
        <v>-172050.72</v>
      </c>
      <c r="K6654" s="82" t="str">
        <f>IFERROR(IFERROR(VLOOKUP(I6654,'DE-PARA'!B:D,3,0),VLOOKUP(I6654,'DE-PARA'!C:D,2,0)),"NÃO ENCONTRADO")</f>
        <v>Saídas Da C/A Por Regates (-)</v>
      </c>
      <c r="L6654" s="50" t="str">
        <f>VLOOKUP(K6654,'Base -Receita-Despesa'!$B:$AS,1,FALSE)</f>
        <v>SAÍDAS DA C/A POR REGATES (-)</v>
      </c>
    </row>
    <row r="6655" spans="1:12" ht="15" customHeight="1" x14ac:dyDescent="0.25">
      <c r="A6655" s="81" t="str">
        <f t="shared" si="214"/>
        <v>2020</v>
      </c>
      <c r="B6655" s="259" t="s">
        <v>1021</v>
      </c>
      <c r="C6655" s="260" t="s">
        <v>1022</v>
      </c>
      <c r="D6655" s="73" t="str">
        <f t="shared" si="213"/>
        <v>fev/2020</v>
      </c>
      <c r="E6655" s="263">
        <v>43867</v>
      </c>
      <c r="F6655" s="259" t="s">
        <v>134</v>
      </c>
      <c r="G6655" s="259" t="s">
        <v>295</v>
      </c>
      <c r="H6655" s="264" t="s">
        <v>887</v>
      </c>
      <c r="I6655" s="264" t="s">
        <v>135</v>
      </c>
      <c r="J6655" s="265">
        <v>-15181.54</v>
      </c>
      <c r="K6655" s="82" t="str">
        <f>IFERROR(IFERROR(VLOOKUP(I6655,'DE-PARA'!B:D,3,0),VLOOKUP(I6655,'DE-PARA'!C:D,2,0)),"NÃO ENCONTRADO")</f>
        <v>Pessoal</v>
      </c>
      <c r="L6655" s="50" t="str">
        <f>VLOOKUP(K6655,'Base -Receita-Despesa'!$B:$AS,1,FALSE)</f>
        <v>Pessoal</v>
      </c>
    </row>
    <row r="6656" spans="1:12" ht="15" customHeight="1" x14ac:dyDescent="0.25">
      <c r="A6656" s="81" t="str">
        <f t="shared" si="214"/>
        <v>2020</v>
      </c>
      <c r="B6656" s="259" t="s">
        <v>1021</v>
      </c>
      <c r="C6656" s="260" t="s">
        <v>1022</v>
      </c>
      <c r="D6656" s="73" t="str">
        <f t="shared" si="213"/>
        <v>fev/2020</v>
      </c>
      <c r="E6656" s="263">
        <v>43867</v>
      </c>
      <c r="F6656" s="259">
        <v>40095</v>
      </c>
      <c r="G6656" s="259" t="s">
        <v>295</v>
      </c>
      <c r="H6656" s="264" t="s">
        <v>842</v>
      </c>
      <c r="I6656" s="264" t="s">
        <v>120</v>
      </c>
      <c r="J6656" s="265">
        <v>-3026.66</v>
      </c>
      <c r="K6656" s="82" t="str">
        <f>IFERROR(IFERROR(VLOOKUP(I6656,'DE-PARA'!B:D,3,0),VLOOKUP(I6656,'DE-PARA'!C:D,2,0)),"NÃO ENCONTRADO")</f>
        <v>Serviços</v>
      </c>
      <c r="L6656" s="50" t="str">
        <f>VLOOKUP(K6656,'Base -Receita-Despesa'!$B:$AS,1,FALSE)</f>
        <v>Serviços</v>
      </c>
    </row>
    <row r="6657" spans="1:12" ht="15" customHeight="1" x14ac:dyDescent="0.25">
      <c r="A6657" s="81" t="str">
        <f t="shared" si="214"/>
        <v>2020</v>
      </c>
      <c r="B6657" s="259" t="s">
        <v>1021</v>
      </c>
      <c r="C6657" s="260" t="s">
        <v>1022</v>
      </c>
      <c r="D6657" s="73" t="str">
        <f t="shared" si="213"/>
        <v>fev/2020</v>
      </c>
      <c r="E6657" s="263">
        <v>43867</v>
      </c>
      <c r="F6657" s="259" t="s">
        <v>134</v>
      </c>
      <c r="G6657" s="259" t="s">
        <v>295</v>
      </c>
      <c r="H6657" s="264" t="s">
        <v>1893</v>
      </c>
      <c r="I6657" s="264" t="s">
        <v>135</v>
      </c>
      <c r="J6657" s="265">
        <v>-1566.14</v>
      </c>
      <c r="K6657" s="82" t="str">
        <f>IFERROR(IFERROR(VLOOKUP(I6657,'DE-PARA'!B:D,3,0),VLOOKUP(I6657,'DE-PARA'!C:D,2,0)),"NÃO ENCONTRADO")</f>
        <v>Pessoal</v>
      </c>
      <c r="L6657" s="50" t="str">
        <f>VLOOKUP(K6657,'Base -Receita-Despesa'!$B:$AS,1,FALSE)</f>
        <v>Pessoal</v>
      </c>
    </row>
    <row r="6658" spans="1:12" ht="15" customHeight="1" x14ac:dyDescent="0.25">
      <c r="A6658" s="81" t="str">
        <f t="shared" si="214"/>
        <v>2020</v>
      </c>
      <c r="B6658" s="259" t="s">
        <v>1021</v>
      </c>
      <c r="C6658" s="260" t="s">
        <v>1022</v>
      </c>
      <c r="D6658" s="73" t="str">
        <f t="shared" si="213"/>
        <v>fev/2020</v>
      </c>
      <c r="E6658" s="263">
        <v>43867</v>
      </c>
      <c r="F6658" s="259" t="s">
        <v>134</v>
      </c>
      <c r="G6658" s="259" t="s">
        <v>295</v>
      </c>
      <c r="H6658" s="264" t="s">
        <v>1826</v>
      </c>
      <c r="I6658" s="264" t="s">
        <v>135</v>
      </c>
      <c r="J6658" s="265">
        <v>-1467.78</v>
      </c>
      <c r="K6658" s="82" t="str">
        <f>IFERROR(IFERROR(VLOOKUP(I6658,'DE-PARA'!B:D,3,0),VLOOKUP(I6658,'DE-PARA'!C:D,2,0)),"NÃO ENCONTRADO")</f>
        <v>Pessoal</v>
      </c>
      <c r="L6658" s="50" t="str">
        <f>VLOOKUP(K6658,'Base -Receita-Despesa'!$B:$AS,1,FALSE)</f>
        <v>Pessoal</v>
      </c>
    </row>
    <row r="6659" spans="1:12" ht="15" customHeight="1" x14ac:dyDescent="0.25">
      <c r="A6659" s="81" t="str">
        <f t="shared" si="214"/>
        <v>2020</v>
      </c>
      <c r="B6659" s="259" t="s">
        <v>1021</v>
      </c>
      <c r="C6659" s="260" t="s">
        <v>1022</v>
      </c>
      <c r="D6659" s="73" t="str">
        <f t="shared" ref="D6659:D6722" si="215">TEXT(E6659,"mmm/aaaa")</f>
        <v>fev/2020</v>
      </c>
      <c r="E6659" s="263">
        <v>43867</v>
      </c>
      <c r="F6659" s="259" t="s">
        <v>134</v>
      </c>
      <c r="G6659" s="259" t="s">
        <v>295</v>
      </c>
      <c r="H6659" s="266" t="s">
        <v>1885</v>
      </c>
      <c r="I6659" s="266" t="s">
        <v>135</v>
      </c>
      <c r="J6659" s="265">
        <v>-1444.9</v>
      </c>
      <c r="K6659" s="82" t="str">
        <f>IFERROR(IFERROR(VLOOKUP(I6659,'DE-PARA'!B:D,3,0),VLOOKUP(I6659,'DE-PARA'!C:D,2,0)),"NÃO ENCONTRADO")</f>
        <v>Pessoal</v>
      </c>
      <c r="L6659" s="50" t="str">
        <f>VLOOKUP(K6659,'Base -Receita-Despesa'!$B:$AS,1,FALSE)</f>
        <v>Pessoal</v>
      </c>
    </row>
    <row r="6660" spans="1:12" ht="15" customHeight="1" x14ac:dyDescent="0.25">
      <c r="A6660" s="81" t="str">
        <f t="shared" si="214"/>
        <v>2020</v>
      </c>
      <c r="B6660" s="259" t="s">
        <v>1021</v>
      </c>
      <c r="C6660" s="260" t="s">
        <v>1022</v>
      </c>
      <c r="D6660" s="73" t="str">
        <f t="shared" si="215"/>
        <v>fev/2020</v>
      </c>
      <c r="E6660" s="263">
        <v>43867</v>
      </c>
      <c r="F6660" s="259" t="s">
        <v>134</v>
      </c>
      <c r="G6660" s="259" t="s">
        <v>295</v>
      </c>
      <c r="H6660" s="264" t="s">
        <v>1888</v>
      </c>
      <c r="I6660" s="264" t="s">
        <v>135</v>
      </c>
      <c r="J6660" s="265">
        <v>-1377.49</v>
      </c>
      <c r="K6660" s="82" t="str">
        <f>IFERROR(IFERROR(VLOOKUP(I6660,'DE-PARA'!B:D,3,0),VLOOKUP(I6660,'DE-PARA'!C:D,2,0)),"NÃO ENCONTRADO")</f>
        <v>Pessoal</v>
      </c>
      <c r="L6660" s="50" t="str">
        <f>VLOOKUP(K6660,'Base -Receita-Despesa'!$B:$AS,1,FALSE)</f>
        <v>Pessoal</v>
      </c>
    </row>
    <row r="6661" spans="1:12" ht="15" customHeight="1" x14ac:dyDescent="0.25">
      <c r="A6661" s="81" t="str">
        <f t="shared" si="214"/>
        <v>2020</v>
      </c>
      <c r="B6661" s="259" t="s">
        <v>1021</v>
      </c>
      <c r="C6661" s="260" t="s">
        <v>1022</v>
      </c>
      <c r="D6661" s="73" t="str">
        <f t="shared" si="215"/>
        <v>fev/2020</v>
      </c>
      <c r="E6661" s="263">
        <v>43867</v>
      </c>
      <c r="F6661" s="259" t="s">
        <v>134</v>
      </c>
      <c r="G6661" s="259" t="s">
        <v>295</v>
      </c>
      <c r="H6661" s="264" t="s">
        <v>1889</v>
      </c>
      <c r="I6661" s="264" t="s">
        <v>135</v>
      </c>
      <c r="J6661" s="265">
        <v>-1358.37</v>
      </c>
      <c r="K6661" s="82" t="str">
        <f>IFERROR(IFERROR(VLOOKUP(I6661,'DE-PARA'!B:D,3,0),VLOOKUP(I6661,'DE-PARA'!C:D,2,0)),"NÃO ENCONTRADO")</f>
        <v>Pessoal</v>
      </c>
      <c r="L6661" s="50" t="str">
        <f>VLOOKUP(K6661,'Base -Receita-Despesa'!$B:$AS,1,FALSE)</f>
        <v>Pessoal</v>
      </c>
    </row>
    <row r="6662" spans="1:12" ht="15" customHeight="1" x14ac:dyDescent="0.25">
      <c r="A6662" s="81" t="str">
        <f t="shared" si="214"/>
        <v>2020</v>
      </c>
      <c r="B6662" s="259" t="s">
        <v>1021</v>
      </c>
      <c r="C6662" s="260" t="s">
        <v>1022</v>
      </c>
      <c r="D6662" s="73" t="str">
        <f t="shared" si="215"/>
        <v>fev/2020</v>
      </c>
      <c r="E6662" s="263">
        <v>43867</v>
      </c>
      <c r="F6662" s="259" t="s">
        <v>134</v>
      </c>
      <c r="G6662" s="259" t="s">
        <v>295</v>
      </c>
      <c r="H6662" s="264" t="s">
        <v>1886</v>
      </c>
      <c r="I6662" s="264" t="s">
        <v>135</v>
      </c>
      <c r="J6662" s="265">
        <v>-1304.0999999999999</v>
      </c>
      <c r="K6662" s="82" t="str">
        <f>IFERROR(IFERROR(VLOOKUP(I6662,'DE-PARA'!B:D,3,0),VLOOKUP(I6662,'DE-PARA'!C:D,2,0)),"NÃO ENCONTRADO")</f>
        <v>Pessoal</v>
      </c>
      <c r="L6662" s="50" t="str">
        <f>VLOOKUP(K6662,'Base -Receita-Despesa'!$B:$AS,1,FALSE)</f>
        <v>Pessoal</v>
      </c>
    </row>
    <row r="6663" spans="1:12" ht="15" customHeight="1" x14ac:dyDescent="0.25">
      <c r="A6663" s="81" t="str">
        <f t="shared" si="214"/>
        <v>2020</v>
      </c>
      <c r="B6663" s="259" t="s">
        <v>1021</v>
      </c>
      <c r="C6663" s="260" t="s">
        <v>1022</v>
      </c>
      <c r="D6663" s="73" t="str">
        <f t="shared" si="215"/>
        <v>fev/2020</v>
      </c>
      <c r="E6663" s="263">
        <v>43867</v>
      </c>
      <c r="F6663" s="259" t="s">
        <v>134</v>
      </c>
      <c r="G6663" s="259" t="s">
        <v>295</v>
      </c>
      <c r="H6663" s="264" t="s">
        <v>1966</v>
      </c>
      <c r="I6663" s="264" t="s">
        <v>135</v>
      </c>
      <c r="J6663" s="264">
        <v>-455.4</v>
      </c>
      <c r="K6663" s="82" t="str">
        <f>IFERROR(IFERROR(VLOOKUP(I6663,'DE-PARA'!B:D,3,0),VLOOKUP(I6663,'DE-PARA'!C:D,2,0)),"NÃO ENCONTRADO")</f>
        <v>Pessoal</v>
      </c>
      <c r="L6663" s="50" t="str">
        <f>VLOOKUP(K6663,'Base -Receita-Despesa'!$B:$AS,1,FALSE)</f>
        <v>Pessoal</v>
      </c>
    </row>
    <row r="6664" spans="1:12" ht="15" customHeight="1" x14ac:dyDescent="0.25">
      <c r="A6664" s="81" t="str">
        <f t="shared" si="214"/>
        <v>2020</v>
      </c>
      <c r="B6664" s="259" t="s">
        <v>1021</v>
      </c>
      <c r="C6664" s="260" t="s">
        <v>1022</v>
      </c>
      <c r="D6664" s="73" t="str">
        <f t="shared" si="215"/>
        <v>fev/2020</v>
      </c>
      <c r="E6664" s="263">
        <v>43867</v>
      </c>
      <c r="F6664" s="259">
        <v>107623</v>
      </c>
      <c r="G6664" s="259" t="s">
        <v>295</v>
      </c>
      <c r="H6664" s="264" t="s">
        <v>181</v>
      </c>
      <c r="I6664" s="264" t="s">
        <v>249</v>
      </c>
      <c r="J6664" s="264">
        <v>-169.8</v>
      </c>
      <c r="K6664" s="82" t="str">
        <f>IFERROR(IFERROR(VLOOKUP(I6664,'DE-PARA'!B:D,3,0),VLOOKUP(I6664,'DE-PARA'!C:D,2,0)),"NÃO ENCONTRADO")</f>
        <v>Materiais</v>
      </c>
      <c r="L6664" s="50" t="str">
        <f>VLOOKUP(K6664,'Base -Receita-Despesa'!$B:$AS,1,FALSE)</f>
        <v>Materiais</v>
      </c>
    </row>
    <row r="6665" spans="1:12" ht="15" customHeight="1" x14ac:dyDescent="0.25">
      <c r="A6665" s="81" t="str">
        <f t="shared" si="214"/>
        <v>2020</v>
      </c>
      <c r="B6665" s="259" t="s">
        <v>1021</v>
      </c>
      <c r="C6665" s="260" t="s">
        <v>1022</v>
      </c>
      <c r="D6665" s="73" t="str">
        <f t="shared" si="215"/>
        <v>fev/2020</v>
      </c>
      <c r="E6665" s="263">
        <v>43867</v>
      </c>
      <c r="F6665" s="259" t="s">
        <v>207</v>
      </c>
      <c r="G6665" s="259" t="s">
        <v>295</v>
      </c>
      <c r="H6665" s="264" t="s">
        <v>208</v>
      </c>
      <c r="I6665" s="264" t="s">
        <v>298</v>
      </c>
      <c r="J6665" s="265">
        <v>4712.59</v>
      </c>
      <c r="K6665" s="82" t="str">
        <f>IFERROR(IFERROR(VLOOKUP(I6665,'DE-PARA'!B:D,3,0),VLOOKUP(I6665,'DE-PARA'!C:D,2,0)),"NÃO ENCONTRADO")</f>
        <v>Entrada Conta Aplicação (+)</v>
      </c>
      <c r="L6665" s="50" t="str">
        <f>VLOOKUP(K6665,'Base -Receita-Despesa'!$B:$AS,1,FALSE)</f>
        <v>ENTRADA CONTA APLICAÇÃO (+)</v>
      </c>
    </row>
    <row r="6666" spans="1:12" ht="15" customHeight="1" x14ac:dyDescent="0.25">
      <c r="A6666" s="81" t="str">
        <f t="shared" si="214"/>
        <v>2020</v>
      </c>
      <c r="B6666" s="259" t="s">
        <v>1023</v>
      </c>
      <c r="C6666" s="260" t="s">
        <v>1022</v>
      </c>
      <c r="D6666" s="73" t="str">
        <f t="shared" si="215"/>
        <v>fev/2020</v>
      </c>
      <c r="E6666" s="263">
        <v>43867</v>
      </c>
      <c r="F6666" s="259" t="s">
        <v>207</v>
      </c>
      <c r="G6666" s="259" t="s">
        <v>295</v>
      </c>
      <c r="H6666" s="264" t="s">
        <v>208</v>
      </c>
      <c r="I6666" s="264" t="s">
        <v>298</v>
      </c>
      <c r="J6666" s="265">
        <v>498504.23</v>
      </c>
      <c r="K6666" s="82" t="str">
        <f>IFERROR(IFERROR(VLOOKUP(I6666,'DE-PARA'!B:D,3,0),VLOOKUP(I6666,'DE-PARA'!C:D,2,0)),"NÃO ENCONTRADO")</f>
        <v>Entrada Conta Aplicação (+)</v>
      </c>
      <c r="L6666" s="50" t="str">
        <f>VLOOKUP(K6666,'Base -Receita-Despesa'!$B:$AS,1,FALSE)</f>
        <v>ENTRADA CONTA APLICAÇÃO (+)</v>
      </c>
    </row>
    <row r="6667" spans="1:12" ht="15" customHeight="1" x14ac:dyDescent="0.25">
      <c r="A6667" s="81" t="str">
        <f t="shared" si="214"/>
        <v>2020</v>
      </c>
      <c r="B6667" s="259" t="s">
        <v>1021</v>
      </c>
      <c r="C6667" s="260" t="s">
        <v>1022</v>
      </c>
      <c r="D6667" s="73" t="str">
        <f t="shared" si="215"/>
        <v>fev/2020</v>
      </c>
      <c r="E6667" s="263">
        <v>43867</v>
      </c>
      <c r="F6667" s="259" t="s">
        <v>205</v>
      </c>
      <c r="G6667" s="259" t="s">
        <v>295</v>
      </c>
      <c r="H6667" s="264" t="s">
        <v>736</v>
      </c>
      <c r="I6667" s="264" t="s">
        <v>125</v>
      </c>
      <c r="J6667" s="265">
        <v>500000</v>
      </c>
      <c r="K6667" s="82" t="str">
        <f>IFERROR(IFERROR(VLOOKUP(I6667,'DE-PARA'!B:D,3,0),VLOOKUP(I6667,'DE-PARA'!C:D,2,0)),"NÃO ENCONTRADO")</f>
        <v>TEV – Transferências Entre Contas (Entradas)</v>
      </c>
      <c r="L6667" s="50" t="str">
        <f>VLOOKUP(K6667,'Base -Receita-Despesa'!$B:$AS,1,FALSE)</f>
        <v>TEV – Transferências Entre Contas (Entradas)</v>
      </c>
    </row>
    <row r="6668" spans="1:12" ht="15" customHeight="1" x14ac:dyDescent="0.25">
      <c r="A6668" s="81" t="str">
        <f t="shared" si="214"/>
        <v>2020</v>
      </c>
      <c r="B6668" s="259" t="s">
        <v>1023</v>
      </c>
      <c r="C6668" s="260" t="s">
        <v>1022</v>
      </c>
      <c r="D6668" s="73" t="str">
        <f t="shared" si="215"/>
        <v>fev/2020</v>
      </c>
      <c r="E6668" s="263">
        <v>43868</v>
      </c>
      <c r="F6668" s="259" t="s">
        <v>205</v>
      </c>
      <c r="G6668" s="259" t="s">
        <v>295</v>
      </c>
      <c r="H6668" s="264" t="s">
        <v>736</v>
      </c>
      <c r="I6668" s="264" t="s">
        <v>125</v>
      </c>
      <c r="J6668" s="265">
        <v>-500000</v>
      </c>
      <c r="K6668" s="82" t="str">
        <f>IFERROR(IFERROR(VLOOKUP(I6668,'DE-PARA'!B:D,3,0),VLOOKUP(I6668,'DE-PARA'!C:D,2,0)),"NÃO ENCONTRADO")</f>
        <v>TEV – Transferências Entre Contas (Entradas)</v>
      </c>
      <c r="L6668" s="50" t="str">
        <f>VLOOKUP(K6668,'Base -Receita-Despesa'!$B:$AS,1,FALSE)</f>
        <v>TEV – Transferências Entre Contas (Entradas)</v>
      </c>
    </row>
    <row r="6669" spans="1:12" ht="15" customHeight="1" x14ac:dyDescent="0.25">
      <c r="A6669" s="81" t="str">
        <f t="shared" si="214"/>
        <v>2020</v>
      </c>
      <c r="B6669" s="259" t="s">
        <v>1021</v>
      </c>
      <c r="C6669" s="260" t="s">
        <v>1022</v>
      </c>
      <c r="D6669" s="73" t="str">
        <f t="shared" si="215"/>
        <v>fev/2020</v>
      </c>
      <c r="E6669" s="263">
        <v>43868</v>
      </c>
      <c r="F6669" s="259" t="s">
        <v>738</v>
      </c>
      <c r="G6669" s="259" t="s">
        <v>295</v>
      </c>
      <c r="H6669" s="264" t="s">
        <v>738</v>
      </c>
      <c r="I6669" s="264" t="s">
        <v>206</v>
      </c>
      <c r="J6669" s="265">
        <v>-452458.39</v>
      </c>
      <c r="K6669" s="82" t="str">
        <f>IFERROR(IFERROR(VLOOKUP(I6669,'DE-PARA'!B:D,3,0),VLOOKUP(I6669,'DE-PARA'!C:D,2,0)),"NÃO ENCONTRADO")</f>
        <v>Saídas Da C/A Por Regates (-)</v>
      </c>
      <c r="L6669" s="50" t="str">
        <f>VLOOKUP(K6669,'Base -Receita-Despesa'!$B:$AS,1,FALSE)</f>
        <v>SAÍDAS DA C/A POR REGATES (-)</v>
      </c>
    </row>
    <row r="6670" spans="1:12" ht="15" customHeight="1" x14ac:dyDescent="0.25">
      <c r="A6670" s="81" t="str">
        <f t="shared" si="214"/>
        <v>2020</v>
      </c>
      <c r="B6670" s="259" t="s">
        <v>1021</v>
      </c>
      <c r="C6670" s="260" t="s">
        <v>1022</v>
      </c>
      <c r="D6670" s="73" t="str">
        <f t="shared" si="215"/>
        <v>fev/2020</v>
      </c>
      <c r="E6670" s="263">
        <v>43868</v>
      </c>
      <c r="F6670" s="259" t="s">
        <v>739</v>
      </c>
      <c r="G6670" s="259" t="s">
        <v>295</v>
      </c>
      <c r="H6670" s="264" t="s">
        <v>888</v>
      </c>
      <c r="I6670" s="264" t="s">
        <v>126</v>
      </c>
      <c r="J6670" s="265">
        <v>-30695.06</v>
      </c>
      <c r="K6670" s="82" t="str">
        <f>IFERROR(IFERROR(VLOOKUP(I6670,'DE-PARA'!B:D,3,0),VLOOKUP(I6670,'DE-PARA'!C:D,2,0)),"NÃO ENCONTRADO")</f>
        <v>Encargos sobre Folha de Pagamento</v>
      </c>
      <c r="L6670" s="50" t="str">
        <f>VLOOKUP(K6670,'Base -Receita-Despesa'!$B:$AS,1,FALSE)</f>
        <v>Encargos sobre Folha de Pagamento</v>
      </c>
    </row>
    <row r="6671" spans="1:12" ht="15" customHeight="1" x14ac:dyDescent="0.25">
      <c r="A6671" s="81" t="str">
        <f t="shared" si="214"/>
        <v>2020</v>
      </c>
      <c r="B6671" s="259" t="s">
        <v>1021</v>
      </c>
      <c r="C6671" s="260" t="s">
        <v>1022</v>
      </c>
      <c r="D6671" s="73" t="str">
        <f t="shared" si="215"/>
        <v>fev/2020</v>
      </c>
      <c r="E6671" s="263">
        <v>43868</v>
      </c>
      <c r="F6671" s="259" t="s">
        <v>127</v>
      </c>
      <c r="G6671" s="259" t="s">
        <v>295</v>
      </c>
      <c r="H6671" s="264" t="s">
        <v>1967</v>
      </c>
      <c r="I6671" s="264" t="s">
        <v>128</v>
      </c>
      <c r="J6671" s="265">
        <v>-7590.58</v>
      </c>
      <c r="K6671" s="82" t="str">
        <f>IFERROR(IFERROR(VLOOKUP(I6671,'DE-PARA'!B:D,3,0),VLOOKUP(I6671,'DE-PARA'!C:D,2,0)),"NÃO ENCONTRADO")</f>
        <v>Rescisões Trabalhistas</v>
      </c>
      <c r="L6671" s="50" t="str">
        <f>VLOOKUP(K6671,'Base -Receita-Despesa'!$B:$AS,1,FALSE)</f>
        <v>Rescisões Trabalhistas</v>
      </c>
    </row>
    <row r="6672" spans="1:12" ht="15" customHeight="1" x14ac:dyDescent="0.25">
      <c r="A6672" s="81" t="str">
        <f t="shared" si="214"/>
        <v>2020</v>
      </c>
      <c r="B6672" s="259" t="s">
        <v>1021</v>
      </c>
      <c r="C6672" s="260" t="s">
        <v>1022</v>
      </c>
      <c r="D6672" s="73" t="str">
        <f t="shared" si="215"/>
        <v>fev/2020</v>
      </c>
      <c r="E6672" s="263">
        <v>43868</v>
      </c>
      <c r="F6672" s="259">
        <v>1860</v>
      </c>
      <c r="G6672" s="259" t="s">
        <v>295</v>
      </c>
      <c r="H6672" s="264" t="s">
        <v>1913</v>
      </c>
      <c r="I6672" s="264" t="s">
        <v>165</v>
      </c>
      <c r="J6672" s="265">
        <v>-4000</v>
      </c>
      <c r="K6672" s="82" t="str">
        <f>IFERROR(IFERROR(VLOOKUP(I6672,'DE-PARA'!B:D,3,0),VLOOKUP(I6672,'DE-PARA'!C:D,2,0)),"NÃO ENCONTRADO")</f>
        <v>Serviços</v>
      </c>
      <c r="L6672" s="50" t="str">
        <f>VLOOKUP(K6672,'Base -Receita-Despesa'!$B:$AS,1,FALSE)</f>
        <v>Serviços</v>
      </c>
    </row>
    <row r="6673" spans="1:12" ht="15" customHeight="1" x14ac:dyDescent="0.25">
      <c r="A6673" s="81" t="str">
        <f t="shared" si="214"/>
        <v>2020</v>
      </c>
      <c r="B6673" s="259" t="s">
        <v>1021</v>
      </c>
      <c r="C6673" s="260" t="s">
        <v>1022</v>
      </c>
      <c r="D6673" s="73" t="str">
        <f t="shared" si="215"/>
        <v>fev/2020</v>
      </c>
      <c r="E6673" s="263">
        <v>43868</v>
      </c>
      <c r="F6673" s="259" t="s">
        <v>175</v>
      </c>
      <c r="G6673" s="259" t="s">
        <v>295</v>
      </c>
      <c r="H6673" s="264" t="s">
        <v>1900</v>
      </c>
      <c r="I6673" s="264" t="s">
        <v>148</v>
      </c>
      <c r="J6673" s="265">
        <v>-3884.88</v>
      </c>
      <c r="K6673" s="82" t="str">
        <f>IFERROR(IFERROR(VLOOKUP(I6673,'DE-PARA'!B:D,3,0),VLOOKUP(I6673,'DE-PARA'!C:D,2,0)),"NÃO ENCONTRADO")</f>
        <v>Pessoal</v>
      </c>
      <c r="L6673" s="50" t="str">
        <f>VLOOKUP(K6673,'Base -Receita-Despesa'!$B:$AS,1,FALSE)</f>
        <v>Pessoal</v>
      </c>
    </row>
    <row r="6674" spans="1:12" ht="15" customHeight="1" x14ac:dyDescent="0.25">
      <c r="A6674" s="81" t="str">
        <f t="shared" si="214"/>
        <v>2020</v>
      </c>
      <c r="B6674" s="259" t="s">
        <v>1021</v>
      </c>
      <c r="C6674" s="260" t="s">
        <v>1022</v>
      </c>
      <c r="D6674" s="73" t="str">
        <f t="shared" si="215"/>
        <v>fev/2020</v>
      </c>
      <c r="E6674" s="263">
        <v>43868</v>
      </c>
      <c r="F6674" s="259">
        <v>522172</v>
      </c>
      <c r="G6674" s="259" t="s">
        <v>295</v>
      </c>
      <c r="H6674" s="264" t="s">
        <v>180</v>
      </c>
      <c r="I6674" s="264" t="s">
        <v>248</v>
      </c>
      <c r="J6674" s="264">
        <v>-731</v>
      </c>
      <c r="K6674" s="82" t="str">
        <f>IFERROR(IFERROR(VLOOKUP(I6674,'DE-PARA'!B:D,3,0),VLOOKUP(I6674,'DE-PARA'!C:D,2,0)),"NÃO ENCONTRADO")</f>
        <v>Materiais</v>
      </c>
      <c r="L6674" s="50" t="str">
        <f>VLOOKUP(K6674,'Base -Receita-Despesa'!$B:$AS,1,FALSE)</f>
        <v>Materiais</v>
      </c>
    </row>
    <row r="6675" spans="1:12" ht="15" customHeight="1" x14ac:dyDescent="0.25">
      <c r="A6675" s="81" t="str">
        <f t="shared" si="214"/>
        <v>2020</v>
      </c>
      <c r="B6675" s="259" t="s">
        <v>1021</v>
      </c>
      <c r="C6675" s="260" t="s">
        <v>1022</v>
      </c>
      <c r="D6675" s="73" t="str">
        <f t="shared" si="215"/>
        <v>fev/2020</v>
      </c>
      <c r="E6675" s="263">
        <v>43868</v>
      </c>
      <c r="F6675" s="259" t="s">
        <v>1968</v>
      </c>
      <c r="G6675" s="259" t="s">
        <v>295</v>
      </c>
      <c r="H6675" s="264" t="s">
        <v>1967</v>
      </c>
      <c r="I6675" s="264" t="s">
        <v>128</v>
      </c>
      <c r="J6675" s="264">
        <v>-561.58000000000004</v>
      </c>
      <c r="K6675" s="82" t="str">
        <f>IFERROR(IFERROR(VLOOKUP(I6675,'DE-PARA'!B:D,3,0),VLOOKUP(I6675,'DE-PARA'!C:D,2,0)),"NÃO ENCONTRADO")</f>
        <v>Rescisões Trabalhistas</v>
      </c>
      <c r="L6675" s="50" t="str">
        <f>VLOOKUP(K6675,'Base -Receita-Despesa'!$B:$AS,1,FALSE)</f>
        <v>Rescisões Trabalhistas</v>
      </c>
    </row>
    <row r="6676" spans="1:12" ht="15" customHeight="1" x14ac:dyDescent="0.25">
      <c r="A6676" s="81" t="str">
        <f t="shared" si="214"/>
        <v>2020</v>
      </c>
      <c r="B6676" s="259" t="s">
        <v>1021</v>
      </c>
      <c r="C6676" s="260" t="s">
        <v>1022</v>
      </c>
      <c r="D6676" s="73" t="str">
        <f t="shared" si="215"/>
        <v>fev/2020</v>
      </c>
      <c r="E6676" s="263">
        <v>43868</v>
      </c>
      <c r="F6676" s="259" t="s">
        <v>214</v>
      </c>
      <c r="G6676" s="259" t="s">
        <v>295</v>
      </c>
      <c r="H6676" s="264" t="s">
        <v>197</v>
      </c>
      <c r="I6676" s="264" t="s">
        <v>133</v>
      </c>
      <c r="J6676" s="264">
        <v>-9.5</v>
      </c>
      <c r="K6676" s="82" t="str">
        <f>IFERROR(IFERROR(VLOOKUP(I6676,'DE-PARA'!B:D,3,0),VLOOKUP(I6676,'DE-PARA'!C:D,2,0)),"NÃO ENCONTRADO")</f>
        <v>Outras Saídas</v>
      </c>
      <c r="L6676" s="50" t="str">
        <f>VLOOKUP(K6676,'Base -Receita-Despesa'!$B:$AS,1,FALSE)</f>
        <v>Outras Saídas</v>
      </c>
    </row>
    <row r="6677" spans="1:12" ht="15" customHeight="1" x14ac:dyDescent="0.25">
      <c r="A6677" s="81" t="str">
        <f t="shared" si="214"/>
        <v>2020</v>
      </c>
      <c r="B6677" s="259" t="s">
        <v>1021</v>
      </c>
      <c r="C6677" s="260" t="s">
        <v>1022</v>
      </c>
      <c r="D6677" s="73" t="str">
        <f t="shared" si="215"/>
        <v>fev/2020</v>
      </c>
      <c r="E6677" s="263">
        <v>43868</v>
      </c>
      <c r="F6677" s="259" t="s">
        <v>214</v>
      </c>
      <c r="G6677" s="259" t="s">
        <v>295</v>
      </c>
      <c r="H6677" s="264" t="s">
        <v>197</v>
      </c>
      <c r="I6677" s="264" t="s">
        <v>133</v>
      </c>
      <c r="J6677" s="264">
        <v>-9.5</v>
      </c>
      <c r="K6677" s="82" t="str">
        <f>IFERROR(IFERROR(VLOOKUP(I6677,'DE-PARA'!B:D,3,0),VLOOKUP(I6677,'DE-PARA'!C:D,2,0)),"NÃO ENCONTRADO")</f>
        <v>Outras Saídas</v>
      </c>
      <c r="L6677" s="50" t="str">
        <f>VLOOKUP(K6677,'Base -Receita-Despesa'!$B:$AS,1,FALSE)</f>
        <v>Outras Saídas</v>
      </c>
    </row>
    <row r="6678" spans="1:12" ht="15" customHeight="1" x14ac:dyDescent="0.25">
      <c r="A6678" s="81" t="str">
        <f t="shared" si="214"/>
        <v>2020</v>
      </c>
      <c r="B6678" s="259" t="s">
        <v>1021</v>
      </c>
      <c r="C6678" s="260" t="s">
        <v>1022</v>
      </c>
      <c r="D6678" s="73" t="str">
        <f t="shared" si="215"/>
        <v>fev/2020</v>
      </c>
      <c r="E6678" s="263">
        <v>43868</v>
      </c>
      <c r="F6678" s="259" t="s">
        <v>214</v>
      </c>
      <c r="G6678" s="259" t="s">
        <v>295</v>
      </c>
      <c r="H6678" s="264" t="s">
        <v>197</v>
      </c>
      <c r="I6678" s="264" t="s">
        <v>133</v>
      </c>
      <c r="J6678" s="264">
        <v>-9.5</v>
      </c>
      <c r="K6678" s="82" t="str">
        <f>IFERROR(IFERROR(VLOOKUP(I6678,'DE-PARA'!B:D,3,0),VLOOKUP(I6678,'DE-PARA'!C:D,2,0)),"NÃO ENCONTRADO")</f>
        <v>Outras Saídas</v>
      </c>
      <c r="L6678" s="50" t="str">
        <f>VLOOKUP(K6678,'Base -Receita-Despesa'!$B:$AS,1,FALSE)</f>
        <v>Outras Saídas</v>
      </c>
    </row>
    <row r="6679" spans="1:12" ht="15" customHeight="1" x14ac:dyDescent="0.25">
      <c r="A6679" s="81" t="str">
        <f t="shared" si="214"/>
        <v>2020</v>
      </c>
      <c r="B6679" s="259" t="s">
        <v>1023</v>
      </c>
      <c r="C6679" s="260" t="s">
        <v>1022</v>
      </c>
      <c r="D6679" s="73" t="str">
        <f t="shared" si="215"/>
        <v>fev/2020</v>
      </c>
      <c r="E6679" s="263">
        <v>43868</v>
      </c>
      <c r="F6679" s="259" t="s">
        <v>207</v>
      </c>
      <c r="G6679" s="259" t="s">
        <v>295</v>
      </c>
      <c r="H6679" s="264" t="s">
        <v>208</v>
      </c>
      <c r="I6679" s="264" t="s">
        <v>298</v>
      </c>
      <c r="J6679" s="265">
        <v>500000</v>
      </c>
      <c r="K6679" s="82" t="str">
        <f>IFERROR(IFERROR(VLOOKUP(I6679,'DE-PARA'!B:D,3,0),VLOOKUP(I6679,'DE-PARA'!C:D,2,0)),"NÃO ENCONTRADO")</f>
        <v>Entrada Conta Aplicação (+)</v>
      </c>
      <c r="L6679" s="50" t="str">
        <f>VLOOKUP(K6679,'Base -Receita-Despesa'!$B:$AS,1,FALSE)</f>
        <v>ENTRADA CONTA APLICAÇÃO (+)</v>
      </c>
    </row>
    <row r="6680" spans="1:12" ht="15" customHeight="1" x14ac:dyDescent="0.25">
      <c r="A6680" s="81" t="str">
        <f t="shared" si="214"/>
        <v>2020</v>
      </c>
      <c r="B6680" s="259" t="s">
        <v>1021</v>
      </c>
      <c r="C6680" s="260" t="s">
        <v>1022</v>
      </c>
      <c r="D6680" s="73" t="str">
        <f t="shared" si="215"/>
        <v>fev/2020</v>
      </c>
      <c r="E6680" s="263">
        <v>43868</v>
      </c>
      <c r="F6680" s="259" t="s">
        <v>205</v>
      </c>
      <c r="G6680" s="259" t="s">
        <v>295</v>
      </c>
      <c r="H6680" s="264" t="s">
        <v>736</v>
      </c>
      <c r="I6680" s="264" t="s">
        <v>125</v>
      </c>
      <c r="J6680" s="265">
        <v>500000</v>
      </c>
      <c r="K6680" s="82" t="str">
        <f>IFERROR(IFERROR(VLOOKUP(I6680,'DE-PARA'!B:D,3,0),VLOOKUP(I6680,'DE-PARA'!C:D,2,0)),"NÃO ENCONTRADO")</f>
        <v>TEV – Transferências Entre Contas (Entradas)</v>
      </c>
      <c r="L6680" s="50" t="str">
        <f>VLOOKUP(K6680,'Base -Receita-Despesa'!$B:$AS,1,FALSE)</f>
        <v>TEV – Transferências Entre Contas (Entradas)</v>
      </c>
    </row>
    <row r="6681" spans="1:12" ht="15" customHeight="1" x14ac:dyDescent="0.25">
      <c r="A6681" s="81" t="str">
        <f t="shared" si="214"/>
        <v>2020</v>
      </c>
      <c r="B6681" s="259" t="s">
        <v>1021</v>
      </c>
      <c r="C6681" s="260" t="s">
        <v>1022</v>
      </c>
      <c r="D6681" s="73" t="str">
        <f t="shared" si="215"/>
        <v>fev/2020</v>
      </c>
      <c r="E6681" s="263">
        <v>43871</v>
      </c>
      <c r="F6681" s="259" t="s">
        <v>738</v>
      </c>
      <c r="G6681" s="259" t="s">
        <v>295</v>
      </c>
      <c r="H6681" s="264" t="s">
        <v>738</v>
      </c>
      <c r="I6681" s="264" t="s">
        <v>206</v>
      </c>
      <c r="J6681" s="265">
        <v>-364024.53</v>
      </c>
      <c r="K6681" s="82" t="str">
        <f>IFERROR(IFERROR(VLOOKUP(I6681,'DE-PARA'!B:D,3,0),VLOOKUP(I6681,'DE-PARA'!C:D,2,0)),"NÃO ENCONTRADO")</f>
        <v>Saídas Da C/A Por Regates (-)</v>
      </c>
      <c r="L6681" s="50" t="str">
        <f>VLOOKUP(K6681,'Base -Receita-Despesa'!$B:$AS,1,FALSE)</f>
        <v>SAÍDAS DA C/A POR REGATES (-)</v>
      </c>
    </row>
    <row r="6682" spans="1:12" ht="15" customHeight="1" x14ac:dyDescent="0.25">
      <c r="A6682" s="81" t="str">
        <f t="shared" si="214"/>
        <v>2020</v>
      </c>
      <c r="B6682" s="259" t="s">
        <v>1023</v>
      </c>
      <c r="C6682" s="260" t="s">
        <v>1022</v>
      </c>
      <c r="D6682" s="73" t="str">
        <f t="shared" si="215"/>
        <v>fev/2020</v>
      </c>
      <c r="E6682" s="263">
        <v>43871</v>
      </c>
      <c r="F6682" s="259" t="s">
        <v>205</v>
      </c>
      <c r="G6682" s="259" t="s">
        <v>295</v>
      </c>
      <c r="H6682" s="264" t="s">
        <v>736</v>
      </c>
      <c r="I6682" s="264" t="s">
        <v>125</v>
      </c>
      <c r="J6682" s="265">
        <v>-364024.52</v>
      </c>
      <c r="K6682" s="82" t="str">
        <f>IFERROR(IFERROR(VLOOKUP(I6682,'DE-PARA'!B:D,3,0),VLOOKUP(I6682,'DE-PARA'!C:D,2,0)),"NÃO ENCONTRADO")</f>
        <v>TEV – Transferências Entre Contas (Entradas)</v>
      </c>
      <c r="L6682" s="50" t="str">
        <f>VLOOKUP(K6682,'Base -Receita-Despesa'!$B:$AS,1,FALSE)</f>
        <v>TEV – Transferências Entre Contas (Entradas)</v>
      </c>
    </row>
    <row r="6683" spans="1:12" ht="15" customHeight="1" x14ac:dyDescent="0.25">
      <c r="A6683" s="81" t="str">
        <f t="shared" si="214"/>
        <v>2020</v>
      </c>
      <c r="B6683" s="259" t="s">
        <v>1021</v>
      </c>
      <c r="C6683" s="260" t="s">
        <v>1022</v>
      </c>
      <c r="D6683" s="73" t="str">
        <f t="shared" si="215"/>
        <v>fev/2020</v>
      </c>
      <c r="E6683" s="263">
        <v>43871</v>
      </c>
      <c r="F6683" s="259" t="s">
        <v>175</v>
      </c>
      <c r="G6683" s="259" t="s">
        <v>295</v>
      </c>
      <c r="H6683" s="264" t="s">
        <v>1898</v>
      </c>
      <c r="I6683" s="264" t="s">
        <v>148</v>
      </c>
      <c r="J6683" s="265">
        <v>-5595.3</v>
      </c>
      <c r="K6683" s="82" t="str">
        <f>IFERROR(IFERROR(VLOOKUP(I6683,'DE-PARA'!B:D,3,0),VLOOKUP(I6683,'DE-PARA'!C:D,2,0)),"NÃO ENCONTRADO")</f>
        <v>Pessoal</v>
      </c>
      <c r="L6683" s="50" t="str">
        <f>VLOOKUP(K6683,'Base -Receita-Despesa'!$B:$AS,1,FALSE)</f>
        <v>Pessoal</v>
      </c>
    </row>
    <row r="6684" spans="1:12" ht="15" customHeight="1" x14ac:dyDescent="0.25">
      <c r="A6684" s="81" t="str">
        <f t="shared" si="214"/>
        <v>2020</v>
      </c>
      <c r="B6684" s="259" t="s">
        <v>1021</v>
      </c>
      <c r="C6684" s="260" t="s">
        <v>1022</v>
      </c>
      <c r="D6684" s="73" t="str">
        <f t="shared" si="215"/>
        <v>fev/2020</v>
      </c>
      <c r="E6684" s="263">
        <v>43871</v>
      </c>
      <c r="F6684" s="259">
        <v>1528</v>
      </c>
      <c r="G6684" s="259" t="s">
        <v>295</v>
      </c>
      <c r="H6684" s="264" t="s">
        <v>1070</v>
      </c>
      <c r="I6684" s="264" t="s">
        <v>119</v>
      </c>
      <c r="J6684" s="265">
        <v>-2667.53</v>
      </c>
      <c r="K6684" s="82" t="str">
        <f>IFERROR(IFERROR(VLOOKUP(I6684,'DE-PARA'!B:D,3,0),VLOOKUP(I6684,'DE-PARA'!C:D,2,0)),"NÃO ENCONTRADO")</f>
        <v>Serviços</v>
      </c>
      <c r="L6684" s="50" t="str">
        <f>VLOOKUP(K6684,'Base -Receita-Despesa'!$B:$AS,1,FALSE)</f>
        <v>Serviços</v>
      </c>
    </row>
    <row r="6685" spans="1:12" ht="15" customHeight="1" x14ac:dyDescent="0.25">
      <c r="A6685" s="81" t="str">
        <f t="shared" si="214"/>
        <v>2020</v>
      </c>
      <c r="B6685" s="259" t="s">
        <v>1021</v>
      </c>
      <c r="C6685" s="260" t="s">
        <v>1022</v>
      </c>
      <c r="D6685" s="73" t="str">
        <f t="shared" si="215"/>
        <v>fev/2020</v>
      </c>
      <c r="E6685" s="263">
        <v>43871</v>
      </c>
      <c r="F6685" s="259">
        <v>19199</v>
      </c>
      <c r="G6685" s="259" t="s">
        <v>295</v>
      </c>
      <c r="H6685" s="264" t="s">
        <v>1969</v>
      </c>
      <c r="I6685" s="264" t="s">
        <v>255</v>
      </c>
      <c r="J6685" s="265">
        <v>-2353.0100000000002</v>
      </c>
      <c r="K6685" s="82" t="str">
        <f>IFERROR(IFERROR(VLOOKUP(I6685,'DE-PARA'!B:D,3,0),VLOOKUP(I6685,'DE-PARA'!C:D,2,0)),"NÃO ENCONTRADO")</f>
        <v>Materiais</v>
      </c>
      <c r="L6685" s="50" t="str">
        <f>VLOOKUP(K6685,'Base -Receita-Despesa'!$B:$AS,1,FALSE)</f>
        <v>Materiais</v>
      </c>
    </row>
    <row r="6686" spans="1:12" ht="15" customHeight="1" x14ac:dyDescent="0.25">
      <c r="A6686" s="81" t="str">
        <f t="shared" si="214"/>
        <v>2020</v>
      </c>
      <c r="B6686" s="259" t="s">
        <v>1021</v>
      </c>
      <c r="C6686" s="260" t="s">
        <v>1022</v>
      </c>
      <c r="D6686" s="73" t="str">
        <f t="shared" si="215"/>
        <v>fev/2020</v>
      </c>
      <c r="E6686" s="263">
        <v>43871</v>
      </c>
      <c r="F6686" s="259">
        <v>274</v>
      </c>
      <c r="G6686" s="259" t="s">
        <v>295</v>
      </c>
      <c r="H6686" s="264" t="s">
        <v>1405</v>
      </c>
      <c r="I6686" s="264" t="s">
        <v>140</v>
      </c>
      <c r="J6686" s="265">
        <v>-2053.4299999999998</v>
      </c>
      <c r="K6686" s="82" t="str">
        <f>IFERROR(IFERROR(VLOOKUP(I6686,'DE-PARA'!B:D,3,0),VLOOKUP(I6686,'DE-PARA'!C:D,2,0)),"NÃO ENCONTRADO")</f>
        <v>Materiais</v>
      </c>
      <c r="L6686" s="50" t="str">
        <f>VLOOKUP(K6686,'Base -Receita-Despesa'!$B:$AS,1,FALSE)</f>
        <v>Materiais</v>
      </c>
    </row>
    <row r="6687" spans="1:12" ht="15" customHeight="1" x14ac:dyDescent="0.25">
      <c r="A6687" s="81" t="str">
        <f t="shared" si="214"/>
        <v>2020</v>
      </c>
      <c r="B6687" s="259" t="s">
        <v>1021</v>
      </c>
      <c r="C6687" s="260" t="s">
        <v>1022</v>
      </c>
      <c r="D6687" s="73" t="str">
        <f t="shared" si="215"/>
        <v>fev/2020</v>
      </c>
      <c r="E6687" s="263">
        <v>43871</v>
      </c>
      <c r="F6687" s="259">
        <v>20557</v>
      </c>
      <c r="G6687" s="259" t="s">
        <v>295</v>
      </c>
      <c r="H6687" s="264" t="s">
        <v>391</v>
      </c>
      <c r="I6687" s="264" t="s">
        <v>248</v>
      </c>
      <c r="J6687" s="265">
        <v>-1999.1</v>
      </c>
      <c r="K6687" s="82" t="str">
        <f>IFERROR(IFERROR(VLOOKUP(I6687,'DE-PARA'!B:D,3,0),VLOOKUP(I6687,'DE-PARA'!C:D,2,0)),"NÃO ENCONTRADO")</f>
        <v>Materiais</v>
      </c>
      <c r="L6687" s="50" t="str">
        <f>VLOOKUP(K6687,'Base -Receita-Despesa'!$B:$AS,1,FALSE)</f>
        <v>Materiais</v>
      </c>
    </row>
    <row r="6688" spans="1:12" ht="15" customHeight="1" x14ac:dyDescent="0.25">
      <c r="A6688" s="81" t="str">
        <f t="shared" si="214"/>
        <v>2020</v>
      </c>
      <c r="B6688" s="259" t="s">
        <v>1021</v>
      </c>
      <c r="C6688" s="260" t="s">
        <v>1022</v>
      </c>
      <c r="D6688" s="73" t="str">
        <f t="shared" si="215"/>
        <v>fev/2020</v>
      </c>
      <c r="E6688" s="263">
        <v>43871</v>
      </c>
      <c r="F6688" s="259" t="s">
        <v>175</v>
      </c>
      <c r="G6688" s="259" t="s">
        <v>295</v>
      </c>
      <c r="H6688" s="264" t="s">
        <v>1970</v>
      </c>
      <c r="I6688" s="264" t="s">
        <v>148</v>
      </c>
      <c r="J6688" s="265">
        <v>-1032</v>
      </c>
      <c r="K6688" s="82" t="str">
        <f>IFERROR(IFERROR(VLOOKUP(I6688,'DE-PARA'!B:D,3,0),VLOOKUP(I6688,'DE-PARA'!C:D,2,0)),"NÃO ENCONTRADO")</f>
        <v>Pessoal</v>
      </c>
      <c r="L6688" s="50" t="str">
        <f>VLOOKUP(K6688,'Base -Receita-Despesa'!$B:$AS,1,FALSE)</f>
        <v>Pessoal</v>
      </c>
    </row>
    <row r="6689" spans="1:12" ht="15" customHeight="1" x14ac:dyDescent="0.25">
      <c r="A6689" s="81" t="str">
        <f t="shared" si="214"/>
        <v>2020</v>
      </c>
      <c r="B6689" s="259" t="s">
        <v>1021</v>
      </c>
      <c r="C6689" s="260" t="s">
        <v>1022</v>
      </c>
      <c r="D6689" s="73" t="str">
        <f t="shared" si="215"/>
        <v>fev/2020</v>
      </c>
      <c r="E6689" s="263">
        <v>43871</v>
      </c>
      <c r="F6689" s="259">
        <v>471045</v>
      </c>
      <c r="G6689" s="259" t="s">
        <v>295</v>
      </c>
      <c r="H6689" s="264" t="s">
        <v>1971</v>
      </c>
      <c r="I6689" s="264" t="s">
        <v>255</v>
      </c>
      <c r="J6689" s="264">
        <v>-726.23</v>
      </c>
      <c r="K6689" s="82" t="str">
        <f>IFERROR(IFERROR(VLOOKUP(I6689,'DE-PARA'!B:D,3,0),VLOOKUP(I6689,'DE-PARA'!C:D,2,0)),"NÃO ENCONTRADO")</f>
        <v>Materiais</v>
      </c>
      <c r="L6689" s="50" t="str">
        <f>VLOOKUP(K6689,'Base -Receita-Despesa'!$B:$AS,1,FALSE)</f>
        <v>Materiais</v>
      </c>
    </row>
    <row r="6690" spans="1:12" ht="15" customHeight="1" x14ac:dyDescent="0.25">
      <c r="A6690" s="81" t="str">
        <f t="shared" si="214"/>
        <v>2020</v>
      </c>
      <c r="B6690" s="259" t="s">
        <v>1021</v>
      </c>
      <c r="C6690" s="260" t="s">
        <v>1022</v>
      </c>
      <c r="D6690" s="73" t="str">
        <f t="shared" si="215"/>
        <v>fev/2020</v>
      </c>
      <c r="E6690" s="263">
        <v>43871</v>
      </c>
      <c r="F6690" s="259" t="s">
        <v>214</v>
      </c>
      <c r="G6690" s="259" t="s">
        <v>295</v>
      </c>
      <c r="H6690" s="264" t="s">
        <v>136</v>
      </c>
      <c r="I6690" s="264" t="s">
        <v>133</v>
      </c>
      <c r="J6690" s="264">
        <v>-123.86</v>
      </c>
      <c r="K6690" s="82" t="str">
        <f>IFERROR(IFERROR(VLOOKUP(I6690,'DE-PARA'!B:D,3,0),VLOOKUP(I6690,'DE-PARA'!C:D,2,0)),"NÃO ENCONTRADO")</f>
        <v>Outras Saídas</v>
      </c>
      <c r="L6690" s="50" t="str">
        <f>VLOOKUP(K6690,'Base -Receita-Despesa'!$B:$AS,1,FALSE)</f>
        <v>Outras Saídas</v>
      </c>
    </row>
    <row r="6691" spans="1:12" ht="15" customHeight="1" x14ac:dyDescent="0.25">
      <c r="A6691" s="81" t="str">
        <f t="shared" si="214"/>
        <v>2020</v>
      </c>
      <c r="B6691" s="259" t="s">
        <v>1023</v>
      </c>
      <c r="C6691" s="260" t="s">
        <v>1022</v>
      </c>
      <c r="D6691" s="73" t="str">
        <f t="shared" si="215"/>
        <v>fev/2020</v>
      </c>
      <c r="E6691" s="263">
        <v>43871</v>
      </c>
      <c r="F6691" s="259" t="s">
        <v>214</v>
      </c>
      <c r="G6691" s="259" t="s">
        <v>295</v>
      </c>
      <c r="H6691" s="264" t="s">
        <v>197</v>
      </c>
      <c r="I6691" s="264" t="s">
        <v>133</v>
      </c>
      <c r="J6691" s="264">
        <v>-99</v>
      </c>
      <c r="K6691" s="82" t="str">
        <f>IFERROR(IFERROR(VLOOKUP(I6691,'DE-PARA'!B:D,3,0),VLOOKUP(I6691,'DE-PARA'!C:D,2,0)),"NÃO ENCONTRADO")</f>
        <v>Outras Saídas</v>
      </c>
      <c r="L6691" s="50" t="str">
        <f>VLOOKUP(K6691,'Base -Receita-Despesa'!$B:$AS,1,FALSE)</f>
        <v>Outras Saídas</v>
      </c>
    </row>
    <row r="6692" spans="1:12" ht="15" customHeight="1" x14ac:dyDescent="0.25">
      <c r="A6692" s="81" t="str">
        <f t="shared" si="214"/>
        <v>2020</v>
      </c>
      <c r="B6692" s="259" t="s">
        <v>1021</v>
      </c>
      <c r="C6692" s="260" t="s">
        <v>1022</v>
      </c>
      <c r="D6692" s="73" t="str">
        <f t="shared" si="215"/>
        <v>fev/2020</v>
      </c>
      <c r="E6692" s="263">
        <v>43871</v>
      </c>
      <c r="F6692" s="259" t="s">
        <v>214</v>
      </c>
      <c r="G6692" s="259" t="s">
        <v>295</v>
      </c>
      <c r="H6692" s="264" t="s">
        <v>197</v>
      </c>
      <c r="I6692" s="264" t="s">
        <v>133</v>
      </c>
      <c r="J6692" s="264">
        <v>-9.5</v>
      </c>
      <c r="K6692" s="82" t="str">
        <f>IFERROR(IFERROR(VLOOKUP(I6692,'DE-PARA'!B:D,3,0),VLOOKUP(I6692,'DE-PARA'!C:D,2,0)),"NÃO ENCONTRADO")</f>
        <v>Outras Saídas</v>
      </c>
      <c r="L6692" s="50" t="str">
        <f>VLOOKUP(K6692,'Base -Receita-Despesa'!$B:$AS,1,FALSE)</f>
        <v>Outras Saídas</v>
      </c>
    </row>
    <row r="6693" spans="1:12" ht="15" customHeight="1" x14ac:dyDescent="0.25">
      <c r="A6693" s="81" t="str">
        <f t="shared" si="214"/>
        <v>2020</v>
      </c>
      <c r="B6693" s="259" t="s">
        <v>1021</v>
      </c>
      <c r="C6693" s="260" t="s">
        <v>1022</v>
      </c>
      <c r="D6693" s="73" t="str">
        <f t="shared" si="215"/>
        <v>fev/2020</v>
      </c>
      <c r="E6693" s="263">
        <v>43871</v>
      </c>
      <c r="F6693" s="259" t="s">
        <v>214</v>
      </c>
      <c r="G6693" s="259" t="s">
        <v>295</v>
      </c>
      <c r="H6693" s="264" t="s">
        <v>197</v>
      </c>
      <c r="I6693" s="264" t="s">
        <v>133</v>
      </c>
      <c r="J6693" s="264">
        <v>-9.5</v>
      </c>
      <c r="K6693" s="82" t="str">
        <f>IFERROR(IFERROR(VLOOKUP(I6693,'DE-PARA'!B:D,3,0),VLOOKUP(I6693,'DE-PARA'!C:D,2,0)),"NÃO ENCONTRADO")</f>
        <v>Outras Saídas</v>
      </c>
      <c r="L6693" s="50" t="str">
        <f>VLOOKUP(K6693,'Base -Receita-Despesa'!$B:$AS,1,FALSE)</f>
        <v>Outras Saídas</v>
      </c>
    </row>
    <row r="6694" spans="1:12" ht="15" customHeight="1" x14ac:dyDescent="0.25">
      <c r="A6694" s="81" t="str">
        <f t="shared" si="214"/>
        <v>2020</v>
      </c>
      <c r="B6694" s="259" t="s">
        <v>1021</v>
      </c>
      <c r="C6694" s="260" t="s">
        <v>1022</v>
      </c>
      <c r="D6694" s="73" t="str">
        <f t="shared" si="215"/>
        <v>fev/2020</v>
      </c>
      <c r="E6694" s="263">
        <v>43871</v>
      </c>
      <c r="F6694" s="259" t="s">
        <v>214</v>
      </c>
      <c r="G6694" s="259" t="s">
        <v>295</v>
      </c>
      <c r="H6694" s="264" t="s">
        <v>197</v>
      </c>
      <c r="I6694" s="264" t="s">
        <v>133</v>
      </c>
      <c r="J6694" s="264">
        <v>-9.5</v>
      </c>
      <c r="K6694" s="82" t="str">
        <f>IFERROR(IFERROR(VLOOKUP(I6694,'DE-PARA'!B:D,3,0),VLOOKUP(I6694,'DE-PARA'!C:D,2,0)),"NÃO ENCONTRADO")</f>
        <v>Outras Saídas</v>
      </c>
      <c r="L6694" s="50" t="str">
        <f>VLOOKUP(K6694,'Base -Receita-Despesa'!$B:$AS,1,FALSE)</f>
        <v>Outras Saídas</v>
      </c>
    </row>
    <row r="6695" spans="1:12" ht="15" customHeight="1" x14ac:dyDescent="0.25">
      <c r="A6695" s="81" t="str">
        <f t="shared" si="214"/>
        <v>2020</v>
      </c>
      <c r="B6695" s="259" t="s">
        <v>1021</v>
      </c>
      <c r="C6695" s="260" t="s">
        <v>1022</v>
      </c>
      <c r="D6695" s="73" t="str">
        <f t="shared" si="215"/>
        <v>fev/2020</v>
      </c>
      <c r="E6695" s="263">
        <v>43871</v>
      </c>
      <c r="F6695" s="259" t="s">
        <v>207</v>
      </c>
      <c r="G6695" s="259" t="s">
        <v>295</v>
      </c>
      <c r="H6695" s="264" t="s">
        <v>208</v>
      </c>
      <c r="I6695" s="264" t="s">
        <v>298</v>
      </c>
      <c r="J6695" s="265">
        <v>16528.96</v>
      </c>
      <c r="K6695" s="82" t="str">
        <f>IFERROR(IFERROR(VLOOKUP(I6695,'DE-PARA'!B:D,3,0),VLOOKUP(I6695,'DE-PARA'!C:D,2,0)),"NÃO ENCONTRADO")</f>
        <v>Entrada Conta Aplicação (+)</v>
      </c>
      <c r="L6695" s="50" t="str">
        <f>VLOOKUP(K6695,'Base -Receita-Despesa'!$B:$AS,1,FALSE)</f>
        <v>ENTRADA CONTA APLICAÇÃO (+)</v>
      </c>
    </row>
    <row r="6696" spans="1:12" ht="15" customHeight="1" x14ac:dyDescent="0.25">
      <c r="A6696" s="81" t="str">
        <f t="shared" si="214"/>
        <v>2020</v>
      </c>
      <c r="B6696" s="259" t="s">
        <v>1021</v>
      </c>
      <c r="C6696" s="260" t="s">
        <v>1022</v>
      </c>
      <c r="D6696" s="73" t="str">
        <f t="shared" si="215"/>
        <v>fev/2020</v>
      </c>
      <c r="E6696" s="263">
        <v>43871</v>
      </c>
      <c r="F6696" s="259" t="s">
        <v>214</v>
      </c>
      <c r="G6696" s="259" t="s">
        <v>295</v>
      </c>
      <c r="H6696" s="264" t="s">
        <v>194</v>
      </c>
      <c r="I6696" s="264" t="s">
        <v>206</v>
      </c>
      <c r="J6696" s="265">
        <v>364024.52</v>
      </c>
      <c r="K6696" s="82" t="str">
        <f>IFERROR(IFERROR(VLOOKUP(I6696,'DE-PARA'!B:D,3,0),VLOOKUP(I6696,'DE-PARA'!C:D,2,0)),"NÃO ENCONTRADO")</f>
        <v>Saídas Da C/A Por Regates (-)</v>
      </c>
      <c r="L6696" s="50" t="str">
        <f>VLOOKUP(K6696,'Base -Receita-Despesa'!$B:$AS,1,FALSE)</f>
        <v>SAÍDAS DA C/A POR REGATES (-)</v>
      </c>
    </row>
    <row r="6697" spans="1:12" ht="15" customHeight="1" x14ac:dyDescent="0.25">
      <c r="A6697" s="81" t="str">
        <f t="shared" si="214"/>
        <v>2020</v>
      </c>
      <c r="B6697" s="259" t="s">
        <v>1023</v>
      </c>
      <c r="C6697" s="260" t="s">
        <v>1022</v>
      </c>
      <c r="D6697" s="73" t="str">
        <f t="shared" si="215"/>
        <v>fev/2020</v>
      </c>
      <c r="E6697" s="263">
        <v>43871</v>
      </c>
      <c r="F6697" s="259" t="s">
        <v>207</v>
      </c>
      <c r="G6697" s="259" t="s">
        <v>295</v>
      </c>
      <c r="H6697" s="264" t="s">
        <v>208</v>
      </c>
      <c r="I6697" s="264" t="s">
        <v>298</v>
      </c>
      <c r="J6697" s="265">
        <v>364123.52</v>
      </c>
      <c r="K6697" s="82" t="str">
        <f>IFERROR(IFERROR(VLOOKUP(I6697,'DE-PARA'!B:D,3,0),VLOOKUP(I6697,'DE-PARA'!C:D,2,0)),"NÃO ENCONTRADO")</f>
        <v>Entrada Conta Aplicação (+)</v>
      </c>
      <c r="L6697" s="50" t="str">
        <f>VLOOKUP(K6697,'Base -Receita-Despesa'!$B:$AS,1,FALSE)</f>
        <v>ENTRADA CONTA APLICAÇÃO (+)</v>
      </c>
    </row>
    <row r="6698" spans="1:12" ht="15" customHeight="1" x14ac:dyDescent="0.25">
      <c r="A6698" s="81" t="str">
        <f t="shared" si="214"/>
        <v>2020</v>
      </c>
      <c r="B6698" s="259" t="s">
        <v>1021</v>
      </c>
      <c r="C6698" s="260" t="s">
        <v>1022</v>
      </c>
      <c r="D6698" s="73" t="str">
        <f t="shared" si="215"/>
        <v>fev/2020</v>
      </c>
      <c r="E6698" s="263">
        <v>43872</v>
      </c>
      <c r="F6698" s="259">
        <v>427</v>
      </c>
      <c r="G6698" s="259" t="s">
        <v>295</v>
      </c>
      <c r="H6698" s="264" t="s">
        <v>1972</v>
      </c>
      <c r="I6698" s="264" t="s">
        <v>119</v>
      </c>
      <c r="J6698" s="265">
        <v>-39361.56</v>
      </c>
      <c r="K6698" s="82" t="str">
        <f>IFERROR(IFERROR(VLOOKUP(I6698,'DE-PARA'!B:D,3,0),VLOOKUP(I6698,'DE-PARA'!C:D,2,0)),"NÃO ENCONTRADO")</f>
        <v>Serviços</v>
      </c>
      <c r="L6698" s="50" t="str">
        <f>VLOOKUP(K6698,'Base -Receita-Despesa'!$B:$AS,1,FALSE)</f>
        <v>Serviços</v>
      </c>
    </row>
    <row r="6699" spans="1:12" ht="15" customHeight="1" x14ac:dyDescent="0.25">
      <c r="A6699" s="81" t="str">
        <f t="shared" si="214"/>
        <v>2020</v>
      </c>
      <c r="B6699" s="259" t="s">
        <v>1021</v>
      </c>
      <c r="C6699" s="260" t="s">
        <v>1022</v>
      </c>
      <c r="D6699" s="73" t="str">
        <f t="shared" si="215"/>
        <v>fev/2020</v>
      </c>
      <c r="E6699" s="263">
        <v>43872</v>
      </c>
      <c r="F6699" s="259">
        <v>103</v>
      </c>
      <c r="G6699" s="259" t="s">
        <v>295</v>
      </c>
      <c r="H6699" s="264" t="s">
        <v>332</v>
      </c>
      <c r="I6699" s="264" t="s">
        <v>137</v>
      </c>
      <c r="J6699" s="265">
        <v>-20367.810000000001</v>
      </c>
      <c r="K6699" s="82" t="str">
        <f>IFERROR(IFERROR(VLOOKUP(I6699,'DE-PARA'!B:D,3,0),VLOOKUP(I6699,'DE-PARA'!C:D,2,0)),"NÃO ENCONTRADO")</f>
        <v>Serviços</v>
      </c>
      <c r="L6699" s="50" t="str">
        <f>VLOOKUP(K6699,'Base -Receita-Despesa'!$B:$AS,1,FALSE)</f>
        <v>Serviços</v>
      </c>
    </row>
    <row r="6700" spans="1:12" ht="15" customHeight="1" x14ac:dyDescent="0.25">
      <c r="A6700" s="81" t="str">
        <f t="shared" si="214"/>
        <v>2020</v>
      </c>
      <c r="B6700" s="259" t="s">
        <v>1021</v>
      </c>
      <c r="C6700" s="260" t="s">
        <v>1022</v>
      </c>
      <c r="D6700" s="73" t="str">
        <f t="shared" si="215"/>
        <v>fev/2020</v>
      </c>
      <c r="E6700" s="263">
        <v>43872</v>
      </c>
      <c r="F6700" s="259">
        <v>2</v>
      </c>
      <c r="G6700" s="259" t="s">
        <v>295</v>
      </c>
      <c r="H6700" s="264" t="s">
        <v>1973</v>
      </c>
      <c r="I6700" s="264" t="s">
        <v>284</v>
      </c>
      <c r="J6700" s="265">
        <v>-13383.23</v>
      </c>
      <c r="K6700" s="82" t="str">
        <f>IFERROR(IFERROR(VLOOKUP(I6700,'DE-PARA'!B:D,3,0),VLOOKUP(I6700,'DE-PARA'!C:D,2,0)),"NÃO ENCONTRADO")</f>
        <v>Investimentos</v>
      </c>
      <c r="L6700" s="50" t="str">
        <f>VLOOKUP(K6700,'Base -Receita-Despesa'!$B:$AS,1,FALSE)</f>
        <v>Investimentos</v>
      </c>
    </row>
    <row r="6701" spans="1:12" ht="15" customHeight="1" x14ac:dyDescent="0.25">
      <c r="A6701" s="81" t="str">
        <f t="shared" si="214"/>
        <v>2020</v>
      </c>
      <c r="B6701" s="259" t="s">
        <v>1021</v>
      </c>
      <c r="C6701" s="260" t="s">
        <v>1022</v>
      </c>
      <c r="D6701" s="73" t="str">
        <f t="shared" si="215"/>
        <v>fev/2020</v>
      </c>
      <c r="E6701" s="263">
        <v>43872</v>
      </c>
      <c r="F6701" s="259">
        <v>5399</v>
      </c>
      <c r="G6701" s="259" t="s">
        <v>295</v>
      </c>
      <c r="H6701" s="264" t="s">
        <v>1782</v>
      </c>
      <c r="I6701" s="264" t="s">
        <v>190</v>
      </c>
      <c r="J6701" s="265">
        <v>-8277.6</v>
      </c>
      <c r="K6701" s="82" t="str">
        <f>IFERROR(IFERROR(VLOOKUP(I6701,'DE-PARA'!B:D,3,0),VLOOKUP(I6701,'DE-PARA'!C:D,2,0)),"NÃO ENCONTRADO")</f>
        <v>Serviços</v>
      </c>
      <c r="L6701" s="50" t="str">
        <f>VLOOKUP(K6701,'Base -Receita-Despesa'!$B:$AS,1,FALSE)</f>
        <v>Serviços</v>
      </c>
    </row>
    <row r="6702" spans="1:12" ht="15" customHeight="1" x14ac:dyDescent="0.25">
      <c r="A6702" s="81" t="str">
        <f t="shared" si="214"/>
        <v>2020</v>
      </c>
      <c r="B6702" s="259" t="s">
        <v>1021</v>
      </c>
      <c r="C6702" s="260" t="s">
        <v>1022</v>
      </c>
      <c r="D6702" s="73" t="str">
        <f t="shared" si="215"/>
        <v>fev/2020</v>
      </c>
      <c r="E6702" s="263">
        <v>43872</v>
      </c>
      <c r="F6702" s="259" t="s">
        <v>175</v>
      </c>
      <c r="G6702" s="259" t="s">
        <v>295</v>
      </c>
      <c r="H6702" s="264" t="s">
        <v>1910</v>
      </c>
      <c r="I6702" s="264" t="s">
        <v>148</v>
      </c>
      <c r="J6702" s="265">
        <v>-8000.01</v>
      </c>
      <c r="K6702" s="82" t="str">
        <f>IFERROR(IFERROR(VLOOKUP(I6702,'DE-PARA'!B:D,3,0),VLOOKUP(I6702,'DE-PARA'!C:D,2,0)),"NÃO ENCONTRADO")</f>
        <v>Pessoal</v>
      </c>
      <c r="L6702" s="50" t="str">
        <f>VLOOKUP(K6702,'Base -Receita-Despesa'!$B:$AS,1,FALSE)</f>
        <v>Pessoal</v>
      </c>
    </row>
    <row r="6703" spans="1:12" ht="15" customHeight="1" x14ac:dyDescent="0.25">
      <c r="A6703" s="81" t="str">
        <f t="shared" si="214"/>
        <v>2020</v>
      </c>
      <c r="B6703" s="259" t="s">
        <v>1021</v>
      </c>
      <c r="C6703" s="260" t="s">
        <v>1022</v>
      </c>
      <c r="D6703" s="73" t="str">
        <f t="shared" si="215"/>
        <v>fev/2020</v>
      </c>
      <c r="E6703" s="263">
        <v>43872</v>
      </c>
      <c r="F6703" s="259" t="s">
        <v>175</v>
      </c>
      <c r="G6703" s="259" t="s">
        <v>295</v>
      </c>
      <c r="H6703" s="264" t="s">
        <v>1896</v>
      </c>
      <c r="I6703" s="264" t="s">
        <v>148</v>
      </c>
      <c r="J6703" s="265">
        <v>-3802.93</v>
      </c>
      <c r="K6703" s="82" t="str">
        <f>IFERROR(IFERROR(VLOOKUP(I6703,'DE-PARA'!B:D,3,0),VLOOKUP(I6703,'DE-PARA'!C:D,2,0)),"NÃO ENCONTRADO")</f>
        <v>Pessoal</v>
      </c>
      <c r="L6703" s="50" t="str">
        <f>VLOOKUP(K6703,'Base -Receita-Despesa'!$B:$AS,1,FALSE)</f>
        <v>Pessoal</v>
      </c>
    </row>
    <row r="6704" spans="1:12" ht="15" customHeight="1" x14ac:dyDescent="0.25">
      <c r="A6704" s="81" t="str">
        <f t="shared" si="214"/>
        <v>2020</v>
      </c>
      <c r="B6704" s="259" t="s">
        <v>1021</v>
      </c>
      <c r="C6704" s="260" t="s">
        <v>1022</v>
      </c>
      <c r="D6704" s="73" t="str">
        <f t="shared" si="215"/>
        <v>fev/2020</v>
      </c>
      <c r="E6704" s="263">
        <v>43872</v>
      </c>
      <c r="F6704" s="259" t="s">
        <v>175</v>
      </c>
      <c r="G6704" s="259" t="s">
        <v>295</v>
      </c>
      <c r="H6704" s="264" t="s">
        <v>1974</v>
      </c>
      <c r="I6704" s="264" t="s">
        <v>148</v>
      </c>
      <c r="J6704" s="265">
        <v>-3802.93</v>
      </c>
      <c r="K6704" s="82" t="str">
        <f>IFERROR(IFERROR(VLOOKUP(I6704,'DE-PARA'!B:D,3,0),VLOOKUP(I6704,'DE-PARA'!C:D,2,0)),"NÃO ENCONTRADO")</f>
        <v>Pessoal</v>
      </c>
      <c r="L6704" s="50" t="str">
        <f>VLOOKUP(K6704,'Base -Receita-Despesa'!$B:$AS,1,FALSE)</f>
        <v>Pessoal</v>
      </c>
    </row>
    <row r="6705" spans="1:12" ht="15" customHeight="1" x14ac:dyDescent="0.25">
      <c r="A6705" s="81" t="str">
        <f t="shared" si="214"/>
        <v>2020</v>
      </c>
      <c r="B6705" s="259" t="s">
        <v>1021</v>
      </c>
      <c r="C6705" s="260" t="s">
        <v>1022</v>
      </c>
      <c r="D6705" s="73" t="str">
        <f t="shared" si="215"/>
        <v>fev/2020</v>
      </c>
      <c r="E6705" s="263">
        <v>43872</v>
      </c>
      <c r="F6705" s="259" t="s">
        <v>175</v>
      </c>
      <c r="G6705" s="259" t="s">
        <v>295</v>
      </c>
      <c r="H6705" s="264" t="s">
        <v>1902</v>
      </c>
      <c r="I6705" s="264" t="s">
        <v>148</v>
      </c>
      <c r="J6705" s="265">
        <v>-3605</v>
      </c>
      <c r="K6705" s="82" t="str">
        <f>IFERROR(IFERROR(VLOOKUP(I6705,'DE-PARA'!B:D,3,0),VLOOKUP(I6705,'DE-PARA'!C:D,2,0)),"NÃO ENCONTRADO")</f>
        <v>Pessoal</v>
      </c>
      <c r="L6705" s="50" t="str">
        <f>VLOOKUP(K6705,'Base -Receita-Despesa'!$B:$AS,1,FALSE)</f>
        <v>Pessoal</v>
      </c>
    </row>
    <row r="6706" spans="1:12" ht="15" customHeight="1" x14ac:dyDescent="0.25">
      <c r="A6706" s="81" t="str">
        <f t="shared" ref="A6706:A6769" si="216">IF(K6706="NÃO ENCONTRADO",0,RIGHT(D6706,4))</f>
        <v>2020</v>
      </c>
      <c r="B6706" s="259" t="s">
        <v>1021</v>
      </c>
      <c r="C6706" s="260" t="s">
        <v>1022</v>
      </c>
      <c r="D6706" s="73" t="str">
        <f t="shared" si="215"/>
        <v>fev/2020</v>
      </c>
      <c r="E6706" s="263">
        <v>43872</v>
      </c>
      <c r="F6706" s="259" t="s">
        <v>175</v>
      </c>
      <c r="G6706" s="259" t="s">
        <v>295</v>
      </c>
      <c r="H6706" s="264" t="s">
        <v>1906</v>
      </c>
      <c r="I6706" s="264" t="s">
        <v>148</v>
      </c>
      <c r="J6706" s="265">
        <v>-2970.2</v>
      </c>
      <c r="K6706" s="82" t="str">
        <f>IFERROR(IFERROR(VLOOKUP(I6706,'DE-PARA'!B:D,3,0),VLOOKUP(I6706,'DE-PARA'!C:D,2,0)),"NÃO ENCONTRADO")</f>
        <v>Pessoal</v>
      </c>
      <c r="L6706" s="50" t="str">
        <f>VLOOKUP(K6706,'Base -Receita-Despesa'!$B:$AS,1,FALSE)</f>
        <v>Pessoal</v>
      </c>
    </row>
    <row r="6707" spans="1:12" ht="15" customHeight="1" x14ac:dyDescent="0.25">
      <c r="A6707" s="81" t="str">
        <f t="shared" si="216"/>
        <v>2020</v>
      </c>
      <c r="B6707" s="259" t="s">
        <v>1021</v>
      </c>
      <c r="C6707" s="260" t="s">
        <v>1022</v>
      </c>
      <c r="D6707" s="73" t="str">
        <f t="shared" si="215"/>
        <v>fev/2020</v>
      </c>
      <c r="E6707" s="263">
        <v>43872</v>
      </c>
      <c r="F6707" s="259" t="s">
        <v>175</v>
      </c>
      <c r="G6707" s="259" t="s">
        <v>295</v>
      </c>
      <c r="H6707" s="264" t="s">
        <v>1904</v>
      </c>
      <c r="I6707" s="264" t="s">
        <v>148</v>
      </c>
      <c r="J6707" s="265">
        <v>-2046.6</v>
      </c>
      <c r="K6707" s="82" t="str">
        <f>IFERROR(IFERROR(VLOOKUP(I6707,'DE-PARA'!B:D,3,0),VLOOKUP(I6707,'DE-PARA'!C:D,2,0)),"NÃO ENCONTRADO")</f>
        <v>Pessoal</v>
      </c>
      <c r="L6707" s="50" t="str">
        <f>VLOOKUP(K6707,'Base -Receita-Despesa'!$B:$AS,1,FALSE)</f>
        <v>Pessoal</v>
      </c>
    </row>
    <row r="6708" spans="1:12" ht="15" customHeight="1" x14ac:dyDescent="0.25">
      <c r="A6708" s="81" t="str">
        <f t="shared" si="216"/>
        <v>2020</v>
      </c>
      <c r="B6708" s="259" t="s">
        <v>1021</v>
      </c>
      <c r="C6708" s="260" t="s">
        <v>1022</v>
      </c>
      <c r="D6708" s="73" t="str">
        <f t="shared" si="215"/>
        <v>fev/2020</v>
      </c>
      <c r="E6708" s="263">
        <v>43872</v>
      </c>
      <c r="F6708" s="259" t="s">
        <v>175</v>
      </c>
      <c r="G6708" s="259" t="s">
        <v>295</v>
      </c>
      <c r="H6708" s="264" t="s">
        <v>1917</v>
      </c>
      <c r="I6708" s="264" t="s">
        <v>148</v>
      </c>
      <c r="J6708" s="265">
        <v>-1032</v>
      </c>
      <c r="K6708" s="82" t="str">
        <f>IFERROR(IFERROR(VLOOKUP(I6708,'DE-PARA'!B:D,3,0),VLOOKUP(I6708,'DE-PARA'!C:D,2,0)),"NÃO ENCONTRADO")</f>
        <v>Pessoal</v>
      </c>
      <c r="L6708" s="50" t="str">
        <f>VLOOKUP(K6708,'Base -Receita-Despesa'!$B:$AS,1,FALSE)</f>
        <v>Pessoal</v>
      </c>
    </row>
    <row r="6709" spans="1:12" ht="15" customHeight="1" x14ac:dyDescent="0.25">
      <c r="A6709" s="81" t="str">
        <f t="shared" si="216"/>
        <v>2020</v>
      </c>
      <c r="B6709" s="259" t="s">
        <v>1021</v>
      </c>
      <c r="C6709" s="260" t="s">
        <v>1022</v>
      </c>
      <c r="D6709" s="73" t="str">
        <f t="shared" si="215"/>
        <v>fev/2020</v>
      </c>
      <c r="E6709" s="263">
        <v>43872</v>
      </c>
      <c r="F6709" s="259" t="s">
        <v>214</v>
      </c>
      <c r="G6709" s="259" t="s">
        <v>295</v>
      </c>
      <c r="H6709" s="264" t="s">
        <v>197</v>
      </c>
      <c r="I6709" s="264" t="s">
        <v>133</v>
      </c>
      <c r="J6709" s="264">
        <v>-9.5</v>
      </c>
      <c r="K6709" s="82" t="str">
        <f>IFERROR(IFERROR(VLOOKUP(I6709,'DE-PARA'!B:D,3,0),VLOOKUP(I6709,'DE-PARA'!C:D,2,0)),"NÃO ENCONTRADO")</f>
        <v>Outras Saídas</v>
      </c>
      <c r="L6709" s="50" t="str">
        <f>VLOOKUP(K6709,'Base -Receita-Despesa'!$B:$AS,1,FALSE)</f>
        <v>Outras Saídas</v>
      </c>
    </row>
    <row r="6710" spans="1:12" ht="15" customHeight="1" x14ac:dyDescent="0.25">
      <c r="A6710" s="81" t="str">
        <f t="shared" si="216"/>
        <v>2020</v>
      </c>
      <c r="B6710" s="259" t="s">
        <v>1021</v>
      </c>
      <c r="C6710" s="260" t="s">
        <v>1022</v>
      </c>
      <c r="D6710" s="73" t="str">
        <f t="shared" si="215"/>
        <v>fev/2020</v>
      </c>
      <c r="E6710" s="263">
        <v>43872</v>
      </c>
      <c r="F6710" s="259" t="s">
        <v>214</v>
      </c>
      <c r="G6710" s="259" t="s">
        <v>295</v>
      </c>
      <c r="H6710" s="264" t="s">
        <v>197</v>
      </c>
      <c r="I6710" s="264" t="s">
        <v>133</v>
      </c>
      <c r="J6710" s="264">
        <v>-9.5</v>
      </c>
      <c r="K6710" s="82" t="str">
        <f>IFERROR(IFERROR(VLOOKUP(I6710,'DE-PARA'!B:D,3,0),VLOOKUP(I6710,'DE-PARA'!C:D,2,0)),"NÃO ENCONTRADO")</f>
        <v>Outras Saídas</v>
      </c>
      <c r="L6710" s="50" t="str">
        <f>VLOOKUP(K6710,'Base -Receita-Despesa'!$B:$AS,1,FALSE)</f>
        <v>Outras Saídas</v>
      </c>
    </row>
    <row r="6711" spans="1:12" ht="15" customHeight="1" x14ac:dyDescent="0.25">
      <c r="A6711" s="81" t="str">
        <f t="shared" si="216"/>
        <v>2020</v>
      </c>
      <c r="B6711" s="259" t="s">
        <v>1021</v>
      </c>
      <c r="C6711" s="260" t="s">
        <v>1022</v>
      </c>
      <c r="D6711" s="73" t="str">
        <f t="shared" si="215"/>
        <v>fev/2020</v>
      </c>
      <c r="E6711" s="263">
        <v>43872</v>
      </c>
      <c r="F6711" s="259" t="s">
        <v>214</v>
      </c>
      <c r="G6711" s="259" t="s">
        <v>295</v>
      </c>
      <c r="H6711" s="264" t="s">
        <v>197</v>
      </c>
      <c r="I6711" s="264" t="s">
        <v>133</v>
      </c>
      <c r="J6711" s="264">
        <v>-9.5</v>
      </c>
      <c r="K6711" s="82" t="str">
        <f>IFERROR(IFERROR(VLOOKUP(I6711,'DE-PARA'!B:D,3,0),VLOOKUP(I6711,'DE-PARA'!C:D,2,0)),"NÃO ENCONTRADO")</f>
        <v>Outras Saídas</v>
      </c>
      <c r="L6711" s="50" t="str">
        <f>VLOOKUP(K6711,'Base -Receita-Despesa'!$B:$AS,1,FALSE)</f>
        <v>Outras Saídas</v>
      </c>
    </row>
    <row r="6712" spans="1:12" ht="15" customHeight="1" x14ac:dyDescent="0.25">
      <c r="A6712" s="81" t="str">
        <f t="shared" si="216"/>
        <v>2020</v>
      </c>
      <c r="B6712" s="259" t="s">
        <v>1021</v>
      </c>
      <c r="C6712" s="260" t="s">
        <v>1022</v>
      </c>
      <c r="D6712" s="73" t="str">
        <f t="shared" si="215"/>
        <v>fev/2020</v>
      </c>
      <c r="E6712" s="263">
        <v>43872</v>
      </c>
      <c r="F6712" s="259" t="s">
        <v>214</v>
      </c>
      <c r="G6712" s="259" t="s">
        <v>295</v>
      </c>
      <c r="H6712" s="264" t="s">
        <v>197</v>
      </c>
      <c r="I6712" s="264" t="s">
        <v>133</v>
      </c>
      <c r="J6712" s="264">
        <v>-9.5</v>
      </c>
      <c r="K6712" s="82" t="str">
        <f>IFERROR(IFERROR(VLOOKUP(I6712,'DE-PARA'!B:D,3,0),VLOOKUP(I6712,'DE-PARA'!C:D,2,0)),"NÃO ENCONTRADO")</f>
        <v>Outras Saídas</v>
      </c>
      <c r="L6712" s="50" t="str">
        <f>VLOOKUP(K6712,'Base -Receita-Despesa'!$B:$AS,1,FALSE)</f>
        <v>Outras Saídas</v>
      </c>
    </row>
    <row r="6713" spans="1:12" ht="15" customHeight="1" x14ac:dyDescent="0.25">
      <c r="A6713" s="81" t="str">
        <f t="shared" si="216"/>
        <v>2020</v>
      </c>
      <c r="B6713" s="259" t="s">
        <v>1021</v>
      </c>
      <c r="C6713" s="260" t="s">
        <v>1022</v>
      </c>
      <c r="D6713" s="73" t="str">
        <f t="shared" si="215"/>
        <v>fev/2020</v>
      </c>
      <c r="E6713" s="263">
        <v>43872</v>
      </c>
      <c r="F6713" s="259" t="s">
        <v>214</v>
      </c>
      <c r="G6713" s="259" t="s">
        <v>295</v>
      </c>
      <c r="H6713" s="264" t="s">
        <v>197</v>
      </c>
      <c r="I6713" s="264" t="s">
        <v>133</v>
      </c>
      <c r="J6713" s="264">
        <v>-9.5</v>
      </c>
      <c r="K6713" s="82" t="str">
        <f>IFERROR(IFERROR(VLOOKUP(I6713,'DE-PARA'!B:D,3,0),VLOOKUP(I6713,'DE-PARA'!C:D,2,0)),"NÃO ENCONTRADO")</f>
        <v>Outras Saídas</v>
      </c>
      <c r="L6713" s="50" t="str">
        <f>VLOOKUP(K6713,'Base -Receita-Despesa'!$B:$AS,1,FALSE)</f>
        <v>Outras Saídas</v>
      </c>
    </row>
    <row r="6714" spans="1:12" ht="15" customHeight="1" x14ac:dyDescent="0.25">
      <c r="A6714" s="81" t="str">
        <f t="shared" si="216"/>
        <v>2020</v>
      </c>
      <c r="B6714" s="259" t="s">
        <v>1021</v>
      </c>
      <c r="C6714" s="260" t="s">
        <v>1022</v>
      </c>
      <c r="D6714" s="73" t="str">
        <f t="shared" si="215"/>
        <v>fev/2020</v>
      </c>
      <c r="E6714" s="263">
        <v>43872</v>
      </c>
      <c r="F6714" s="259" t="s">
        <v>214</v>
      </c>
      <c r="G6714" s="259" t="s">
        <v>295</v>
      </c>
      <c r="H6714" s="264" t="s">
        <v>197</v>
      </c>
      <c r="I6714" s="264" t="s">
        <v>133</v>
      </c>
      <c r="J6714" s="264">
        <v>-9.5</v>
      </c>
      <c r="K6714" s="82" t="str">
        <f>IFERROR(IFERROR(VLOOKUP(I6714,'DE-PARA'!B:D,3,0),VLOOKUP(I6714,'DE-PARA'!C:D,2,0)),"NÃO ENCONTRADO")</f>
        <v>Outras Saídas</v>
      </c>
      <c r="L6714" s="50" t="str">
        <f>VLOOKUP(K6714,'Base -Receita-Despesa'!$B:$AS,1,FALSE)</f>
        <v>Outras Saídas</v>
      </c>
    </row>
    <row r="6715" spans="1:12" ht="15" customHeight="1" x14ac:dyDescent="0.25">
      <c r="A6715" s="81" t="str">
        <f t="shared" si="216"/>
        <v>2020</v>
      </c>
      <c r="B6715" s="259" t="s">
        <v>1021</v>
      </c>
      <c r="C6715" s="260" t="s">
        <v>1022</v>
      </c>
      <c r="D6715" s="73" t="str">
        <f t="shared" si="215"/>
        <v>fev/2020</v>
      </c>
      <c r="E6715" s="263">
        <v>43872</v>
      </c>
      <c r="F6715" s="259" t="s">
        <v>214</v>
      </c>
      <c r="G6715" s="259" t="s">
        <v>295</v>
      </c>
      <c r="H6715" s="264" t="s">
        <v>197</v>
      </c>
      <c r="I6715" s="264" t="s">
        <v>133</v>
      </c>
      <c r="J6715" s="264">
        <v>-9.5</v>
      </c>
      <c r="K6715" s="82" t="str">
        <f>IFERROR(IFERROR(VLOOKUP(I6715,'DE-PARA'!B:D,3,0),VLOOKUP(I6715,'DE-PARA'!C:D,2,0)),"NÃO ENCONTRADO")</f>
        <v>Outras Saídas</v>
      </c>
      <c r="L6715" s="50" t="str">
        <f>VLOOKUP(K6715,'Base -Receita-Despesa'!$B:$AS,1,FALSE)</f>
        <v>Outras Saídas</v>
      </c>
    </row>
    <row r="6716" spans="1:12" ht="15" customHeight="1" x14ac:dyDescent="0.25">
      <c r="A6716" s="81" t="str">
        <f t="shared" si="216"/>
        <v>2020</v>
      </c>
      <c r="B6716" s="259" t="s">
        <v>1021</v>
      </c>
      <c r="C6716" s="260" t="s">
        <v>1022</v>
      </c>
      <c r="D6716" s="73" t="str">
        <f t="shared" si="215"/>
        <v>fev/2020</v>
      </c>
      <c r="E6716" s="263">
        <v>43872</v>
      </c>
      <c r="F6716" s="259" t="s">
        <v>214</v>
      </c>
      <c r="G6716" s="259" t="s">
        <v>295</v>
      </c>
      <c r="H6716" s="264" t="s">
        <v>197</v>
      </c>
      <c r="I6716" s="264" t="s">
        <v>133</v>
      </c>
      <c r="J6716" s="264">
        <v>-9.5</v>
      </c>
      <c r="K6716" s="82" t="str">
        <f>IFERROR(IFERROR(VLOOKUP(I6716,'DE-PARA'!B:D,3,0),VLOOKUP(I6716,'DE-PARA'!C:D,2,0)),"NÃO ENCONTRADO")</f>
        <v>Outras Saídas</v>
      </c>
      <c r="L6716" s="50" t="str">
        <f>VLOOKUP(K6716,'Base -Receita-Despesa'!$B:$AS,1,FALSE)</f>
        <v>Outras Saídas</v>
      </c>
    </row>
    <row r="6717" spans="1:12" ht="15" customHeight="1" x14ac:dyDescent="0.25">
      <c r="A6717" s="81" t="str">
        <f t="shared" si="216"/>
        <v>2020</v>
      </c>
      <c r="B6717" s="259" t="s">
        <v>1021</v>
      </c>
      <c r="C6717" s="260" t="s">
        <v>1022</v>
      </c>
      <c r="D6717" s="73" t="str">
        <f t="shared" si="215"/>
        <v>fev/2020</v>
      </c>
      <c r="E6717" s="263">
        <v>43872</v>
      </c>
      <c r="F6717" s="259" t="s">
        <v>214</v>
      </c>
      <c r="G6717" s="259" t="s">
        <v>295</v>
      </c>
      <c r="H6717" s="264" t="s">
        <v>197</v>
      </c>
      <c r="I6717" s="264" t="s">
        <v>133</v>
      </c>
      <c r="J6717" s="264">
        <v>-9.5</v>
      </c>
      <c r="K6717" s="82" t="str">
        <f>IFERROR(IFERROR(VLOOKUP(I6717,'DE-PARA'!B:D,3,0),VLOOKUP(I6717,'DE-PARA'!C:D,2,0)),"NÃO ENCONTRADO")</f>
        <v>Outras Saídas</v>
      </c>
      <c r="L6717" s="50" t="str">
        <f>VLOOKUP(K6717,'Base -Receita-Despesa'!$B:$AS,1,FALSE)</f>
        <v>Outras Saídas</v>
      </c>
    </row>
    <row r="6718" spans="1:12" ht="15" customHeight="1" x14ac:dyDescent="0.25">
      <c r="A6718" s="81" t="str">
        <f t="shared" si="216"/>
        <v>2020</v>
      </c>
      <c r="B6718" s="259" t="s">
        <v>1021</v>
      </c>
      <c r="C6718" s="260" t="s">
        <v>1022</v>
      </c>
      <c r="D6718" s="73" t="str">
        <f t="shared" si="215"/>
        <v>fev/2020</v>
      </c>
      <c r="E6718" s="263">
        <v>43872</v>
      </c>
      <c r="F6718" s="259" t="s">
        <v>175</v>
      </c>
      <c r="G6718" s="259" t="s">
        <v>295</v>
      </c>
      <c r="H6718" s="264" t="s">
        <v>1974</v>
      </c>
      <c r="I6718" s="264" t="s">
        <v>148</v>
      </c>
      <c r="J6718" s="265">
        <v>3802.93</v>
      </c>
      <c r="K6718" s="82" t="str">
        <f>IFERROR(IFERROR(VLOOKUP(I6718,'DE-PARA'!B:D,3,0),VLOOKUP(I6718,'DE-PARA'!C:D,2,0)),"NÃO ENCONTRADO")</f>
        <v>Pessoal</v>
      </c>
      <c r="L6718" s="50" t="str">
        <f>VLOOKUP(K6718,'Base -Receita-Despesa'!$B:$AS,1,FALSE)</f>
        <v>Pessoal</v>
      </c>
    </row>
    <row r="6719" spans="1:12" ht="15" customHeight="1" x14ac:dyDescent="0.25">
      <c r="A6719" s="81" t="str">
        <f t="shared" si="216"/>
        <v>2020</v>
      </c>
      <c r="B6719" s="259" t="s">
        <v>1021</v>
      </c>
      <c r="C6719" s="260" t="s">
        <v>1022</v>
      </c>
      <c r="D6719" s="73" t="str">
        <f t="shared" si="215"/>
        <v>fev/2020</v>
      </c>
      <c r="E6719" s="263">
        <v>43872</v>
      </c>
      <c r="F6719" s="259" t="s">
        <v>207</v>
      </c>
      <c r="G6719" s="259" t="s">
        <v>295</v>
      </c>
      <c r="H6719" s="264" t="s">
        <v>208</v>
      </c>
      <c r="I6719" s="264" t="s">
        <v>298</v>
      </c>
      <c r="J6719" s="265">
        <v>102932.44</v>
      </c>
      <c r="K6719" s="82" t="str">
        <f>IFERROR(IFERROR(VLOOKUP(I6719,'DE-PARA'!B:D,3,0),VLOOKUP(I6719,'DE-PARA'!C:D,2,0)),"NÃO ENCONTRADO")</f>
        <v>Entrada Conta Aplicação (+)</v>
      </c>
      <c r="L6719" s="50" t="str">
        <f>VLOOKUP(K6719,'Base -Receita-Despesa'!$B:$AS,1,FALSE)</f>
        <v>ENTRADA CONTA APLICAÇÃO (+)</v>
      </c>
    </row>
    <row r="6720" spans="1:12" ht="15" customHeight="1" x14ac:dyDescent="0.25">
      <c r="A6720" s="81" t="str">
        <f t="shared" si="216"/>
        <v>2020</v>
      </c>
      <c r="B6720" s="259" t="s">
        <v>1021</v>
      </c>
      <c r="C6720" s="260" t="s">
        <v>1022</v>
      </c>
      <c r="D6720" s="73" t="str">
        <f t="shared" si="215"/>
        <v>fev/2020</v>
      </c>
      <c r="E6720" s="263">
        <v>43873</v>
      </c>
      <c r="F6720" s="259" t="s">
        <v>175</v>
      </c>
      <c r="G6720" s="259" t="s">
        <v>295</v>
      </c>
      <c r="H6720" s="264" t="s">
        <v>1974</v>
      </c>
      <c r="I6720" s="264" t="s">
        <v>148</v>
      </c>
      <c r="J6720" s="265">
        <v>-3802.93</v>
      </c>
      <c r="K6720" s="82" t="str">
        <f>IFERROR(IFERROR(VLOOKUP(I6720,'DE-PARA'!B:D,3,0),VLOOKUP(I6720,'DE-PARA'!C:D,2,0)),"NÃO ENCONTRADO")</f>
        <v>Pessoal</v>
      </c>
      <c r="L6720" s="50" t="str">
        <f>VLOOKUP(K6720,'Base -Receita-Despesa'!$B:$AS,1,FALSE)</f>
        <v>Pessoal</v>
      </c>
    </row>
    <row r="6721" spans="1:12" ht="15" customHeight="1" x14ac:dyDescent="0.25">
      <c r="A6721" s="81" t="str">
        <f t="shared" si="216"/>
        <v>2020</v>
      </c>
      <c r="B6721" s="259" t="s">
        <v>1021</v>
      </c>
      <c r="C6721" s="260" t="s">
        <v>1022</v>
      </c>
      <c r="D6721" s="73" t="str">
        <f t="shared" si="215"/>
        <v>fev/2020</v>
      </c>
      <c r="E6721" s="263">
        <v>43873</v>
      </c>
      <c r="F6721" s="259">
        <v>522890</v>
      </c>
      <c r="G6721" s="259" t="s">
        <v>295</v>
      </c>
      <c r="H6721" s="264" t="s">
        <v>180</v>
      </c>
      <c r="I6721" s="264" t="s">
        <v>248</v>
      </c>
      <c r="J6721" s="264">
        <v>-621</v>
      </c>
      <c r="K6721" s="82" t="str">
        <f>IFERROR(IFERROR(VLOOKUP(I6721,'DE-PARA'!B:D,3,0),VLOOKUP(I6721,'DE-PARA'!C:D,2,0)),"NÃO ENCONTRADO")</f>
        <v>Materiais</v>
      </c>
      <c r="L6721" s="50" t="str">
        <f>VLOOKUP(K6721,'Base -Receita-Despesa'!$B:$AS,1,FALSE)</f>
        <v>Materiais</v>
      </c>
    </row>
    <row r="6722" spans="1:12" ht="15" customHeight="1" x14ac:dyDescent="0.25">
      <c r="A6722" s="81" t="str">
        <f t="shared" si="216"/>
        <v>2020</v>
      </c>
      <c r="B6722" s="259" t="s">
        <v>1021</v>
      </c>
      <c r="C6722" s="260" t="s">
        <v>1022</v>
      </c>
      <c r="D6722" s="73" t="str">
        <f t="shared" si="215"/>
        <v>fev/2020</v>
      </c>
      <c r="E6722" s="263">
        <v>43873</v>
      </c>
      <c r="F6722" s="259">
        <v>210299</v>
      </c>
      <c r="G6722" s="259" t="s">
        <v>295</v>
      </c>
      <c r="H6722" s="264" t="s">
        <v>755</v>
      </c>
      <c r="I6722" s="264" t="s">
        <v>248</v>
      </c>
      <c r="J6722" s="264">
        <v>-412.95</v>
      </c>
      <c r="K6722" s="82" t="str">
        <f>IFERROR(IFERROR(VLOOKUP(I6722,'DE-PARA'!B:D,3,0),VLOOKUP(I6722,'DE-PARA'!C:D,2,0)),"NÃO ENCONTRADO")</f>
        <v>Materiais</v>
      </c>
      <c r="L6722" s="50" t="str">
        <f>VLOOKUP(K6722,'Base -Receita-Despesa'!$B:$AS,1,FALSE)</f>
        <v>Materiais</v>
      </c>
    </row>
    <row r="6723" spans="1:12" ht="15" customHeight="1" x14ac:dyDescent="0.25">
      <c r="A6723" s="81" t="str">
        <f t="shared" si="216"/>
        <v>2020</v>
      </c>
      <c r="B6723" s="259" t="s">
        <v>1021</v>
      </c>
      <c r="C6723" s="260" t="s">
        <v>1022</v>
      </c>
      <c r="D6723" s="73" t="str">
        <f t="shared" ref="D6723:D6786" si="217">TEXT(E6723,"mmm/aaaa")</f>
        <v>fev/2020</v>
      </c>
      <c r="E6723" s="263">
        <v>43873</v>
      </c>
      <c r="F6723" s="259">
        <v>108065</v>
      </c>
      <c r="G6723" s="259" t="s">
        <v>295</v>
      </c>
      <c r="H6723" s="264" t="s">
        <v>181</v>
      </c>
      <c r="I6723" s="264" t="s">
        <v>249</v>
      </c>
      <c r="J6723" s="264">
        <v>-221.5</v>
      </c>
      <c r="K6723" s="82" t="str">
        <f>IFERROR(IFERROR(VLOOKUP(I6723,'DE-PARA'!B:D,3,0),VLOOKUP(I6723,'DE-PARA'!C:D,2,0)),"NÃO ENCONTRADO")</f>
        <v>Materiais</v>
      </c>
      <c r="L6723" s="50" t="str">
        <f>VLOOKUP(K6723,'Base -Receita-Despesa'!$B:$AS,1,FALSE)</f>
        <v>Materiais</v>
      </c>
    </row>
    <row r="6724" spans="1:12" ht="15" customHeight="1" x14ac:dyDescent="0.25">
      <c r="A6724" s="81" t="str">
        <f t="shared" si="216"/>
        <v>2020</v>
      </c>
      <c r="B6724" s="259" t="s">
        <v>1021</v>
      </c>
      <c r="C6724" s="260" t="s">
        <v>1022</v>
      </c>
      <c r="D6724" s="73" t="str">
        <f t="shared" si="217"/>
        <v>fev/2020</v>
      </c>
      <c r="E6724" s="263">
        <v>43873</v>
      </c>
      <c r="F6724" s="259">
        <v>18888</v>
      </c>
      <c r="G6724" s="259" t="s">
        <v>295</v>
      </c>
      <c r="H6724" s="266" t="s">
        <v>345</v>
      </c>
      <c r="I6724" s="264" t="s">
        <v>249</v>
      </c>
      <c r="J6724" s="264">
        <v>-37.44</v>
      </c>
      <c r="K6724" s="82" t="str">
        <f>IFERROR(IFERROR(VLOOKUP(I6724,'DE-PARA'!B:D,3,0),VLOOKUP(I6724,'DE-PARA'!C:D,2,0)),"NÃO ENCONTRADO")</f>
        <v>Materiais</v>
      </c>
      <c r="L6724" s="50" t="str">
        <f>VLOOKUP(K6724,'Base -Receita-Despesa'!$B:$AS,1,FALSE)</f>
        <v>Materiais</v>
      </c>
    </row>
    <row r="6725" spans="1:12" ht="15" customHeight="1" x14ac:dyDescent="0.25">
      <c r="A6725" s="81" t="str">
        <f t="shared" si="216"/>
        <v>2020</v>
      </c>
      <c r="B6725" s="259" t="s">
        <v>1021</v>
      </c>
      <c r="C6725" s="260" t="s">
        <v>1022</v>
      </c>
      <c r="D6725" s="73" t="str">
        <f t="shared" si="217"/>
        <v>fev/2020</v>
      </c>
      <c r="E6725" s="263">
        <v>43873</v>
      </c>
      <c r="F6725" s="259" t="s">
        <v>214</v>
      </c>
      <c r="G6725" s="259" t="s">
        <v>295</v>
      </c>
      <c r="H6725" s="264" t="s">
        <v>197</v>
      </c>
      <c r="I6725" s="264" t="s">
        <v>133</v>
      </c>
      <c r="J6725" s="264">
        <v>-9.5</v>
      </c>
      <c r="K6725" s="82" t="str">
        <f>IFERROR(IFERROR(VLOOKUP(I6725,'DE-PARA'!B:D,3,0),VLOOKUP(I6725,'DE-PARA'!C:D,2,0)),"NÃO ENCONTRADO")</f>
        <v>Outras Saídas</v>
      </c>
      <c r="L6725" s="50" t="str">
        <f>VLOOKUP(K6725,'Base -Receita-Despesa'!$B:$AS,1,FALSE)</f>
        <v>Outras Saídas</v>
      </c>
    </row>
    <row r="6726" spans="1:12" ht="15" customHeight="1" x14ac:dyDescent="0.25">
      <c r="A6726" s="81" t="str">
        <f t="shared" si="216"/>
        <v>2020</v>
      </c>
      <c r="B6726" s="259" t="s">
        <v>1021</v>
      </c>
      <c r="C6726" s="260" t="s">
        <v>1022</v>
      </c>
      <c r="D6726" s="73" t="str">
        <f t="shared" si="217"/>
        <v>fev/2020</v>
      </c>
      <c r="E6726" s="263">
        <v>43873</v>
      </c>
      <c r="F6726" s="259" t="s">
        <v>207</v>
      </c>
      <c r="G6726" s="259" t="s">
        <v>295</v>
      </c>
      <c r="H6726" s="264" t="s">
        <v>208</v>
      </c>
      <c r="I6726" s="264" t="s">
        <v>298</v>
      </c>
      <c r="J6726" s="265">
        <v>5105.32</v>
      </c>
      <c r="K6726" s="82" t="str">
        <f>IFERROR(IFERROR(VLOOKUP(I6726,'DE-PARA'!B:D,3,0),VLOOKUP(I6726,'DE-PARA'!C:D,2,0)),"NÃO ENCONTRADO")</f>
        <v>Entrada Conta Aplicação (+)</v>
      </c>
      <c r="L6726" s="50" t="str">
        <f>VLOOKUP(K6726,'Base -Receita-Despesa'!$B:$AS,1,FALSE)</f>
        <v>ENTRADA CONTA APLICAÇÃO (+)</v>
      </c>
    </row>
    <row r="6727" spans="1:12" ht="15" customHeight="1" x14ac:dyDescent="0.25">
      <c r="A6727" s="81" t="str">
        <f t="shared" si="216"/>
        <v>2020</v>
      </c>
      <c r="B6727" s="259" t="s">
        <v>1021</v>
      </c>
      <c r="C6727" s="260" t="s">
        <v>1022</v>
      </c>
      <c r="D6727" s="73" t="str">
        <f t="shared" si="217"/>
        <v>fev/2020</v>
      </c>
      <c r="E6727" s="263">
        <v>43874</v>
      </c>
      <c r="F6727" s="259" t="s">
        <v>175</v>
      </c>
      <c r="G6727" s="259" t="s">
        <v>295</v>
      </c>
      <c r="H6727" s="264" t="s">
        <v>613</v>
      </c>
      <c r="I6727" s="264" t="s">
        <v>148</v>
      </c>
      <c r="J6727" s="265">
        <v>-10285.17</v>
      </c>
      <c r="K6727" s="82" t="str">
        <f>IFERROR(IFERROR(VLOOKUP(I6727,'DE-PARA'!B:D,3,0),VLOOKUP(I6727,'DE-PARA'!C:D,2,0)),"NÃO ENCONTRADO")</f>
        <v>Pessoal</v>
      </c>
      <c r="L6727" s="50" t="str">
        <f>VLOOKUP(K6727,'Base -Receita-Despesa'!$B:$AS,1,FALSE)</f>
        <v>Pessoal</v>
      </c>
    </row>
    <row r="6728" spans="1:12" ht="15" customHeight="1" x14ac:dyDescent="0.25">
      <c r="A6728" s="81" t="str">
        <f t="shared" si="216"/>
        <v>2020</v>
      </c>
      <c r="B6728" s="259" t="s">
        <v>1021</v>
      </c>
      <c r="C6728" s="260" t="s">
        <v>1022</v>
      </c>
      <c r="D6728" s="73" t="str">
        <f t="shared" si="217"/>
        <v>fev/2020</v>
      </c>
      <c r="E6728" s="263">
        <v>43874</v>
      </c>
      <c r="F6728" s="259" t="s">
        <v>207</v>
      </c>
      <c r="G6728" s="259" t="s">
        <v>295</v>
      </c>
      <c r="H6728" s="264" t="s">
        <v>208</v>
      </c>
      <c r="I6728" s="264" t="s">
        <v>298</v>
      </c>
      <c r="J6728" s="265">
        <v>10285.17</v>
      </c>
      <c r="K6728" s="82" t="str">
        <f>IFERROR(IFERROR(VLOOKUP(I6728,'DE-PARA'!B:D,3,0),VLOOKUP(I6728,'DE-PARA'!C:D,2,0)),"NÃO ENCONTRADO")</f>
        <v>Entrada Conta Aplicação (+)</v>
      </c>
      <c r="L6728" s="50" t="str">
        <f>VLOOKUP(K6728,'Base -Receita-Despesa'!$B:$AS,1,FALSE)</f>
        <v>ENTRADA CONTA APLICAÇÃO (+)</v>
      </c>
    </row>
    <row r="6729" spans="1:12" ht="15" customHeight="1" x14ac:dyDescent="0.25">
      <c r="A6729" s="81" t="str">
        <f t="shared" si="216"/>
        <v>2020</v>
      </c>
      <c r="B6729" s="259" t="s">
        <v>1021</v>
      </c>
      <c r="C6729" s="260" t="s">
        <v>1022</v>
      </c>
      <c r="D6729" s="73" t="str">
        <f t="shared" si="217"/>
        <v>fev/2020</v>
      </c>
      <c r="E6729" s="263">
        <v>43875</v>
      </c>
      <c r="F6729" s="259">
        <v>82</v>
      </c>
      <c r="G6729" s="259" t="s">
        <v>295</v>
      </c>
      <c r="H6729" s="264" t="s">
        <v>1578</v>
      </c>
      <c r="I6729" s="264" t="s">
        <v>244</v>
      </c>
      <c r="J6729" s="265">
        <v>-16353</v>
      </c>
      <c r="K6729" s="82" t="str">
        <f>IFERROR(IFERROR(VLOOKUP(I6729,'DE-PARA'!B:D,3,0),VLOOKUP(I6729,'DE-PARA'!C:D,2,0)),"NÃO ENCONTRADO")</f>
        <v>Pessoal</v>
      </c>
      <c r="L6729" s="50" t="str">
        <f>VLOOKUP(K6729,'Base -Receita-Despesa'!$B:$AS,1,FALSE)</f>
        <v>Pessoal</v>
      </c>
    </row>
    <row r="6730" spans="1:12" ht="15" customHeight="1" x14ac:dyDescent="0.25">
      <c r="A6730" s="81" t="str">
        <f t="shared" si="216"/>
        <v>2020</v>
      </c>
      <c r="B6730" s="259" t="s">
        <v>1021</v>
      </c>
      <c r="C6730" s="260" t="s">
        <v>1022</v>
      </c>
      <c r="D6730" s="73" t="str">
        <f t="shared" si="217"/>
        <v>fev/2020</v>
      </c>
      <c r="E6730" s="263">
        <v>43875</v>
      </c>
      <c r="F6730" s="259" t="s">
        <v>1947</v>
      </c>
      <c r="G6730" s="259" t="s">
        <v>295</v>
      </c>
      <c r="H6730" s="264" t="s">
        <v>840</v>
      </c>
      <c r="I6730" s="264" t="s">
        <v>150</v>
      </c>
      <c r="J6730" s="265">
        <v>-3434.65</v>
      </c>
      <c r="K6730" s="82" t="str">
        <f>IFERROR(IFERROR(VLOOKUP(I6730,'DE-PARA'!B:D,3,0),VLOOKUP(I6730,'DE-PARA'!C:D,2,0)),"NÃO ENCONTRADO")</f>
        <v>Serviços</v>
      </c>
      <c r="L6730" s="50" t="str">
        <f>VLOOKUP(K6730,'Base -Receita-Despesa'!$B:$AS,1,FALSE)</f>
        <v>Serviços</v>
      </c>
    </row>
    <row r="6731" spans="1:12" ht="15" customHeight="1" x14ac:dyDescent="0.25">
      <c r="A6731" s="81" t="str">
        <f t="shared" si="216"/>
        <v>2020</v>
      </c>
      <c r="B6731" s="259" t="s">
        <v>1021</v>
      </c>
      <c r="C6731" s="260" t="s">
        <v>1022</v>
      </c>
      <c r="D6731" s="73" t="str">
        <f t="shared" si="217"/>
        <v>fev/2020</v>
      </c>
      <c r="E6731" s="263">
        <v>43875</v>
      </c>
      <c r="F6731" s="259">
        <v>1165156</v>
      </c>
      <c r="G6731" s="259" t="s">
        <v>296</v>
      </c>
      <c r="H6731" s="264" t="s">
        <v>1920</v>
      </c>
      <c r="I6731" s="264" t="s">
        <v>249</v>
      </c>
      <c r="J6731" s="265">
        <v>-2976.4</v>
      </c>
      <c r="K6731" s="82" t="str">
        <f>IFERROR(IFERROR(VLOOKUP(I6731,'DE-PARA'!B:D,3,0),VLOOKUP(I6731,'DE-PARA'!C:D,2,0)),"NÃO ENCONTRADO")</f>
        <v>Materiais</v>
      </c>
      <c r="L6731" s="50" t="str">
        <f>VLOOKUP(K6731,'Base -Receita-Despesa'!$B:$AS,1,FALSE)</f>
        <v>Materiais</v>
      </c>
    </row>
    <row r="6732" spans="1:12" ht="15" customHeight="1" x14ac:dyDescent="0.25">
      <c r="A6732" s="81" t="str">
        <f t="shared" si="216"/>
        <v>2020</v>
      </c>
      <c r="B6732" s="259" t="s">
        <v>1021</v>
      </c>
      <c r="C6732" s="260" t="s">
        <v>1022</v>
      </c>
      <c r="D6732" s="73" t="str">
        <f t="shared" si="217"/>
        <v>fev/2020</v>
      </c>
      <c r="E6732" s="263">
        <v>43875</v>
      </c>
      <c r="F6732" s="259" t="s">
        <v>175</v>
      </c>
      <c r="G6732" s="259" t="s">
        <v>295</v>
      </c>
      <c r="H6732" s="264" t="s">
        <v>1975</v>
      </c>
      <c r="I6732" s="264" t="s">
        <v>148</v>
      </c>
      <c r="J6732" s="265">
        <v>-2501.21</v>
      </c>
      <c r="K6732" s="82" t="str">
        <f>IFERROR(IFERROR(VLOOKUP(I6732,'DE-PARA'!B:D,3,0),VLOOKUP(I6732,'DE-PARA'!C:D,2,0)),"NÃO ENCONTRADO")</f>
        <v>Pessoal</v>
      </c>
      <c r="L6732" s="50" t="str">
        <f>VLOOKUP(K6732,'Base -Receita-Despesa'!$B:$AS,1,FALSE)</f>
        <v>Pessoal</v>
      </c>
    </row>
    <row r="6733" spans="1:12" ht="15" customHeight="1" x14ac:dyDescent="0.25">
      <c r="A6733" s="81" t="str">
        <f t="shared" si="216"/>
        <v>2020</v>
      </c>
      <c r="B6733" s="260" t="s">
        <v>1882</v>
      </c>
      <c r="C6733" s="260" t="s">
        <v>1022</v>
      </c>
      <c r="D6733" s="73" t="str">
        <f t="shared" si="217"/>
        <v>fev/2020</v>
      </c>
      <c r="E6733" s="263">
        <v>43875</v>
      </c>
      <c r="F6733" s="259">
        <v>2792</v>
      </c>
      <c r="G6733" s="259" t="s">
        <v>295</v>
      </c>
      <c r="H6733" s="264" t="s">
        <v>1084</v>
      </c>
      <c r="I6733" s="264" t="s">
        <v>252</v>
      </c>
      <c r="J6733" s="265">
        <v>-1634.4</v>
      </c>
      <c r="K6733" s="82" t="str">
        <f>IFERROR(IFERROR(VLOOKUP(I6733,'DE-PARA'!B:D,3,0),VLOOKUP(I6733,'DE-PARA'!C:D,2,0)),"NÃO ENCONTRADO")</f>
        <v>Materiais</v>
      </c>
      <c r="L6733" s="50" t="str">
        <f>VLOOKUP(K6733,'Base -Receita-Despesa'!$B:$AS,1,FALSE)</f>
        <v>Materiais</v>
      </c>
    </row>
    <row r="6734" spans="1:12" ht="15" customHeight="1" x14ac:dyDescent="0.25">
      <c r="A6734" s="81" t="str">
        <f t="shared" si="216"/>
        <v>2020</v>
      </c>
      <c r="B6734" s="259" t="s">
        <v>1021</v>
      </c>
      <c r="C6734" s="260" t="s">
        <v>1022</v>
      </c>
      <c r="D6734" s="73" t="str">
        <f t="shared" si="217"/>
        <v>fev/2020</v>
      </c>
      <c r="E6734" s="263">
        <v>43875</v>
      </c>
      <c r="F6734" s="259">
        <v>6739</v>
      </c>
      <c r="G6734" s="259" t="s">
        <v>295</v>
      </c>
      <c r="H6734" s="264" t="s">
        <v>1976</v>
      </c>
      <c r="I6734" s="264" t="s">
        <v>284</v>
      </c>
      <c r="J6734" s="265">
        <v>-1404</v>
      </c>
      <c r="K6734" s="82" t="str">
        <f>IFERROR(IFERROR(VLOOKUP(I6734,'DE-PARA'!B:D,3,0),VLOOKUP(I6734,'DE-PARA'!C:D,2,0)),"NÃO ENCONTRADO")</f>
        <v>Investimentos</v>
      </c>
      <c r="L6734" s="50" t="str">
        <f>VLOOKUP(K6734,'Base -Receita-Despesa'!$B:$AS,1,FALSE)</f>
        <v>Investimentos</v>
      </c>
    </row>
    <row r="6735" spans="1:12" ht="15" customHeight="1" x14ac:dyDescent="0.25">
      <c r="A6735" s="81" t="str">
        <f t="shared" si="216"/>
        <v>2020</v>
      </c>
      <c r="B6735" s="259" t="s">
        <v>1021</v>
      </c>
      <c r="C6735" s="260" t="s">
        <v>1022</v>
      </c>
      <c r="D6735" s="73" t="str">
        <f t="shared" si="217"/>
        <v>fev/2020</v>
      </c>
      <c r="E6735" s="263">
        <v>43875</v>
      </c>
      <c r="F6735" s="259">
        <v>18936</v>
      </c>
      <c r="G6735" s="259" t="s">
        <v>295</v>
      </c>
      <c r="H6735" s="266" t="s">
        <v>345</v>
      </c>
      <c r="I6735" s="264" t="s">
        <v>249</v>
      </c>
      <c r="J6735" s="265">
        <v>-1377.13</v>
      </c>
      <c r="K6735" s="82" t="str">
        <f>IFERROR(IFERROR(VLOOKUP(I6735,'DE-PARA'!B:D,3,0),VLOOKUP(I6735,'DE-PARA'!C:D,2,0)),"NÃO ENCONTRADO")</f>
        <v>Materiais</v>
      </c>
      <c r="L6735" s="50" t="str">
        <f>VLOOKUP(K6735,'Base -Receita-Despesa'!$B:$AS,1,FALSE)</f>
        <v>Materiais</v>
      </c>
    </row>
    <row r="6736" spans="1:12" ht="15" customHeight="1" x14ac:dyDescent="0.25">
      <c r="A6736" s="81" t="str">
        <f t="shared" si="216"/>
        <v>2020</v>
      </c>
      <c r="B6736" s="259" t="s">
        <v>1021</v>
      </c>
      <c r="C6736" s="260" t="s">
        <v>1022</v>
      </c>
      <c r="D6736" s="73" t="str">
        <f t="shared" si="217"/>
        <v>fev/2020</v>
      </c>
      <c r="E6736" s="263">
        <v>43875</v>
      </c>
      <c r="F6736" s="259">
        <v>186908</v>
      </c>
      <c r="G6736" s="259" t="s">
        <v>296</v>
      </c>
      <c r="H6736" s="264" t="s">
        <v>1869</v>
      </c>
      <c r="I6736" s="264" t="s">
        <v>249</v>
      </c>
      <c r="J6736" s="265">
        <v>-1171.08</v>
      </c>
      <c r="K6736" s="82" t="str">
        <f>IFERROR(IFERROR(VLOOKUP(I6736,'DE-PARA'!B:D,3,0),VLOOKUP(I6736,'DE-PARA'!C:D,2,0)),"NÃO ENCONTRADO")</f>
        <v>Materiais</v>
      </c>
      <c r="L6736" s="50" t="str">
        <f>VLOOKUP(K6736,'Base -Receita-Despesa'!$B:$AS,1,FALSE)</f>
        <v>Materiais</v>
      </c>
    </row>
    <row r="6737" spans="1:12" ht="15" customHeight="1" x14ac:dyDescent="0.25">
      <c r="A6737" s="81" t="str">
        <f t="shared" si="216"/>
        <v>2020</v>
      </c>
      <c r="B6737" s="259" t="s">
        <v>1021</v>
      </c>
      <c r="C6737" s="260" t="s">
        <v>1022</v>
      </c>
      <c r="D6737" s="73" t="str">
        <f t="shared" si="217"/>
        <v>fev/2020</v>
      </c>
      <c r="E6737" s="263">
        <v>43875</v>
      </c>
      <c r="F6737" s="259" t="s">
        <v>1947</v>
      </c>
      <c r="G6737" s="259" t="s">
        <v>295</v>
      </c>
      <c r="H6737" s="264" t="s">
        <v>1578</v>
      </c>
      <c r="I6737" s="264" t="s">
        <v>244</v>
      </c>
      <c r="J6737" s="264">
        <v>-540</v>
      </c>
      <c r="K6737" s="82" t="str">
        <f>IFERROR(IFERROR(VLOOKUP(I6737,'DE-PARA'!B:D,3,0),VLOOKUP(I6737,'DE-PARA'!C:D,2,0)),"NÃO ENCONTRADO")</f>
        <v>Pessoal</v>
      </c>
      <c r="L6737" s="50" t="str">
        <f>VLOOKUP(K6737,'Base -Receita-Despesa'!$B:$AS,1,FALSE)</f>
        <v>Pessoal</v>
      </c>
    </row>
    <row r="6738" spans="1:12" ht="15" customHeight="1" x14ac:dyDescent="0.25">
      <c r="A6738" s="81" t="str">
        <f t="shared" si="216"/>
        <v>2020</v>
      </c>
      <c r="B6738" s="259" t="s">
        <v>1021</v>
      </c>
      <c r="C6738" s="260" t="s">
        <v>1022</v>
      </c>
      <c r="D6738" s="73" t="str">
        <f t="shared" si="217"/>
        <v>fev/2020</v>
      </c>
      <c r="E6738" s="263">
        <v>43875</v>
      </c>
      <c r="F6738" s="259">
        <v>224</v>
      </c>
      <c r="G6738" s="259" t="s">
        <v>295</v>
      </c>
      <c r="H6738" s="264" t="s">
        <v>1977</v>
      </c>
      <c r="I6738" s="264" t="s">
        <v>168</v>
      </c>
      <c r="J6738" s="264">
        <v>-480</v>
      </c>
      <c r="K6738" s="82" t="str">
        <f>IFERROR(IFERROR(VLOOKUP(I6738,'DE-PARA'!B:D,3,0),VLOOKUP(I6738,'DE-PARA'!C:D,2,0)),"NÃO ENCONTRADO")</f>
        <v>Materiais</v>
      </c>
      <c r="L6738" s="50" t="str">
        <f>VLOOKUP(K6738,'Base -Receita-Despesa'!$B:$AS,1,FALSE)</f>
        <v>Materiais</v>
      </c>
    </row>
    <row r="6739" spans="1:12" ht="15" customHeight="1" x14ac:dyDescent="0.25">
      <c r="A6739" s="81" t="str">
        <f t="shared" si="216"/>
        <v>2020</v>
      </c>
      <c r="B6739" s="260" t="s">
        <v>1882</v>
      </c>
      <c r="C6739" s="260" t="s">
        <v>1022</v>
      </c>
      <c r="D6739" s="73" t="str">
        <f t="shared" si="217"/>
        <v>fev/2020</v>
      </c>
      <c r="E6739" s="263">
        <v>43875</v>
      </c>
      <c r="F6739" s="259">
        <v>224</v>
      </c>
      <c r="G6739" s="259" t="s">
        <v>295</v>
      </c>
      <c r="H6739" s="264" t="s">
        <v>1978</v>
      </c>
      <c r="I6739" s="264" t="s">
        <v>168</v>
      </c>
      <c r="J6739" s="264">
        <v>-480</v>
      </c>
      <c r="K6739" s="82" t="str">
        <f>IFERROR(IFERROR(VLOOKUP(I6739,'DE-PARA'!B:D,3,0),VLOOKUP(I6739,'DE-PARA'!C:D,2,0)),"NÃO ENCONTRADO")</f>
        <v>Materiais</v>
      </c>
      <c r="L6739" s="50" t="str">
        <f>VLOOKUP(K6739,'Base -Receita-Despesa'!$B:$AS,1,FALSE)</f>
        <v>Materiais</v>
      </c>
    </row>
    <row r="6740" spans="1:12" ht="15" customHeight="1" x14ac:dyDescent="0.25">
      <c r="A6740" s="81" t="str">
        <f t="shared" si="216"/>
        <v>2020</v>
      </c>
      <c r="B6740" s="259" t="s">
        <v>1021</v>
      </c>
      <c r="C6740" s="260" t="s">
        <v>1022</v>
      </c>
      <c r="D6740" s="73" t="str">
        <f t="shared" si="217"/>
        <v>fev/2020</v>
      </c>
      <c r="E6740" s="263">
        <v>43875</v>
      </c>
      <c r="F6740" s="259" t="s">
        <v>575</v>
      </c>
      <c r="G6740" s="259" t="s">
        <v>295</v>
      </c>
      <c r="H6740" s="264" t="s">
        <v>613</v>
      </c>
      <c r="I6740" s="264" t="s">
        <v>148</v>
      </c>
      <c r="J6740" s="264">
        <v>-427.44</v>
      </c>
      <c r="K6740" s="82" t="str">
        <f>IFERROR(IFERROR(VLOOKUP(I6740,'DE-PARA'!B:D,3,0),VLOOKUP(I6740,'DE-PARA'!C:D,2,0)),"NÃO ENCONTRADO")</f>
        <v>Pessoal</v>
      </c>
      <c r="L6740" s="50" t="str">
        <f>VLOOKUP(K6740,'Base -Receita-Despesa'!$B:$AS,1,FALSE)</f>
        <v>Pessoal</v>
      </c>
    </row>
    <row r="6741" spans="1:12" ht="15" customHeight="1" x14ac:dyDescent="0.25">
      <c r="A6741" s="81" t="str">
        <f t="shared" si="216"/>
        <v>2020</v>
      </c>
      <c r="B6741" s="259" t="s">
        <v>1021</v>
      </c>
      <c r="C6741" s="260" t="s">
        <v>1022</v>
      </c>
      <c r="D6741" s="73" t="str">
        <f t="shared" si="217"/>
        <v>fev/2020</v>
      </c>
      <c r="E6741" s="263">
        <v>43875</v>
      </c>
      <c r="F6741" s="259" t="s">
        <v>575</v>
      </c>
      <c r="G6741" s="259" t="s">
        <v>295</v>
      </c>
      <c r="H6741" s="266" t="s">
        <v>1910</v>
      </c>
      <c r="I6741" s="264" t="s">
        <v>148</v>
      </c>
      <c r="J6741" s="264">
        <v>-328.8</v>
      </c>
      <c r="K6741" s="82" t="str">
        <f>IFERROR(IFERROR(VLOOKUP(I6741,'DE-PARA'!B:D,3,0),VLOOKUP(I6741,'DE-PARA'!C:D,2,0)),"NÃO ENCONTRADO")</f>
        <v>Pessoal</v>
      </c>
      <c r="L6741" s="50" t="str">
        <f>VLOOKUP(K6741,'Base -Receita-Despesa'!$B:$AS,1,FALSE)</f>
        <v>Pessoal</v>
      </c>
    </row>
    <row r="6742" spans="1:12" ht="15" customHeight="1" x14ac:dyDescent="0.25">
      <c r="A6742" s="81" t="str">
        <f t="shared" si="216"/>
        <v>2020</v>
      </c>
      <c r="B6742" s="259" t="s">
        <v>1021</v>
      </c>
      <c r="C6742" s="260" t="s">
        <v>1022</v>
      </c>
      <c r="D6742" s="73" t="str">
        <f t="shared" si="217"/>
        <v>fev/2020</v>
      </c>
      <c r="E6742" s="263">
        <v>43875</v>
      </c>
      <c r="F6742" s="259" t="s">
        <v>575</v>
      </c>
      <c r="G6742" s="259" t="s">
        <v>295</v>
      </c>
      <c r="H6742" s="264" t="s">
        <v>1898</v>
      </c>
      <c r="I6742" s="264" t="s">
        <v>148</v>
      </c>
      <c r="J6742" s="264">
        <v>-225</v>
      </c>
      <c r="K6742" s="82" t="str">
        <f>IFERROR(IFERROR(VLOOKUP(I6742,'DE-PARA'!B:D,3,0),VLOOKUP(I6742,'DE-PARA'!C:D,2,0)),"NÃO ENCONTRADO")</f>
        <v>Pessoal</v>
      </c>
      <c r="L6742" s="50" t="str">
        <f>VLOOKUP(K6742,'Base -Receita-Despesa'!$B:$AS,1,FALSE)</f>
        <v>Pessoal</v>
      </c>
    </row>
    <row r="6743" spans="1:12" ht="15" customHeight="1" x14ac:dyDescent="0.25">
      <c r="A6743" s="81" t="str">
        <f t="shared" si="216"/>
        <v>2020</v>
      </c>
      <c r="B6743" s="259" t="s">
        <v>1021</v>
      </c>
      <c r="C6743" s="260" t="s">
        <v>1022</v>
      </c>
      <c r="D6743" s="73" t="str">
        <f t="shared" si="217"/>
        <v>fev/2020</v>
      </c>
      <c r="E6743" s="263">
        <v>43875</v>
      </c>
      <c r="F6743" s="259" t="s">
        <v>575</v>
      </c>
      <c r="G6743" s="259" t="s">
        <v>295</v>
      </c>
      <c r="H6743" s="264" t="s">
        <v>1900</v>
      </c>
      <c r="I6743" s="264" t="s">
        <v>148</v>
      </c>
      <c r="J6743" s="264">
        <v>-200</v>
      </c>
      <c r="K6743" s="82" t="str">
        <f>IFERROR(IFERROR(VLOOKUP(I6743,'DE-PARA'!B:D,3,0),VLOOKUP(I6743,'DE-PARA'!C:D,2,0)),"NÃO ENCONTRADO")</f>
        <v>Pessoal</v>
      </c>
      <c r="L6743" s="50" t="str">
        <f>VLOOKUP(K6743,'Base -Receita-Despesa'!$B:$AS,1,FALSE)</f>
        <v>Pessoal</v>
      </c>
    </row>
    <row r="6744" spans="1:12" ht="15" customHeight="1" x14ac:dyDescent="0.25">
      <c r="A6744" s="81" t="str">
        <f t="shared" si="216"/>
        <v>2020</v>
      </c>
      <c r="B6744" s="259" t="s">
        <v>1021</v>
      </c>
      <c r="C6744" s="260" t="s">
        <v>1022</v>
      </c>
      <c r="D6744" s="73" t="str">
        <f t="shared" si="217"/>
        <v>fev/2020</v>
      </c>
      <c r="E6744" s="263">
        <v>43875</v>
      </c>
      <c r="F6744" s="259" t="s">
        <v>575</v>
      </c>
      <c r="G6744" s="259" t="s">
        <v>295</v>
      </c>
      <c r="H6744" s="264" t="s">
        <v>1979</v>
      </c>
      <c r="I6744" s="264" t="s">
        <v>148</v>
      </c>
      <c r="J6744" s="264">
        <v>-175</v>
      </c>
      <c r="K6744" s="82" t="str">
        <f>IFERROR(IFERROR(VLOOKUP(I6744,'DE-PARA'!B:D,3,0),VLOOKUP(I6744,'DE-PARA'!C:D,2,0)),"NÃO ENCONTRADO")</f>
        <v>Pessoal</v>
      </c>
      <c r="L6744" s="50" t="str">
        <f>VLOOKUP(K6744,'Base -Receita-Despesa'!$B:$AS,1,FALSE)</f>
        <v>Pessoal</v>
      </c>
    </row>
    <row r="6745" spans="1:12" ht="15" customHeight="1" x14ac:dyDescent="0.25">
      <c r="A6745" s="81" t="str">
        <f t="shared" si="216"/>
        <v>2020</v>
      </c>
      <c r="B6745" s="259" t="s">
        <v>1021</v>
      </c>
      <c r="C6745" s="260" t="s">
        <v>1022</v>
      </c>
      <c r="D6745" s="73" t="str">
        <f t="shared" si="217"/>
        <v>fev/2020</v>
      </c>
      <c r="E6745" s="263">
        <v>43875</v>
      </c>
      <c r="F6745" s="259" t="s">
        <v>575</v>
      </c>
      <c r="G6745" s="259" t="s">
        <v>295</v>
      </c>
      <c r="H6745" s="264" t="s">
        <v>1975</v>
      </c>
      <c r="I6745" s="264" t="s">
        <v>148</v>
      </c>
      <c r="J6745" s="264">
        <v>-152.5</v>
      </c>
      <c r="K6745" s="82" t="str">
        <f>IFERROR(IFERROR(VLOOKUP(I6745,'DE-PARA'!B:D,3,0),VLOOKUP(I6745,'DE-PARA'!C:D,2,0)),"NÃO ENCONTRADO")</f>
        <v>Pessoal</v>
      </c>
      <c r="L6745" s="50" t="str">
        <f>VLOOKUP(K6745,'Base -Receita-Despesa'!$B:$AS,1,FALSE)</f>
        <v>Pessoal</v>
      </c>
    </row>
    <row r="6746" spans="1:12" ht="15" customHeight="1" x14ac:dyDescent="0.25">
      <c r="A6746" s="81" t="str">
        <f t="shared" si="216"/>
        <v>2020</v>
      </c>
      <c r="B6746" s="259" t="s">
        <v>1021</v>
      </c>
      <c r="C6746" s="260" t="s">
        <v>1022</v>
      </c>
      <c r="D6746" s="73" t="str">
        <f t="shared" si="217"/>
        <v>fev/2020</v>
      </c>
      <c r="E6746" s="263">
        <v>43875</v>
      </c>
      <c r="F6746" s="259" t="s">
        <v>575</v>
      </c>
      <c r="G6746" s="259" t="s">
        <v>295</v>
      </c>
      <c r="H6746" s="264" t="s">
        <v>1896</v>
      </c>
      <c r="I6746" s="264" t="s">
        <v>148</v>
      </c>
      <c r="J6746" s="264">
        <v>-144</v>
      </c>
      <c r="K6746" s="82" t="str">
        <f>IFERROR(IFERROR(VLOOKUP(I6746,'DE-PARA'!B:D,3,0),VLOOKUP(I6746,'DE-PARA'!C:D,2,0)),"NÃO ENCONTRADO")</f>
        <v>Pessoal</v>
      </c>
      <c r="L6746" s="50" t="str">
        <f>VLOOKUP(K6746,'Base -Receita-Despesa'!$B:$AS,1,FALSE)</f>
        <v>Pessoal</v>
      </c>
    </row>
    <row r="6747" spans="1:12" ht="15" customHeight="1" x14ac:dyDescent="0.25">
      <c r="A6747" s="81" t="str">
        <f t="shared" si="216"/>
        <v>2020</v>
      </c>
      <c r="B6747" s="259" t="s">
        <v>1021</v>
      </c>
      <c r="C6747" s="260" t="s">
        <v>1022</v>
      </c>
      <c r="D6747" s="73" t="str">
        <f t="shared" si="217"/>
        <v>fev/2020</v>
      </c>
      <c r="E6747" s="263">
        <v>43875</v>
      </c>
      <c r="F6747" s="259" t="s">
        <v>575</v>
      </c>
      <c r="G6747" s="259" t="s">
        <v>295</v>
      </c>
      <c r="H6747" s="264" t="s">
        <v>1974</v>
      </c>
      <c r="I6747" s="264" t="s">
        <v>148</v>
      </c>
      <c r="J6747" s="264">
        <v>-144</v>
      </c>
      <c r="K6747" s="82" t="str">
        <f>IFERROR(IFERROR(VLOOKUP(I6747,'DE-PARA'!B:D,3,0),VLOOKUP(I6747,'DE-PARA'!C:D,2,0)),"NÃO ENCONTRADO")</f>
        <v>Pessoal</v>
      </c>
      <c r="L6747" s="50" t="str">
        <f>VLOOKUP(K6747,'Base -Receita-Despesa'!$B:$AS,1,FALSE)</f>
        <v>Pessoal</v>
      </c>
    </row>
    <row r="6748" spans="1:12" ht="15" customHeight="1" x14ac:dyDescent="0.25">
      <c r="A6748" s="81" t="str">
        <f t="shared" si="216"/>
        <v>2020</v>
      </c>
      <c r="B6748" s="259" t="s">
        <v>1021</v>
      </c>
      <c r="C6748" s="260" t="s">
        <v>1022</v>
      </c>
      <c r="D6748" s="73" t="str">
        <f t="shared" si="217"/>
        <v>fev/2020</v>
      </c>
      <c r="E6748" s="263">
        <v>43875</v>
      </c>
      <c r="F6748" s="259" t="s">
        <v>575</v>
      </c>
      <c r="G6748" s="259" t="s">
        <v>295</v>
      </c>
      <c r="H6748" s="264" t="s">
        <v>1902</v>
      </c>
      <c r="I6748" s="264" t="s">
        <v>148</v>
      </c>
      <c r="J6748" s="264">
        <v>-135</v>
      </c>
      <c r="K6748" s="82" t="str">
        <f>IFERROR(IFERROR(VLOOKUP(I6748,'DE-PARA'!B:D,3,0),VLOOKUP(I6748,'DE-PARA'!C:D,2,0)),"NÃO ENCONTRADO")</f>
        <v>Pessoal</v>
      </c>
      <c r="L6748" s="50" t="str">
        <f>VLOOKUP(K6748,'Base -Receita-Despesa'!$B:$AS,1,FALSE)</f>
        <v>Pessoal</v>
      </c>
    </row>
    <row r="6749" spans="1:12" ht="15" customHeight="1" x14ac:dyDescent="0.25">
      <c r="A6749" s="81" t="str">
        <f t="shared" si="216"/>
        <v>2020</v>
      </c>
      <c r="B6749" s="259" t="s">
        <v>1021</v>
      </c>
      <c r="C6749" s="260" t="s">
        <v>1022</v>
      </c>
      <c r="D6749" s="73" t="str">
        <f t="shared" si="217"/>
        <v>fev/2020</v>
      </c>
      <c r="E6749" s="263">
        <v>43875</v>
      </c>
      <c r="F6749" s="259" t="s">
        <v>575</v>
      </c>
      <c r="G6749" s="259" t="s">
        <v>295</v>
      </c>
      <c r="H6749" s="264" t="s">
        <v>1979</v>
      </c>
      <c r="I6749" s="264" t="s">
        <v>148</v>
      </c>
      <c r="J6749" s="264">
        <v>-125</v>
      </c>
      <c r="K6749" s="82" t="str">
        <f>IFERROR(IFERROR(VLOOKUP(I6749,'DE-PARA'!B:D,3,0),VLOOKUP(I6749,'DE-PARA'!C:D,2,0)),"NÃO ENCONTRADO")</f>
        <v>Pessoal</v>
      </c>
      <c r="L6749" s="50" t="str">
        <f>VLOOKUP(K6749,'Base -Receita-Despesa'!$B:$AS,1,FALSE)</f>
        <v>Pessoal</v>
      </c>
    </row>
    <row r="6750" spans="1:12" ht="15" customHeight="1" x14ac:dyDescent="0.25">
      <c r="A6750" s="81" t="str">
        <f t="shared" si="216"/>
        <v>2020</v>
      </c>
      <c r="B6750" s="259" t="s">
        <v>1021</v>
      </c>
      <c r="C6750" s="260" t="s">
        <v>1022</v>
      </c>
      <c r="D6750" s="73" t="str">
        <f t="shared" si="217"/>
        <v>fev/2020</v>
      </c>
      <c r="E6750" s="263">
        <v>43875</v>
      </c>
      <c r="F6750" s="259" t="s">
        <v>575</v>
      </c>
      <c r="G6750" s="259" t="s">
        <v>295</v>
      </c>
      <c r="H6750" s="264" t="s">
        <v>1906</v>
      </c>
      <c r="I6750" s="264" t="s">
        <v>148</v>
      </c>
      <c r="J6750" s="264">
        <v>-108</v>
      </c>
      <c r="K6750" s="82" t="str">
        <f>IFERROR(IFERROR(VLOOKUP(I6750,'DE-PARA'!B:D,3,0),VLOOKUP(I6750,'DE-PARA'!C:D,2,0)),"NÃO ENCONTRADO")</f>
        <v>Pessoal</v>
      </c>
      <c r="L6750" s="50" t="str">
        <f>VLOOKUP(K6750,'Base -Receita-Despesa'!$B:$AS,1,FALSE)</f>
        <v>Pessoal</v>
      </c>
    </row>
    <row r="6751" spans="1:12" ht="15" customHeight="1" x14ac:dyDescent="0.25">
      <c r="A6751" s="81" t="str">
        <f t="shared" si="216"/>
        <v>2020</v>
      </c>
      <c r="B6751" s="259" t="s">
        <v>1021</v>
      </c>
      <c r="C6751" s="260" t="s">
        <v>1022</v>
      </c>
      <c r="D6751" s="73" t="str">
        <f t="shared" si="217"/>
        <v>fev/2020</v>
      </c>
      <c r="E6751" s="263">
        <v>43875</v>
      </c>
      <c r="F6751" s="259" t="s">
        <v>575</v>
      </c>
      <c r="G6751" s="259" t="s">
        <v>295</v>
      </c>
      <c r="H6751" s="264" t="s">
        <v>1904</v>
      </c>
      <c r="I6751" s="264" t="s">
        <v>148</v>
      </c>
      <c r="J6751" s="264">
        <v>-72</v>
      </c>
      <c r="K6751" s="82" t="str">
        <f>IFERROR(IFERROR(VLOOKUP(I6751,'DE-PARA'!B:D,3,0),VLOOKUP(I6751,'DE-PARA'!C:D,2,0)),"NÃO ENCONTRADO")</f>
        <v>Pessoal</v>
      </c>
      <c r="L6751" s="50" t="str">
        <f>VLOOKUP(K6751,'Base -Receita-Despesa'!$B:$AS,1,FALSE)</f>
        <v>Pessoal</v>
      </c>
    </row>
    <row r="6752" spans="1:12" ht="15" customHeight="1" x14ac:dyDescent="0.25">
      <c r="A6752" s="81" t="str">
        <f t="shared" si="216"/>
        <v>2020</v>
      </c>
      <c r="B6752" s="259" t="s">
        <v>1021</v>
      </c>
      <c r="C6752" s="260" t="s">
        <v>1022</v>
      </c>
      <c r="D6752" s="73" t="str">
        <f t="shared" si="217"/>
        <v>fev/2020</v>
      </c>
      <c r="E6752" s="263">
        <v>43875</v>
      </c>
      <c r="F6752" s="259" t="s">
        <v>575</v>
      </c>
      <c r="G6752" s="259" t="s">
        <v>295</v>
      </c>
      <c r="H6752" s="264" t="s">
        <v>1970</v>
      </c>
      <c r="I6752" s="264" t="s">
        <v>148</v>
      </c>
      <c r="J6752" s="264">
        <v>-36</v>
      </c>
      <c r="K6752" s="82" t="str">
        <f>IFERROR(IFERROR(VLOOKUP(I6752,'DE-PARA'!B:D,3,0),VLOOKUP(I6752,'DE-PARA'!C:D,2,0)),"NÃO ENCONTRADO")</f>
        <v>Pessoal</v>
      </c>
      <c r="L6752" s="50" t="str">
        <f>VLOOKUP(K6752,'Base -Receita-Despesa'!$B:$AS,1,FALSE)</f>
        <v>Pessoal</v>
      </c>
    </row>
    <row r="6753" spans="1:12" ht="15" customHeight="1" x14ac:dyDescent="0.25">
      <c r="A6753" s="81" t="str">
        <f t="shared" si="216"/>
        <v>2020</v>
      </c>
      <c r="B6753" s="259" t="s">
        <v>1021</v>
      </c>
      <c r="C6753" s="260" t="s">
        <v>1022</v>
      </c>
      <c r="D6753" s="73" t="str">
        <f t="shared" si="217"/>
        <v>fev/2020</v>
      </c>
      <c r="E6753" s="263">
        <v>43875</v>
      </c>
      <c r="F6753" s="259" t="s">
        <v>575</v>
      </c>
      <c r="G6753" s="259" t="s">
        <v>295</v>
      </c>
      <c r="H6753" s="264" t="s">
        <v>1917</v>
      </c>
      <c r="I6753" s="264" t="s">
        <v>148</v>
      </c>
      <c r="J6753" s="264">
        <v>-36</v>
      </c>
      <c r="K6753" s="82" t="str">
        <f>IFERROR(IFERROR(VLOOKUP(I6753,'DE-PARA'!B:D,3,0),VLOOKUP(I6753,'DE-PARA'!C:D,2,0)),"NÃO ENCONTRADO")</f>
        <v>Pessoal</v>
      </c>
      <c r="L6753" s="50" t="str">
        <f>VLOOKUP(K6753,'Base -Receita-Despesa'!$B:$AS,1,FALSE)</f>
        <v>Pessoal</v>
      </c>
    </row>
    <row r="6754" spans="1:12" ht="15" customHeight="1" x14ac:dyDescent="0.25">
      <c r="A6754" s="81" t="str">
        <f t="shared" si="216"/>
        <v>2020</v>
      </c>
      <c r="B6754" s="259" t="s">
        <v>1021</v>
      </c>
      <c r="C6754" s="260" t="s">
        <v>1022</v>
      </c>
      <c r="D6754" s="73" t="str">
        <f t="shared" si="217"/>
        <v>fev/2020</v>
      </c>
      <c r="E6754" s="263">
        <v>43875</v>
      </c>
      <c r="F6754" s="259" t="s">
        <v>214</v>
      </c>
      <c r="G6754" s="259" t="s">
        <v>295</v>
      </c>
      <c r="H6754" s="264" t="s">
        <v>197</v>
      </c>
      <c r="I6754" s="264" t="s">
        <v>133</v>
      </c>
      <c r="J6754" s="264">
        <v>-9.5</v>
      </c>
      <c r="K6754" s="82" t="str">
        <f>IFERROR(IFERROR(VLOOKUP(I6754,'DE-PARA'!B:D,3,0),VLOOKUP(I6754,'DE-PARA'!C:D,2,0)),"NÃO ENCONTRADO")</f>
        <v>Outras Saídas</v>
      </c>
      <c r="L6754" s="50" t="str">
        <f>VLOOKUP(K6754,'Base -Receita-Despesa'!$B:$AS,1,FALSE)</f>
        <v>Outras Saídas</v>
      </c>
    </row>
    <row r="6755" spans="1:12" ht="15" customHeight="1" x14ac:dyDescent="0.25">
      <c r="A6755" s="81" t="str">
        <f t="shared" si="216"/>
        <v>2020</v>
      </c>
      <c r="B6755" s="259" t="s">
        <v>1021</v>
      </c>
      <c r="C6755" s="260" t="s">
        <v>1022</v>
      </c>
      <c r="D6755" s="73" t="str">
        <f t="shared" si="217"/>
        <v>fev/2020</v>
      </c>
      <c r="E6755" s="263">
        <v>43875</v>
      </c>
      <c r="F6755" s="259" t="s">
        <v>214</v>
      </c>
      <c r="G6755" s="259" t="s">
        <v>295</v>
      </c>
      <c r="H6755" s="264" t="s">
        <v>197</v>
      </c>
      <c r="I6755" s="264" t="s">
        <v>133</v>
      </c>
      <c r="J6755" s="264">
        <v>-9.5</v>
      </c>
      <c r="K6755" s="82" t="str">
        <f>IFERROR(IFERROR(VLOOKUP(I6755,'DE-PARA'!B:D,3,0),VLOOKUP(I6755,'DE-PARA'!C:D,2,0)),"NÃO ENCONTRADO")</f>
        <v>Outras Saídas</v>
      </c>
      <c r="L6755" s="50" t="str">
        <f>VLOOKUP(K6755,'Base -Receita-Despesa'!$B:$AS,1,FALSE)</f>
        <v>Outras Saídas</v>
      </c>
    </row>
    <row r="6756" spans="1:12" ht="15" customHeight="1" x14ac:dyDescent="0.25">
      <c r="A6756" s="81" t="str">
        <f t="shared" si="216"/>
        <v>2020</v>
      </c>
      <c r="B6756" s="259" t="s">
        <v>1021</v>
      </c>
      <c r="C6756" s="260" t="s">
        <v>1022</v>
      </c>
      <c r="D6756" s="73" t="str">
        <f t="shared" si="217"/>
        <v>fev/2020</v>
      </c>
      <c r="E6756" s="263">
        <v>43875</v>
      </c>
      <c r="F6756" s="259" t="s">
        <v>214</v>
      </c>
      <c r="G6756" s="259" t="s">
        <v>295</v>
      </c>
      <c r="H6756" s="264" t="s">
        <v>197</v>
      </c>
      <c r="I6756" s="264" t="s">
        <v>133</v>
      </c>
      <c r="J6756" s="264">
        <v>-9.5</v>
      </c>
      <c r="K6756" s="82" t="str">
        <f>IFERROR(IFERROR(VLOOKUP(I6756,'DE-PARA'!B:D,3,0),VLOOKUP(I6756,'DE-PARA'!C:D,2,0)),"NÃO ENCONTRADO")</f>
        <v>Outras Saídas</v>
      </c>
      <c r="L6756" s="50" t="str">
        <f>VLOOKUP(K6756,'Base -Receita-Despesa'!$B:$AS,1,FALSE)</f>
        <v>Outras Saídas</v>
      </c>
    </row>
    <row r="6757" spans="1:12" ht="15" customHeight="1" x14ac:dyDescent="0.25">
      <c r="A6757" s="81" t="str">
        <f t="shared" si="216"/>
        <v>2020</v>
      </c>
      <c r="B6757" s="260" t="s">
        <v>1882</v>
      </c>
      <c r="C6757" s="260" t="s">
        <v>1022</v>
      </c>
      <c r="D6757" s="73" t="str">
        <f t="shared" si="217"/>
        <v>fev/2020</v>
      </c>
      <c r="E6757" s="263">
        <v>43875</v>
      </c>
      <c r="F6757" s="259" t="s">
        <v>214</v>
      </c>
      <c r="G6757" s="259" t="s">
        <v>295</v>
      </c>
      <c r="H6757" s="264" t="s">
        <v>197</v>
      </c>
      <c r="I6757" s="264" t="s">
        <v>133</v>
      </c>
      <c r="J6757" s="264">
        <v>-9.5</v>
      </c>
      <c r="K6757" s="82" t="str">
        <f>IFERROR(IFERROR(VLOOKUP(I6757,'DE-PARA'!B:D,3,0),VLOOKUP(I6757,'DE-PARA'!C:D,2,0)),"NÃO ENCONTRADO")</f>
        <v>Outras Saídas</v>
      </c>
      <c r="L6757" s="50" t="str">
        <f>VLOOKUP(K6757,'Base -Receita-Despesa'!$B:$AS,1,FALSE)</f>
        <v>Outras Saídas</v>
      </c>
    </row>
    <row r="6758" spans="1:12" ht="15" customHeight="1" x14ac:dyDescent="0.25">
      <c r="A6758" s="81" t="str">
        <f t="shared" si="216"/>
        <v>2020</v>
      </c>
      <c r="B6758" s="260" t="s">
        <v>1882</v>
      </c>
      <c r="C6758" s="260" t="s">
        <v>1022</v>
      </c>
      <c r="D6758" s="73" t="str">
        <f t="shared" si="217"/>
        <v>fev/2020</v>
      </c>
      <c r="E6758" s="263">
        <v>43875</v>
      </c>
      <c r="F6758" s="259" t="s">
        <v>214</v>
      </c>
      <c r="G6758" s="259" t="s">
        <v>295</v>
      </c>
      <c r="H6758" s="264" t="s">
        <v>197</v>
      </c>
      <c r="I6758" s="264" t="s">
        <v>133</v>
      </c>
      <c r="J6758" s="264">
        <v>-9.5</v>
      </c>
      <c r="K6758" s="82" t="str">
        <f>IFERROR(IFERROR(VLOOKUP(I6758,'DE-PARA'!B:D,3,0),VLOOKUP(I6758,'DE-PARA'!C:D,2,0)),"NÃO ENCONTRADO")</f>
        <v>Outras Saídas</v>
      </c>
      <c r="L6758" s="50" t="str">
        <f>VLOOKUP(K6758,'Base -Receita-Despesa'!$B:$AS,1,FALSE)</f>
        <v>Outras Saídas</v>
      </c>
    </row>
    <row r="6759" spans="1:12" ht="15" customHeight="1" x14ac:dyDescent="0.25">
      <c r="A6759" s="81" t="str">
        <f t="shared" si="216"/>
        <v>2020</v>
      </c>
      <c r="B6759" s="259" t="s">
        <v>1021</v>
      </c>
      <c r="C6759" s="260" t="s">
        <v>1022</v>
      </c>
      <c r="D6759" s="73" t="str">
        <f t="shared" si="217"/>
        <v>fev/2020</v>
      </c>
      <c r="E6759" s="263">
        <v>43875</v>
      </c>
      <c r="F6759" s="259" t="s">
        <v>214</v>
      </c>
      <c r="G6759" s="259" t="s">
        <v>295</v>
      </c>
      <c r="H6759" s="264" t="s">
        <v>197</v>
      </c>
      <c r="I6759" s="264" t="s">
        <v>133</v>
      </c>
      <c r="J6759" s="264">
        <v>-9.5</v>
      </c>
      <c r="K6759" s="82" t="str">
        <f>IFERROR(IFERROR(VLOOKUP(I6759,'DE-PARA'!B:D,3,0),VLOOKUP(I6759,'DE-PARA'!C:D,2,0)),"NÃO ENCONTRADO")</f>
        <v>Outras Saídas</v>
      </c>
      <c r="L6759" s="50" t="str">
        <f>VLOOKUP(K6759,'Base -Receita-Despesa'!$B:$AS,1,FALSE)</f>
        <v>Outras Saídas</v>
      </c>
    </row>
    <row r="6760" spans="1:12" ht="15" customHeight="1" x14ac:dyDescent="0.25">
      <c r="A6760" s="81" t="str">
        <f t="shared" si="216"/>
        <v>2020</v>
      </c>
      <c r="B6760" s="259" t="s">
        <v>1021</v>
      </c>
      <c r="C6760" s="260" t="s">
        <v>1022</v>
      </c>
      <c r="D6760" s="73" t="str">
        <f t="shared" si="217"/>
        <v>fev/2020</v>
      </c>
      <c r="E6760" s="263">
        <v>43875</v>
      </c>
      <c r="F6760" s="259">
        <v>224</v>
      </c>
      <c r="G6760" s="259" t="s">
        <v>295</v>
      </c>
      <c r="H6760" s="264" t="s">
        <v>1977</v>
      </c>
      <c r="I6760" s="264" t="s">
        <v>168</v>
      </c>
      <c r="J6760" s="264">
        <v>480</v>
      </c>
      <c r="K6760" s="82" t="str">
        <f>IFERROR(IFERROR(VLOOKUP(I6760,'DE-PARA'!B:D,3,0),VLOOKUP(I6760,'DE-PARA'!C:D,2,0)),"NÃO ENCONTRADO")</f>
        <v>Materiais</v>
      </c>
      <c r="L6760" s="50" t="str">
        <f>VLOOKUP(K6760,'Base -Receita-Despesa'!$B:$AS,1,FALSE)</f>
        <v>Materiais</v>
      </c>
    </row>
    <row r="6761" spans="1:12" ht="15" customHeight="1" x14ac:dyDescent="0.25">
      <c r="A6761" s="81" t="str">
        <f t="shared" si="216"/>
        <v>2020</v>
      </c>
      <c r="B6761" s="259" t="s">
        <v>1021</v>
      </c>
      <c r="C6761" s="260" t="s">
        <v>1022</v>
      </c>
      <c r="D6761" s="73" t="str">
        <f t="shared" si="217"/>
        <v>fev/2020</v>
      </c>
      <c r="E6761" s="263">
        <v>43875</v>
      </c>
      <c r="F6761" s="259">
        <v>224</v>
      </c>
      <c r="G6761" s="259" t="s">
        <v>295</v>
      </c>
      <c r="H6761" s="264" t="s">
        <v>1978</v>
      </c>
      <c r="I6761" s="264" t="s">
        <v>168</v>
      </c>
      <c r="J6761" s="264">
        <v>480</v>
      </c>
      <c r="K6761" s="82" t="str">
        <f>IFERROR(IFERROR(VLOOKUP(I6761,'DE-PARA'!B:D,3,0),VLOOKUP(I6761,'DE-PARA'!C:D,2,0)),"NÃO ENCONTRADO")</f>
        <v>Materiais</v>
      </c>
      <c r="L6761" s="50" t="str">
        <f>VLOOKUP(K6761,'Base -Receita-Despesa'!$B:$AS,1,FALSE)</f>
        <v>Materiais</v>
      </c>
    </row>
    <row r="6762" spans="1:12" ht="15" customHeight="1" x14ac:dyDescent="0.25">
      <c r="A6762" s="81" t="str">
        <f t="shared" si="216"/>
        <v>2020</v>
      </c>
      <c r="B6762" s="259" t="s">
        <v>1021</v>
      </c>
      <c r="C6762" s="260" t="s">
        <v>1022</v>
      </c>
      <c r="D6762" s="73" t="str">
        <f t="shared" si="217"/>
        <v>fev/2020</v>
      </c>
      <c r="E6762" s="263">
        <v>43875</v>
      </c>
      <c r="F6762" s="259">
        <v>2</v>
      </c>
      <c r="G6762" s="259" t="s">
        <v>295</v>
      </c>
      <c r="H6762" s="264" t="s">
        <v>1973</v>
      </c>
      <c r="I6762" s="264" t="s">
        <v>284</v>
      </c>
      <c r="J6762" s="265">
        <v>13383.23</v>
      </c>
      <c r="K6762" s="82" t="str">
        <f>IFERROR(IFERROR(VLOOKUP(I6762,'DE-PARA'!B:D,3,0),VLOOKUP(I6762,'DE-PARA'!C:D,2,0)),"NÃO ENCONTRADO")</f>
        <v>Investimentos</v>
      </c>
      <c r="L6762" s="50" t="str">
        <f>VLOOKUP(K6762,'Base -Receita-Despesa'!$B:$AS,1,FALSE)</f>
        <v>Investimentos</v>
      </c>
    </row>
    <row r="6763" spans="1:12" ht="15" customHeight="1" x14ac:dyDescent="0.25">
      <c r="A6763" s="81" t="str">
        <f t="shared" si="216"/>
        <v>2020</v>
      </c>
      <c r="B6763" s="259" t="s">
        <v>1021</v>
      </c>
      <c r="C6763" s="260" t="s">
        <v>1022</v>
      </c>
      <c r="D6763" s="73" t="str">
        <f t="shared" si="217"/>
        <v>fev/2020</v>
      </c>
      <c r="E6763" s="263">
        <v>43875</v>
      </c>
      <c r="F6763" s="259" t="s">
        <v>207</v>
      </c>
      <c r="G6763" s="259" t="s">
        <v>295</v>
      </c>
      <c r="H6763" s="264" t="s">
        <v>208</v>
      </c>
      <c r="I6763" s="264" t="s">
        <v>298</v>
      </c>
      <c r="J6763" s="265">
        <v>20374.38</v>
      </c>
      <c r="K6763" s="82" t="str">
        <f>IFERROR(IFERROR(VLOOKUP(I6763,'DE-PARA'!B:D,3,0),VLOOKUP(I6763,'DE-PARA'!C:D,2,0)),"NÃO ENCONTRADO")</f>
        <v>Entrada Conta Aplicação (+)</v>
      </c>
      <c r="L6763" s="50" t="str">
        <f>VLOOKUP(K6763,'Base -Receita-Despesa'!$B:$AS,1,FALSE)</f>
        <v>ENTRADA CONTA APLICAÇÃO (+)</v>
      </c>
    </row>
    <row r="6764" spans="1:12" ht="15" customHeight="1" x14ac:dyDescent="0.25">
      <c r="A6764" s="81" t="str">
        <f t="shared" si="216"/>
        <v>2020</v>
      </c>
      <c r="B6764" s="259" t="s">
        <v>1021</v>
      </c>
      <c r="C6764" s="260" t="s">
        <v>1022</v>
      </c>
      <c r="D6764" s="73" t="str">
        <f t="shared" si="217"/>
        <v>fev/2020</v>
      </c>
      <c r="E6764" s="263">
        <v>43878</v>
      </c>
      <c r="F6764" s="259">
        <v>2</v>
      </c>
      <c r="G6764" s="259" t="s">
        <v>295</v>
      </c>
      <c r="H6764" s="264" t="s">
        <v>1973</v>
      </c>
      <c r="I6764" s="264" t="s">
        <v>284</v>
      </c>
      <c r="J6764" s="265">
        <v>-13383.23</v>
      </c>
      <c r="K6764" s="82" t="str">
        <f>IFERROR(IFERROR(VLOOKUP(I6764,'DE-PARA'!B:D,3,0),VLOOKUP(I6764,'DE-PARA'!C:D,2,0)),"NÃO ENCONTRADO")</f>
        <v>Investimentos</v>
      </c>
      <c r="L6764" s="50" t="str">
        <f>VLOOKUP(K6764,'Base -Receita-Despesa'!$B:$AS,1,FALSE)</f>
        <v>Investimentos</v>
      </c>
    </row>
    <row r="6765" spans="1:12" ht="15" customHeight="1" x14ac:dyDescent="0.25">
      <c r="A6765" s="81" t="str">
        <f t="shared" si="216"/>
        <v>2020</v>
      </c>
      <c r="B6765" s="259" t="s">
        <v>1021</v>
      </c>
      <c r="C6765" s="260" t="s">
        <v>1022</v>
      </c>
      <c r="D6765" s="73" t="str">
        <f t="shared" si="217"/>
        <v>fev/2020</v>
      </c>
      <c r="E6765" s="263">
        <v>43878</v>
      </c>
      <c r="F6765" s="259">
        <v>108471</v>
      </c>
      <c r="G6765" s="259" t="s">
        <v>295</v>
      </c>
      <c r="H6765" s="264" t="s">
        <v>181</v>
      </c>
      <c r="I6765" s="264" t="s">
        <v>248</v>
      </c>
      <c r="J6765" s="265">
        <v>-11473.88</v>
      </c>
      <c r="K6765" s="82" t="str">
        <f>IFERROR(IFERROR(VLOOKUP(I6765,'DE-PARA'!B:D,3,0),VLOOKUP(I6765,'DE-PARA'!C:D,2,0)),"NÃO ENCONTRADO")</f>
        <v>Materiais</v>
      </c>
      <c r="L6765" s="50" t="str">
        <f>VLOOKUP(K6765,'Base -Receita-Despesa'!$B:$AS,1,FALSE)</f>
        <v>Materiais</v>
      </c>
    </row>
    <row r="6766" spans="1:12" ht="15" customHeight="1" x14ac:dyDescent="0.25">
      <c r="A6766" s="81" t="str">
        <f t="shared" si="216"/>
        <v>2020</v>
      </c>
      <c r="B6766" s="259" t="s">
        <v>1021</v>
      </c>
      <c r="C6766" s="260" t="s">
        <v>1022</v>
      </c>
      <c r="D6766" s="73" t="str">
        <f t="shared" si="217"/>
        <v>fev/2020</v>
      </c>
      <c r="E6766" s="263">
        <v>43878</v>
      </c>
      <c r="F6766" s="259">
        <v>523431</v>
      </c>
      <c r="G6766" s="259" t="s">
        <v>295</v>
      </c>
      <c r="H6766" s="260" t="s">
        <v>180</v>
      </c>
      <c r="I6766" s="264" t="s">
        <v>248</v>
      </c>
      <c r="J6766" s="265">
        <v>-11191.42</v>
      </c>
      <c r="K6766" s="82" t="str">
        <f>IFERROR(IFERROR(VLOOKUP(I6766,'DE-PARA'!B:D,3,0),VLOOKUP(I6766,'DE-PARA'!C:D,2,0)),"NÃO ENCONTRADO")</f>
        <v>Materiais</v>
      </c>
      <c r="L6766" s="50" t="str">
        <f>VLOOKUP(K6766,'Base -Receita-Despesa'!$B:$AS,1,FALSE)</f>
        <v>Materiais</v>
      </c>
    </row>
    <row r="6767" spans="1:12" ht="15" customHeight="1" x14ac:dyDescent="0.25">
      <c r="A6767" s="81" t="str">
        <f t="shared" si="216"/>
        <v>2020</v>
      </c>
      <c r="B6767" s="259" t="s">
        <v>1021</v>
      </c>
      <c r="C6767" s="260" t="s">
        <v>1022</v>
      </c>
      <c r="D6767" s="73" t="str">
        <f t="shared" si="217"/>
        <v>fev/2020</v>
      </c>
      <c r="E6767" s="263">
        <v>43878</v>
      </c>
      <c r="F6767" s="259">
        <v>1962020</v>
      </c>
      <c r="G6767" s="259" t="s">
        <v>295</v>
      </c>
      <c r="H6767" s="264" t="s">
        <v>1980</v>
      </c>
      <c r="I6767" s="264" t="s">
        <v>120</v>
      </c>
      <c r="J6767" s="265">
        <v>-10236</v>
      </c>
      <c r="K6767" s="82" t="str">
        <f>IFERROR(IFERROR(VLOOKUP(I6767,'DE-PARA'!B:D,3,0),VLOOKUP(I6767,'DE-PARA'!C:D,2,0)),"NÃO ENCONTRADO")</f>
        <v>Serviços</v>
      </c>
      <c r="L6767" s="50" t="str">
        <f>VLOOKUP(K6767,'Base -Receita-Despesa'!$B:$AS,1,FALSE)</f>
        <v>Serviços</v>
      </c>
    </row>
    <row r="6768" spans="1:12" ht="15" customHeight="1" x14ac:dyDescent="0.25">
      <c r="A6768" s="81" t="str">
        <f t="shared" si="216"/>
        <v>2020</v>
      </c>
      <c r="B6768" s="259" t="s">
        <v>1021</v>
      </c>
      <c r="C6768" s="260" t="s">
        <v>1022</v>
      </c>
      <c r="D6768" s="73" t="str">
        <f t="shared" si="217"/>
        <v>fev/2020</v>
      </c>
      <c r="E6768" s="263">
        <v>43878</v>
      </c>
      <c r="F6768" s="259">
        <v>441</v>
      </c>
      <c r="G6768" s="259" t="s">
        <v>295</v>
      </c>
      <c r="H6768" s="264" t="s">
        <v>343</v>
      </c>
      <c r="I6768" s="264" t="s">
        <v>166</v>
      </c>
      <c r="J6768" s="265">
        <v>-9112.91</v>
      </c>
      <c r="K6768" s="82" t="str">
        <f>IFERROR(IFERROR(VLOOKUP(I6768,'DE-PARA'!B:D,3,0),VLOOKUP(I6768,'DE-PARA'!C:D,2,0)),"NÃO ENCONTRADO")</f>
        <v>Serviços</v>
      </c>
      <c r="L6768" s="50" t="str">
        <f>VLOOKUP(K6768,'Base -Receita-Despesa'!$B:$AS,1,FALSE)</f>
        <v>Serviços</v>
      </c>
    </row>
    <row r="6769" spans="1:12" ht="15" customHeight="1" x14ac:dyDescent="0.25">
      <c r="A6769" s="81" t="str">
        <f t="shared" si="216"/>
        <v>2020</v>
      </c>
      <c r="B6769" s="259" t="s">
        <v>1021</v>
      </c>
      <c r="C6769" s="260" t="s">
        <v>1022</v>
      </c>
      <c r="D6769" s="73" t="str">
        <f t="shared" si="217"/>
        <v>fev/2020</v>
      </c>
      <c r="E6769" s="263">
        <v>43878</v>
      </c>
      <c r="F6769" s="259">
        <v>21621</v>
      </c>
      <c r="G6769" s="259" t="s">
        <v>295</v>
      </c>
      <c r="H6769" s="264" t="s">
        <v>338</v>
      </c>
      <c r="I6769" s="264" t="s">
        <v>137</v>
      </c>
      <c r="J6769" s="265">
        <v>-7780.17</v>
      </c>
      <c r="K6769" s="82" t="str">
        <f>IFERROR(IFERROR(VLOOKUP(I6769,'DE-PARA'!B:D,3,0),VLOOKUP(I6769,'DE-PARA'!C:D,2,0)),"NÃO ENCONTRADO")</f>
        <v>Serviços</v>
      </c>
      <c r="L6769" s="50" t="str">
        <f>VLOOKUP(K6769,'Base -Receita-Despesa'!$B:$AS,1,FALSE)</f>
        <v>Serviços</v>
      </c>
    </row>
    <row r="6770" spans="1:12" ht="15" customHeight="1" x14ac:dyDescent="0.25">
      <c r="A6770" s="81" t="str">
        <f t="shared" ref="A6770:A6833" si="218">IF(K6770="NÃO ENCONTRADO",0,RIGHT(D6770,4))</f>
        <v>2020</v>
      </c>
      <c r="B6770" s="259" t="s">
        <v>1021</v>
      </c>
      <c r="C6770" s="260" t="s">
        <v>1022</v>
      </c>
      <c r="D6770" s="73" t="str">
        <f t="shared" si="217"/>
        <v>fev/2020</v>
      </c>
      <c r="E6770" s="263">
        <v>43878</v>
      </c>
      <c r="F6770" s="259">
        <v>113431</v>
      </c>
      <c r="G6770" s="259" t="s">
        <v>295</v>
      </c>
      <c r="H6770" s="264" t="s">
        <v>848</v>
      </c>
      <c r="I6770" s="264" t="s">
        <v>259</v>
      </c>
      <c r="J6770" s="265">
        <v>-6619.7</v>
      </c>
      <c r="K6770" s="82" t="str">
        <f>IFERROR(IFERROR(VLOOKUP(I6770,'DE-PARA'!B:D,3,0),VLOOKUP(I6770,'DE-PARA'!C:D,2,0)),"NÃO ENCONTRADO")</f>
        <v>Materiais</v>
      </c>
      <c r="L6770" s="50" t="str">
        <f>VLOOKUP(K6770,'Base -Receita-Despesa'!$B:$AS,1,FALSE)</f>
        <v>Materiais</v>
      </c>
    </row>
    <row r="6771" spans="1:12" ht="15" customHeight="1" x14ac:dyDescent="0.25">
      <c r="A6771" s="81" t="str">
        <f t="shared" si="218"/>
        <v>2020</v>
      </c>
      <c r="B6771" s="260" t="s">
        <v>1882</v>
      </c>
      <c r="C6771" s="260" t="s">
        <v>1022</v>
      </c>
      <c r="D6771" s="73" t="str">
        <f t="shared" si="217"/>
        <v>fev/2020</v>
      </c>
      <c r="E6771" s="263">
        <v>43878</v>
      </c>
      <c r="F6771" s="259">
        <v>319</v>
      </c>
      <c r="G6771" s="259" t="s">
        <v>295</v>
      </c>
      <c r="H6771" s="264" t="s">
        <v>1946</v>
      </c>
      <c r="I6771" s="264" t="s">
        <v>279</v>
      </c>
      <c r="J6771" s="265">
        <v>-6600</v>
      </c>
      <c r="K6771" s="82" t="str">
        <f>IFERROR(IFERROR(VLOOKUP(I6771,'DE-PARA'!B:D,3,0),VLOOKUP(I6771,'DE-PARA'!C:D,2,0)),"NÃO ENCONTRADO")</f>
        <v>Serviços</v>
      </c>
      <c r="L6771" s="50" t="str">
        <f>VLOOKUP(K6771,'Base -Receita-Despesa'!$B:$AS,1,FALSE)</f>
        <v>Serviços</v>
      </c>
    </row>
    <row r="6772" spans="1:12" ht="15" customHeight="1" x14ac:dyDescent="0.25">
      <c r="A6772" s="81" t="str">
        <f t="shared" si="218"/>
        <v>2020</v>
      </c>
      <c r="B6772" s="259" t="s">
        <v>1021</v>
      </c>
      <c r="C6772" s="260" t="s">
        <v>1022</v>
      </c>
      <c r="D6772" s="73" t="str">
        <f t="shared" si="217"/>
        <v>fev/2020</v>
      </c>
      <c r="E6772" s="263">
        <v>43878</v>
      </c>
      <c r="F6772" s="259">
        <v>18958</v>
      </c>
      <c r="G6772" s="259" t="s">
        <v>295</v>
      </c>
      <c r="H6772" s="266" t="s">
        <v>345</v>
      </c>
      <c r="I6772" s="264" t="s">
        <v>248</v>
      </c>
      <c r="J6772" s="265">
        <v>-6135</v>
      </c>
      <c r="K6772" s="82" t="str">
        <f>IFERROR(IFERROR(VLOOKUP(I6772,'DE-PARA'!B:D,3,0),VLOOKUP(I6772,'DE-PARA'!C:D,2,0)),"NÃO ENCONTRADO")</f>
        <v>Materiais</v>
      </c>
      <c r="L6772" s="50" t="str">
        <f>VLOOKUP(K6772,'Base -Receita-Despesa'!$B:$AS,1,FALSE)</f>
        <v>Materiais</v>
      </c>
    </row>
    <row r="6773" spans="1:12" ht="15" customHeight="1" x14ac:dyDescent="0.25">
      <c r="A6773" s="81" t="str">
        <f t="shared" si="218"/>
        <v>2020</v>
      </c>
      <c r="B6773" s="259" t="s">
        <v>1021</v>
      </c>
      <c r="C6773" s="260" t="s">
        <v>1022</v>
      </c>
      <c r="D6773" s="73" t="str">
        <f t="shared" si="217"/>
        <v>fev/2020</v>
      </c>
      <c r="E6773" s="263">
        <v>43878</v>
      </c>
      <c r="F6773" s="259">
        <v>210407</v>
      </c>
      <c r="G6773" s="259" t="s">
        <v>295</v>
      </c>
      <c r="H6773" s="264" t="s">
        <v>755</v>
      </c>
      <c r="I6773" s="264" t="s">
        <v>248</v>
      </c>
      <c r="J6773" s="265">
        <v>-5619.17</v>
      </c>
      <c r="K6773" s="82" t="str">
        <f>IFERROR(IFERROR(VLOOKUP(I6773,'DE-PARA'!B:D,3,0),VLOOKUP(I6773,'DE-PARA'!C:D,2,0)),"NÃO ENCONTRADO")</f>
        <v>Materiais</v>
      </c>
      <c r="L6773" s="50" t="str">
        <f>VLOOKUP(K6773,'Base -Receita-Despesa'!$B:$AS,1,FALSE)</f>
        <v>Materiais</v>
      </c>
    </row>
    <row r="6774" spans="1:12" ht="15" customHeight="1" x14ac:dyDescent="0.25">
      <c r="A6774" s="81" t="str">
        <f t="shared" si="218"/>
        <v>2020</v>
      </c>
      <c r="B6774" s="259" t="s">
        <v>1021</v>
      </c>
      <c r="C6774" s="260" t="s">
        <v>1022</v>
      </c>
      <c r="D6774" s="73" t="str">
        <f t="shared" si="217"/>
        <v>fev/2020</v>
      </c>
      <c r="E6774" s="263">
        <v>43878</v>
      </c>
      <c r="F6774" s="259">
        <v>20230</v>
      </c>
      <c r="G6774" s="259" t="s">
        <v>295</v>
      </c>
      <c r="H6774" s="264" t="s">
        <v>882</v>
      </c>
      <c r="I6774" s="264" t="s">
        <v>271</v>
      </c>
      <c r="J6774" s="265">
        <v>-4708.9399999999996</v>
      </c>
      <c r="K6774" s="82" t="str">
        <f>IFERROR(IFERROR(VLOOKUP(I6774,'DE-PARA'!B:D,3,0),VLOOKUP(I6774,'DE-PARA'!C:D,2,0)),"NÃO ENCONTRADO")</f>
        <v>Serviços</v>
      </c>
      <c r="L6774" s="50" t="str">
        <f>VLOOKUP(K6774,'Base -Receita-Despesa'!$B:$AS,1,FALSE)</f>
        <v>Serviços</v>
      </c>
    </row>
    <row r="6775" spans="1:12" ht="15" customHeight="1" x14ac:dyDescent="0.25">
      <c r="A6775" s="81" t="str">
        <f t="shared" si="218"/>
        <v>2020</v>
      </c>
      <c r="B6775" s="259" t="s">
        <v>1021</v>
      </c>
      <c r="C6775" s="260" t="s">
        <v>1022</v>
      </c>
      <c r="D6775" s="73" t="str">
        <f t="shared" si="217"/>
        <v>fev/2020</v>
      </c>
      <c r="E6775" s="263">
        <v>43878</v>
      </c>
      <c r="F6775" s="259">
        <v>20639</v>
      </c>
      <c r="G6775" s="259" t="s">
        <v>295</v>
      </c>
      <c r="H6775" s="264" t="s">
        <v>391</v>
      </c>
      <c r="I6775" s="264" t="s">
        <v>248</v>
      </c>
      <c r="J6775" s="265">
        <v>-3310.72</v>
      </c>
      <c r="K6775" s="82" t="str">
        <f>IFERROR(IFERROR(VLOOKUP(I6775,'DE-PARA'!B:D,3,0),VLOOKUP(I6775,'DE-PARA'!C:D,2,0)),"NÃO ENCONTRADO")</f>
        <v>Materiais</v>
      </c>
      <c r="L6775" s="50" t="str">
        <f>VLOOKUP(K6775,'Base -Receita-Despesa'!$B:$AS,1,FALSE)</f>
        <v>Materiais</v>
      </c>
    </row>
    <row r="6776" spans="1:12" ht="15" customHeight="1" x14ac:dyDescent="0.25">
      <c r="A6776" s="81" t="str">
        <f t="shared" si="218"/>
        <v>2020</v>
      </c>
      <c r="B6776" s="259" t="s">
        <v>1021</v>
      </c>
      <c r="C6776" s="260" t="s">
        <v>1022</v>
      </c>
      <c r="D6776" s="73" t="str">
        <f t="shared" si="217"/>
        <v>fev/2020</v>
      </c>
      <c r="E6776" s="263">
        <v>43878</v>
      </c>
      <c r="F6776" s="259">
        <v>146</v>
      </c>
      <c r="G6776" s="259" t="s">
        <v>295</v>
      </c>
      <c r="H6776" s="264" t="s">
        <v>1875</v>
      </c>
      <c r="I6776" s="264" t="s">
        <v>137</v>
      </c>
      <c r="J6776" s="265">
        <v>-2916.66</v>
      </c>
      <c r="K6776" s="82" t="str">
        <f>IFERROR(IFERROR(VLOOKUP(I6776,'DE-PARA'!B:D,3,0),VLOOKUP(I6776,'DE-PARA'!C:D,2,0)),"NÃO ENCONTRADO")</f>
        <v>Serviços</v>
      </c>
      <c r="L6776" s="50" t="str">
        <f>VLOOKUP(K6776,'Base -Receita-Despesa'!$B:$AS,1,FALSE)</f>
        <v>Serviços</v>
      </c>
    </row>
    <row r="6777" spans="1:12" ht="15" customHeight="1" x14ac:dyDescent="0.25">
      <c r="A6777" s="81" t="str">
        <f t="shared" si="218"/>
        <v>2020</v>
      </c>
      <c r="B6777" s="259" t="s">
        <v>1021</v>
      </c>
      <c r="C6777" s="260" t="s">
        <v>1022</v>
      </c>
      <c r="D6777" s="73" t="str">
        <f t="shared" si="217"/>
        <v>fev/2020</v>
      </c>
      <c r="E6777" s="263">
        <v>43878</v>
      </c>
      <c r="F6777" s="259">
        <v>1173774</v>
      </c>
      <c r="G6777" s="259" t="s">
        <v>295</v>
      </c>
      <c r="H6777" s="260" t="s">
        <v>1920</v>
      </c>
      <c r="I6777" s="264" t="s">
        <v>249</v>
      </c>
      <c r="J6777" s="265">
        <v>-2753.63</v>
      </c>
      <c r="K6777" s="82" t="str">
        <f>IFERROR(IFERROR(VLOOKUP(I6777,'DE-PARA'!B:D,3,0),VLOOKUP(I6777,'DE-PARA'!C:D,2,0)),"NÃO ENCONTRADO")</f>
        <v>Materiais</v>
      </c>
      <c r="L6777" s="50" t="str">
        <f>VLOOKUP(K6777,'Base -Receita-Despesa'!$B:$AS,1,FALSE)</f>
        <v>Materiais</v>
      </c>
    </row>
    <row r="6778" spans="1:12" ht="15" customHeight="1" x14ac:dyDescent="0.25">
      <c r="A6778" s="81" t="str">
        <f t="shared" si="218"/>
        <v>2020</v>
      </c>
      <c r="B6778" s="259" t="s">
        <v>1021</v>
      </c>
      <c r="C6778" s="260" t="s">
        <v>1022</v>
      </c>
      <c r="D6778" s="73" t="str">
        <f t="shared" si="217"/>
        <v>fev/2020</v>
      </c>
      <c r="E6778" s="263">
        <v>43878</v>
      </c>
      <c r="F6778" s="259">
        <v>3817</v>
      </c>
      <c r="G6778" s="259" t="s">
        <v>295</v>
      </c>
      <c r="H6778" s="264" t="s">
        <v>1981</v>
      </c>
      <c r="I6778" s="264" t="s">
        <v>261</v>
      </c>
      <c r="J6778" s="265">
        <v>-2637.14</v>
      </c>
      <c r="K6778" s="82" t="str">
        <f>IFERROR(IFERROR(VLOOKUP(I6778,'DE-PARA'!B:D,3,0),VLOOKUP(I6778,'DE-PARA'!C:D,2,0)),"NÃO ENCONTRADO")</f>
        <v>Materiais</v>
      </c>
      <c r="L6778" s="50" t="str">
        <f>VLOOKUP(K6778,'Base -Receita-Despesa'!$B:$AS,1,FALSE)</f>
        <v>Materiais</v>
      </c>
    </row>
    <row r="6779" spans="1:12" ht="15" customHeight="1" x14ac:dyDescent="0.25">
      <c r="A6779" s="81" t="str">
        <f t="shared" si="218"/>
        <v>2020</v>
      </c>
      <c r="B6779" s="259" t="s">
        <v>1021</v>
      </c>
      <c r="C6779" s="260" t="s">
        <v>1022</v>
      </c>
      <c r="D6779" s="73" t="str">
        <f t="shared" si="217"/>
        <v>fev/2020</v>
      </c>
      <c r="E6779" s="263">
        <v>43878</v>
      </c>
      <c r="F6779" s="259">
        <v>34219</v>
      </c>
      <c r="G6779" s="259" t="s">
        <v>295</v>
      </c>
      <c r="H6779" s="268" t="s">
        <v>746</v>
      </c>
      <c r="I6779" s="264" t="s">
        <v>249</v>
      </c>
      <c r="J6779" s="265">
        <v>-1305.22</v>
      </c>
      <c r="K6779" s="82" t="str">
        <f>IFERROR(IFERROR(VLOOKUP(I6779,'DE-PARA'!B:D,3,0),VLOOKUP(I6779,'DE-PARA'!C:D,2,0)),"NÃO ENCONTRADO")</f>
        <v>Materiais</v>
      </c>
      <c r="L6779" s="50" t="str">
        <f>VLOOKUP(K6779,'Base -Receita-Despesa'!$B:$AS,1,FALSE)</f>
        <v>Materiais</v>
      </c>
    </row>
    <row r="6780" spans="1:12" ht="15" customHeight="1" x14ac:dyDescent="0.25">
      <c r="A6780" s="81" t="str">
        <f t="shared" si="218"/>
        <v>2020</v>
      </c>
      <c r="B6780" s="259" t="s">
        <v>1021</v>
      </c>
      <c r="C6780" s="260" t="s">
        <v>1022</v>
      </c>
      <c r="D6780" s="73" t="str">
        <f t="shared" si="217"/>
        <v>fev/2020</v>
      </c>
      <c r="E6780" s="263">
        <v>43878</v>
      </c>
      <c r="F6780" s="259">
        <v>3847</v>
      </c>
      <c r="G6780" s="259" t="s">
        <v>295</v>
      </c>
      <c r="H6780" s="264" t="s">
        <v>1982</v>
      </c>
      <c r="I6780" s="264" t="s">
        <v>168</v>
      </c>
      <c r="J6780" s="264">
        <v>-480</v>
      </c>
      <c r="K6780" s="82" t="str">
        <f>IFERROR(IFERROR(VLOOKUP(I6780,'DE-PARA'!B:D,3,0),VLOOKUP(I6780,'DE-PARA'!C:D,2,0)),"NÃO ENCONTRADO")</f>
        <v>Materiais</v>
      </c>
      <c r="L6780" s="50" t="str">
        <f>VLOOKUP(K6780,'Base -Receita-Despesa'!$B:$AS,1,FALSE)</f>
        <v>Materiais</v>
      </c>
    </row>
    <row r="6781" spans="1:12" ht="15" customHeight="1" x14ac:dyDescent="0.25">
      <c r="A6781" s="81" t="str">
        <f t="shared" si="218"/>
        <v>2020</v>
      </c>
      <c r="B6781" s="259" t="s">
        <v>1021</v>
      </c>
      <c r="C6781" s="260" t="s">
        <v>1022</v>
      </c>
      <c r="D6781" s="73" t="str">
        <f t="shared" si="217"/>
        <v>fev/2020</v>
      </c>
      <c r="E6781" s="263">
        <v>43878</v>
      </c>
      <c r="F6781" s="259">
        <v>15384</v>
      </c>
      <c r="G6781" s="259" t="s">
        <v>295</v>
      </c>
      <c r="H6781" s="264" t="s">
        <v>1629</v>
      </c>
      <c r="I6781" s="264" t="s">
        <v>120</v>
      </c>
      <c r="J6781" s="264">
        <v>-402.98</v>
      </c>
      <c r="K6781" s="82" t="str">
        <f>IFERROR(IFERROR(VLOOKUP(I6781,'DE-PARA'!B:D,3,0),VLOOKUP(I6781,'DE-PARA'!C:D,2,0)),"NÃO ENCONTRADO")</f>
        <v>Serviços</v>
      </c>
      <c r="L6781" s="50" t="str">
        <f>VLOOKUP(K6781,'Base -Receita-Despesa'!$B:$AS,1,FALSE)</f>
        <v>Serviços</v>
      </c>
    </row>
    <row r="6782" spans="1:12" ht="15" customHeight="1" x14ac:dyDescent="0.25">
      <c r="A6782" s="81" t="str">
        <f t="shared" si="218"/>
        <v>2020</v>
      </c>
      <c r="B6782" s="260" t="s">
        <v>1882</v>
      </c>
      <c r="C6782" s="260" t="s">
        <v>1022</v>
      </c>
      <c r="D6782" s="73" t="str">
        <f t="shared" si="217"/>
        <v>fev/2020</v>
      </c>
      <c r="E6782" s="263">
        <v>43878</v>
      </c>
      <c r="F6782" s="259">
        <v>66201</v>
      </c>
      <c r="G6782" s="259" t="s">
        <v>295</v>
      </c>
      <c r="H6782" s="264" t="s">
        <v>1983</v>
      </c>
      <c r="I6782" s="264" t="s">
        <v>120</v>
      </c>
      <c r="J6782" s="264">
        <v>-400</v>
      </c>
      <c r="K6782" s="82" t="str">
        <f>IFERROR(IFERROR(VLOOKUP(I6782,'DE-PARA'!B:D,3,0),VLOOKUP(I6782,'DE-PARA'!C:D,2,0)),"NÃO ENCONTRADO")</f>
        <v>Serviços</v>
      </c>
      <c r="L6782" s="50" t="str">
        <f>VLOOKUP(K6782,'Base -Receita-Despesa'!$B:$AS,1,FALSE)</f>
        <v>Serviços</v>
      </c>
    </row>
    <row r="6783" spans="1:12" ht="15" customHeight="1" x14ac:dyDescent="0.25">
      <c r="A6783" s="81" t="str">
        <f t="shared" si="218"/>
        <v>2020</v>
      </c>
      <c r="B6783" s="259" t="s">
        <v>1021</v>
      </c>
      <c r="C6783" s="260" t="s">
        <v>1022</v>
      </c>
      <c r="D6783" s="73" t="str">
        <f t="shared" si="217"/>
        <v>fev/2020</v>
      </c>
      <c r="E6783" s="263">
        <v>43878</v>
      </c>
      <c r="F6783" s="259">
        <v>34200</v>
      </c>
      <c r="G6783" s="259" t="s">
        <v>295</v>
      </c>
      <c r="H6783" s="264" t="s">
        <v>746</v>
      </c>
      <c r="I6783" s="264" t="s">
        <v>249</v>
      </c>
      <c r="J6783" s="264">
        <v>-394</v>
      </c>
      <c r="K6783" s="82" t="str">
        <f>IFERROR(IFERROR(VLOOKUP(I6783,'DE-PARA'!B:D,3,0),VLOOKUP(I6783,'DE-PARA'!C:D,2,0)),"NÃO ENCONTRADO")</f>
        <v>Materiais</v>
      </c>
      <c r="L6783" s="50" t="str">
        <f>VLOOKUP(K6783,'Base -Receita-Despesa'!$B:$AS,1,FALSE)</f>
        <v>Materiais</v>
      </c>
    </row>
    <row r="6784" spans="1:12" ht="15" customHeight="1" x14ac:dyDescent="0.25">
      <c r="A6784" s="81" t="str">
        <f t="shared" si="218"/>
        <v>2020</v>
      </c>
      <c r="B6784" s="259" t="s">
        <v>1021</v>
      </c>
      <c r="C6784" s="260" t="s">
        <v>1022</v>
      </c>
      <c r="D6784" s="73" t="str">
        <f t="shared" si="217"/>
        <v>fev/2020</v>
      </c>
      <c r="E6784" s="263">
        <v>43878</v>
      </c>
      <c r="F6784" s="259">
        <v>31466</v>
      </c>
      <c r="G6784" s="259" t="s">
        <v>295</v>
      </c>
      <c r="H6784" s="264" t="s">
        <v>361</v>
      </c>
      <c r="I6784" s="264" t="s">
        <v>249</v>
      </c>
      <c r="J6784" s="264">
        <v>-314.74</v>
      </c>
      <c r="K6784" s="82" t="str">
        <f>IFERROR(IFERROR(VLOOKUP(I6784,'DE-PARA'!B:D,3,0),VLOOKUP(I6784,'DE-PARA'!C:D,2,0)),"NÃO ENCONTRADO")</f>
        <v>Materiais</v>
      </c>
      <c r="L6784" s="50" t="str">
        <f>VLOOKUP(K6784,'Base -Receita-Despesa'!$B:$AS,1,FALSE)</f>
        <v>Materiais</v>
      </c>
    </row>
    <row r="6785" spans="1:12" ht="15" customHeight="1" x14ac:dyDescent="0.25">
      <c r="A6785" s="81" t="str">
        <f t="shared" si="218"/>
        <v>2020</v>
      </c>
      <c r="B6785" s="259" t="s">
        <v>1021</v>
      </c>
      <c r="C6785" s="260" t="s">
        <v>1022</v>
      </c>
      <c r="D6785" s="73" t="str">
        <f t="shared" si="217"/>
        <v>fev/2020</v>
      </c>
      <c r="E6785" s="263">
        <v>43878</v>
      </c>
      <c r="F6785" s="259">
        <v>31658</v>
      </c>
      <c r="G6785" s="259" t="s">
        <v>295</v>
      </c>
      <c r="H6785" s="264" t="s">
        <v>361</v>
      </c>
      <c r="I6785" s="264" t="s">
        <v>249</v>
      </c>
      <c r="J6785" s="264">
        <v>-145.57</v>
      </c>
      <c r="K6785" s="82" t="str">
        <f>IFERROR(IFERROR(VLOOKUP(I6785,'DE-PARA'!B:D,3,0),VLOOKUP(I6785,'DE-PARA'!C:D,2,0)),"NÃO ENCONTRADO")</f>
        <v>Materiais</v>
      </c>
      <c r="L6785" s="50" t="str">
        <f>VLOOKUP(K6785,'Base -Receita-Despesa'!$B:$AS,1,FALSE)</f>
        <v>Materiais</v>
      </c>
    </row>
    <row r="6786" spans="1:12" ht="15" customHeight="1" x14ac:dyDescent="0.25">
      <c r="A6786" s="81" t="str">
        <f t="shared" si="218"/>
        <v>2020</v>
      </c>
      <c r="B6786" s="259" t="s">
        <v>1021</v>
      </c>
      <c r="C6786" s="260" t="s">
        <v>1022</v>
      </c>
      <c r="D6786" s="73" t="str">
        <f t="shared" si="217"/>
        <v>fev/2020</v>
      </c>
      <c r="E6786" s="263">
        <v>43878</v>
      </c>
      <c r="F6786" s="259">
        <v>195843814099</v>
      </c>
      <c r="G6786" s="259" t="s">
        <v>295</v>
      </c>
      <c r="H6786" s="264" t="s">
        <v>491</v>
      </c>
      <c r="I6786" s="264" t="s">
        <v>188</v>
      </c>
      <c r="J6786" s="264">
        <v>-131.46</v>
      </c>
      <c r="K6786" s="82" t="str">
        <f>IFERROR(IFERROR(VLOOKUP(I6786,'DE-PARA'!B:D,3,0),VLOOKUP(I6786,'DE-PARA'!C:D,2,0)),"NÃO ENCONTRADO")</f>
        <v>Tributos, Taxas e Contribuições</v>
      </c>
      <c r="L6786" s="50" t="str">
        <f>VLOOKUP(K6786,'Base -Receita-Despesa'!$B:$AS,1,FALSE)</f>
        <v>Tributos, Taxas e Contribuições</v>
      </c>
    </row>
    <row r="6787" spans="1:12" ht="15" customHeight="1" x14ac:dyDescent="0.25">
      <c r="A6787" s="81" t="str">
        <f t="shared" si="218"/>
        <v>2020</v>
      </c>
      <c r="B6787" s="259" t="s">
        <v>1021</v>
      </c>
      <c r="C6787" s="260" t="s">
        <v>1022</v>
      </c>
      <c r="D6787" s="73" t="str">
        <f t="shared" ref="D6787:D6850" si="219">TEXT(E6787,"mmm/aaaa")</f>
        <v>fev/2020</v>
      </c>
      <c r="E6787" s="263">
        <v>43878</v>
      </c>
      <c r="F6787" s="259">
        <v>34253</v>
      </c>
      <c r="G6787" s="259" t="s">
        <v>295</v>
      </c>
      <c r="H6787" s="264" t="s">
        <v>746</v>
      </c>
      <c r="I6787" s="264" t="s">
        <v>249</v>
      </c>
      <c r="J6787" s="264">
        <v>-124.7</v>
      </c>
      <c r="K6787" s="82" t="str">
        <f>IFERROR(IFERROR(VLOOKUP(I6787,'DE-PARA'!B:D,3,0),VLOOKUP(I6787,'DE-PARA'!C:D,2,0)),"NÃO ENCONTRADO")</f>
        <v>Materiais</v>
      </c>
      <c r="L6787" s="50" t="str">
        <f>VLOOKUP(K6787,'Base -Receita-Despesa'!$B:$AS,1,FALSE)</f>
        <v>Materiais</v>
      </c>
    </row>
    <row r="6788" spans="1:12" ht="15" customHeight="1" x14ac:dyDescent="0.25">
      <c r="A6788" s="81" t="str">
        <f t="shared" si="218"/>
        <v>2020</v>
      </c>
      <c r="B6788" s="259" t="s">
        <v>1021</v>
      </c>
      <c r="C6788" s="260" t="s">
        <v>1022</v>
      </c>
      <c r="D6788" s="73" t="str">
        <f t="shared" si="219"/>
        <v>fev/2020</v>
      </c>
      <c r="E6788" s="263">
        <v>43878</v>
      </c>
      <c r="F6788" s="259" t="s">
        <v>214</v>
      </c>
      <c r="G6788" s="259" t="s">
        <v>295</v>
      </c>
      <c r="H6788" s="260" t="s">
        <v>197</v>
      </c>
      <c r="I6788" s="264" t="s">
        <v>133</v>
      </c>
      <c r="J6788" s="264">
        <v>-9.5</v>
      </c>
      <c r="K6788" s="82" t="str">
        <f>IFERROR(IFERROR(VLOOKUP(I6788,'DE-PARA'!B:D,3,0),VLOOKUP(I6788,'DE-PARA'!C:D,2,0)),"NÃO ENCONTRADO")</f>
        <v>Outras Saídas</v>
      </c>
      <c r="L6788" s="50" t="str">
        <f>VLOOKUP(K6788,'Base -Receita-Despesa'!$B:$AS,1,FALSE)</f>
        <v>Outras Saídas</v>
      </c>
    </row>
    <row r="6789" spans="1:12" ht="15" customHeight="1" x14ac:dyDescent="0.25">
      <c r="A6789" s="81" t="str">
        <f t="shared" si="218"/>
        <v>2020</v>
      </c>
      <c r="B6789" s="259" t="s">
        <v>1021</v>
      </c>
      <c r="C6789" s="260" t="s">
        <v>1022</v>
      </c>
      <c r="D6789" s="73" t="str">
        <f t="shared" si="219"/>
        <v>fev/2020</v>
      </c>
      <c r="E6789" s="263">
        <v>43878</v>
      </c>
      <c r="F6789" s="259" t="s">
        <v>214</v>
      </c>
      <c r="G6789" s="259" t="s">
        <v>295</v>
      </c>
      <c r="H6789" s="260" t="s">
        <v>197</v>
      </c>
      <c r="I6789" s="264" t="s">
        <v>133</v>
      </c>
      <c r="J6789" s="264">
        <v>-9.5</v>
      </c>
      <c r="K6789" s="82" t="str">
        <f>IFERROR(IFERROR(VLOOKUP(I6789,'DE-PARA'!B:D,3,0),VLOOKUP(I6789,'DE-PARA'!C:D,2,0)),"NÃO ENCONTRADO")</f>
        <v>Outras Saídas</v>
      </c>
      <c r="L6789" s="50" t="str">
        <f>VLOOKUP(K6789,'Base -Receita-Despesa'!$B:$AS,1,FALSE)</f>
        <v>Outras Saídas</v>
      </c>
    </row>
    <row r="6790" spans="1:12" ht="15" customHeight="1" x14ac:dyDescent="0.25">
      <c r="A6790" s="81" t="str">
        <f t="shared" si="218"/>
        <v>2020</v>
      </c>
      <c r="B6790" s="259" t="s">
        <v>1021</v>
      </c>
      <c r="C6790" s="260" t="s">
        <v>1022</v>
      </c>
      <c r="D6790" s="73" t="str">
        <f t="shared" si="219"/>
        <v>fev/2020</v>
      </c>
      <c r="E6790" s="263">
        <v>43878</v>
      </c>
      <c r="F6790" s="259" t="s">
        <v>214</v>
      </c>
      <c r="G6790" s="259" t="s">
        <v>295</v>
      </c>
      <c r="H6790" s="264" t="s">
        <v>197</v>
      </c>
      <c r="I6790" s="264" t="s">
        <v>133</v>
      </c>
      <c r="J6790" s="264">
        <v>-9.5</v>
      </c>
      <c r="K6790" s="82" t="str">
        <f>IFERROR(IFERROR(VLOOKUP(I6790,'DE-PARA'!B:D,3,0),VLOOKUP(I6790,'DE-PARA'!C:D,2,0)),"NÃO ENCONTRADO")</f>
        <v>Outras Saídas</v>
      </c>
      <c r="L6790" s="50" t="str">
        <f>VLOOKUP(K6790,'Base -Receita-Despesa'!$B:$AS,1,FALSE)</f>
        <v>Outras Saídas</v>
      </c>
    </row>
    <row r="6791" spans="1:12" ht="15" customHeight="1" x14ac:dyDescent="0.25">
      <c r="A6791" s="81" t="str">
        <f t="shared" si="218"/>
        <v>2020</v>
      </c>
      <c r="B6791" s="260" t="s">
        <v>1882</v>
      </c>
      <c r="C6791" s="260" t="s">
        <v>1022</v>
      </c>
      <c r="D6791" s="73" t="str">
        <f t="shared" si="219"/>
        <v>fev/2020</v>
      </c>
      <c r="E6791" s="263">
        <v>43878</v>
      </c>
      <c r="F6791" s="259" t="s">
        <v>214</v>
      </c>
      <c r="G6791" s="259" t="s">
        <v>295</v>
      </c>
      <c r="H6791" s="264" t="s">
        <v>197</v>
      </c>
      <c r="I6791" s="264" t="s">
        <v>133</v>
      </c>
      <c r="J6791" s="264">
        <v>-9.5</v>
      </c>
      <c r="K6791" s="82" t="str">
        <f>IFERROR(IFERROR(VLOOKUP(I6791,'DE-PARA'!B:D,3,0),VLOOKUP(I6791,'DE-PARA'!C:D,2,0)),"NÃO ENCONTRADO")</f>
        <v>Outras Saídas</v>
      </c>
      <c r="L6791" s="50" t="str">
        <f>VLOOKUP(K6791,'Base -Receita-Despesa'!$B:$AS,1,FALSE)</f>
        <v>Outras Saídas</v>
      </c>
    </row>
    <row r="6792" spans="1:12" ht="15" customHeight="1" x14ac:dyDescent="0.25">
      <c r="A6792" s="81" t="str">
        <f t="shared" si="218"/>
        <v>2020</v>
      </c>
      <c r="B6792" s="260" t="s">
        <v>1882</v>
      </c>
      <c r="C6792" s="260" t="s">
        <v>1022</v>
      </c>
      <c r="D6792" s="73" t="str">
        <f t="shared" si="219"/>
        <v>fev/2020</v>
      </c>
      <c r="E6792" s="263">
        <v>43878</v>
      </c>
      <c r="F6792" s="259" t="s">
        <v>214</v>
      </c>
      <c r="G6792" s="259" t="s">
        <v>295</v>
      </c>
      <c r="H6792" s="264" t="s">
        <v>197</v>
      </c>
      <c r="I6792" s="264" t="s">
        <v>133</v>
      </c>
      <c r="J6792" s="264">
        <v>-9.5</v>
      </c>
      <c r="K6792" s="82" t="str">
        <f>IFERROR(IFERROR(VLOOKUP(I6792,'DE-PARA'!B:D,3,0),VLOOKUP(I6792,'DE-PARA'!C:D,2,0)),"NÃO ENCONTRADO")</f>
        <v>Outras Saídas</v>
      </c>
      <c r="L6792" s="50" t="str">
        <f>VLOOKUP(K6792,'Base -Receita-Despesa'!$B:$AS,1,FALSE)</f>
        <v>Outras Saídas</v>
      </c>
    </row>
    <row r="6793" spans="1:12" ht="15" customHeight="1" x14ac:dyDescent="0.25">
      <c r="A6793" s="81" t="str">
        <f t="shared" si="218"/>
        <v>2020</v>
      </c>
      <c r="B6793" s="259" t="s">
        <v>1021</v>
      </c>
      <c r="C6793" s="260" t="s">
        <v>1022</v>
      </c>
      <c r="D6793" s="73" t="str">
        <f t="shared" si="219"/>
        <v>fev/2020</v>
      </c>
      <c r="E6793" s="263">
        <v>43878</v>
      </c>
      <c r="F6793" s="259" t="s">
        <v>214</v>
      </c>
      <c r="G6793" s="259" t="s">
        <v>295</v>
      </c>
      <c r="H6793" s="264" t="s">
        <v>197</v>
      </c>
      <c r="I6793" s="264" t="s">
        <v>133</v>
      </c>
      <c r="J6793" s="264">
        <v>-9.5</v>
      </c>
      <c r="K6793" s="82" t="str">
        <f>IFERROR(IFERROR(VLOOKUP(I6793,'DE-PARA'!B:D,3,0),VLOOKUP(I6793,'DE-PARA'!C:D,2,0)),"NÃO ENCONTRADO")</f>
        <v>Outras Saídas</v>
      </c>
      <c r="L6793" s="50" t="str">
        <f>VLOOKUP(K6793,'Base -Receita-Despesa'!$B:$AS,1,FALSE)</f>
        <v>Outras Saídas</v>
      </c>
    </row>
    <row r="6794" spans="1:12" ht="15" customHeight="1" x14ac:dyDescent="0.25">
      <c r="A6794" s="81" t="str">
        <f t="shared" si="218"/>
        <v>2020</v>
      </c>
      <c r="B6794" s="259" t="s">
        <v>1021</v>
      </c>
      <c r="C6794" s="260" t="s">
        <v>1022</v>
      </c>
      <c r="D6794" s="73" t="str">
        <f t="shared" si="219"/>
        <v>fev/2020</v>
      </c>
      <c r="E6794" s="263">
        <v>43878</v>
      </c>
      <c r="F6794" s="259" t="s">
        <v>214</v>
      </c>
      <c r="G6794" s="259" t="s">
        <v>295</v>
      </c>
      <c r="H6794" s="264" t="s">
        <v>197</v>
      </c>
      <c r="I6794" s="264" t="s">
        <v>133</v>
      </c>
      <c r="J6794" s="264">
        <v>-9.5</v>
      </c>
      <c r="K6794" s="82" t="str">
        <f>IFERROR(IFERROR(VLOOKUP(I6794,'DE-PARA'!B:D,3,0),VLOOKUP(I6794,'DE-PARA'!C:D,2,0)),"NÃO ENCONTRADO")</f>
        <v>Outras Saídas</v>
      </c>
      <c r="L6794" s="50" t="str">
        <f>VLOOKUP(K6794,'Base -Receita-Despesa'!$B:$AS,1,FALSE)</f>
        <v>Outras Saídas</v>
      </c>
    </row>
    <row r="6795" spans="1:12" ht="15" customHeight="1" x14ac:dyDescent="0.25">
      <c r="A6795" s="81" t="str">
        <f t="shared" si="218"/>
        <v>2020</v>
      </c>
      <c r="B6795" s="259" t="s">
        <v>1021</v>
      </c>
      <c r="C6795" s="260" t="s">
        <v>1022</v>
      </c>
      <c r="D6795" s="73" t="str">
        <f t="shared" si="219"/>
        <v>fev/2020</v>
      </c>
      <c r="E6795" s="263">
        <v>43878</v>
      </c>
      <c r="F6795" s="259" t="s">
        <v>214</v>
      </c>
      <c r="G6795" s="259" t="s">
        <v>295</v>
      </c>
      <c r="H6795" s="264" t="s">
        <v>197</v>
      </c>
      <c r="I6795" s="264" t="s">
        <v>133</v>
      </c>
      <c r="J6795" s="264">
        <v>-9.5</v>
      </c>
      <c r="K6795" s="82" t="str">
        <f>IFERROR(IFERROR(VLOOKUP(I6795,'DE-PARA'!B:D,3,0),VLOOKUP(I6795,'DE-PARA'!C:D,2,0)),"NÃO ENCONTRADO")</f>
        <v>Outras Saídas</v>
      </c>
      <c r="L6795" s="50" t="str">
        <f>VLOOKUP(K6795,'Base -Receita-Despesa'!$B:$AS,1,FALSE)</f>
        <v>Outras Saídas</v>
      </c>
    </row>
    <row r="6796" spans="1:12" ht="15" customHeight="1" x14ac:dyDescent="0.25">
      <c r="A6796" s="81" t="str">
        <f t="shared" si="218"/>
        <v>2020</v>
      </c>
      <c r="B6796" s="259" t="s">
        <v>1021</v>
      </c>
      <c r="C6796" s="260" t="s">
        <v>1022</v>
      </c>
      <c r="D6796" s="73" t="str">
        <f t="shared" si="219"/>
        <v>fev/2020</v>
      </c>
      <c r="E6796" s="263">
        <v>43878</v>
      </c>
      <c r="F6796" s="259" t="s">
        <v>214</v>
      </c>
      <c r="G6796" s="259" t="s">
        <v>295</v>
      </c>
      <c r="H6796" s="264" t="s">
        <v>197</v>
      </c>
      <c r="I6796" s="264" t="s">
        <v>133</v>
      </c>
      <c r="J6796" s="264">
        <v>-9.5</v>
      </c>
      <c r="K6796" s="82" t="str">
        <f>IFERROR(IFERROR(VLOOKUP(I6796,'DE-PARA'!B:D,3,0),VLOOKUP(I6796,'DE-PARA'!C:D,2,0)),"NÃO ENCONTRADO")</f>
        <v>Outras Saídas</v>
      </c>
      <c r="L6796" s="50" t="str">
        <f>VLOOKUP(K6796,'Base -Receita-Despesa'!$B:$AS,1,FALSE)</f>
        <v>Outras Saídas</v>
      </c>
    </row>
    <row r="6797" spans="1:12" ht="15" customHeight="1" x14ac:dyDescent="0.25">
      <c r="A6797" s="81" t="str">
        <f t="shared" si="218"/>
        <v>2020</v>
      </c>
      <c r="B6797" s="259" t="s">
        <v>1021</v>
      </c>
      <c r="C6797" s="260" t="s">
        <v>1022</v>
      </c>
      <c r="D6797" s="73" t="str">
        <f t="shared" si="219"/>
        <v>fev/2020</v>
      </c>
      <c r="E6797" s="263">
        <v>43878</v>
      </c>
      <c r="F6797" s="259" t="s">
        <v>214</v>
      </c>
      <c r="G6797" s="259" t="s">
        <v>295</v>
      </c>
      <c r="H6797" s="264" t="s">
        <v>197</v>
      </c>
      <c r="I6797" s="264" t="s">
        <v>133</v>
      </c>
      <c r="J6797" s="264">
        <v>-9.5</v>
      </c>
      <c r="K6797" s="82" t="str">
        <f>IFERROR(IFERROR(VLOOKUP(I6797,'DE-PARA'!B:D,3,0),VLOOKUP(I6797,'DE-PARA'!C:D,2,0)),"NÃO ENCONTRADO")</f>
        <v>Outras Saídas</v>
      </c>
      <c r="L6797" s="50" t="str">
        <f>VLOOKUP(K6797,'Base -Receita-Despesa'!$B:$AS,1,FALSE)</f>
        <v>Outras Saídas</v>
      </c>
    </row>
    <row r="6798" spans="1:12" ht="15" customHeight="1" x14ac:dyDescent="0.25">
      <c r="A6798" s="81" t="str">
        <f t="shared" si="218"/>
        <v>2020</v>
      </c>
      <c r="B6798" s="259" t="s">
        <v>1021</v>
      </c>
      <c r="C6798" s="260" t="s">
        <v>1022</v>
      </c>
      <c r="D6798" s="73" t="str">
        <f t="shared" si="219"/>
        <v>fev/2020</v>
      </c>
      <c r="E6798" s="263">
        <v>43878</v>
      </c>
      <c r="F6798" s="259">
        <v>21621</v>
      </c>
      <c r="G6798" s="259" t="s">
        <v>295</v>
      </c>
      <c r="H6798" s="264" t="s">
        <v>338</v>
      </c>
      <c r="I6798" s="264" t="s">
        <v>137</v>
      </c>
      <c r="J6798" s="265">
        <v>7780.17</v>
      </c>
      <c r="K6798" s="82" t="str">
        <f>IFERROR(IFERROR(VLOOKUP(I6798,'DE-PARA'!B:D,3,0),VLOOKUP(I6798,'DE-PARA'!C:D,2,0)),"NÃO ENCONTRADO")</f>
        <v>Serviços</v>
      </c>
      <c r="L6798" s="50" t="str">
        <f>VLOOKUP(K6798,'Base -Receita-Despesa'!$B:$AS,1,FALSE)</f>
        <v>Serviços</v>
      </c>
    </row>
    <row r="6799" spans="1:12" ht="15" customHeight="1" x14ac:dyDescent="0.25">
      <c r="A6799" s="81" t="str">
        <f t="shared" si="218"/>
        <v>2020</v>
      </c>
      <c r="B6799" s="259" t="s">
        <v>1021</v>
      </c>
      <c r="C6799" s="260" t="s">
        <v>1022</v>
      </c>
      <c r="D6799" s="73" t="str">
        <f t="shared" si="219"/>
        <v>fev/2020</v>
      </c>
      <c r="E6799" s="263">
        <v>43878</v>
      </c>
      <c r="F6799" s="259" t="s">
        <v>207</v>
      </c>
      <c r="G6799" s="259" t="s">
        <v>295</v>
      </c>
      <c r="H6799" s="264" t="s">
        <v>208</v>
      </c>
      <c r="I6799" s="264" t="s">
        <v>298</v>
      </c>
      <c r="J6799" s="265">
        <v>100492.07</v>
      </c>
      <c r="K6799" s="82" t="str">
        <f>IFERROR(IFERROR(VLOOKUP(I6799,'DE-PARA'!B:D,3,0),VLOOKUP(I6799,'DE-PARA'!C:D,2,0)),"NÃO ENCONTRADO")</f>
        <v>Entrada Conta Aplicação (+)</v>
      </c>
      <c r="L6799" s="50" t="str">
        <f>VLOOKUP(K6799,'Base -Receita-Despesa'!$B:$AS,1,FALSE)</f>
        <v>ENTRADA CONTA APLICAÇÃO (+)</v>
      </c>
    </row>
    <row r="6800" spans="1:12" ht="15" customHeight="1" x14ac:dyDescent="0.25">
      <c r="A6800" s="81" t="str">
        <f t="shared" si="218"/>
        <v>2020</v>
      </c>
      <c r="B6800" s="259" t="s">
        <v>1021</v>
      </c>
      <c r="C6800" s="260" t="s">
        <v>1022</v>
      </c>
      <c r="D6800" s="73" t="str">
        <f t="shared" si="219"/>
        <v>fev/2020</v>
      </c>
      <c r="E6800" s="263">
        <v>43879</v>
      </c>
      <c r="F6800" s="259">
        <v>21621</v>
      </c>
      <c r="G6800" s="259" t="s">
        <v>295</v>
      </c>
      <c r="H6800" s="264" t="s">
        <v>338</v>
      </c>
      <c r="I6800" s="264" t="s">
        <v>137</v>
      </c>
      <c r="J6800" s="265">
        <v>-7780.17</v>
      </c>
      <c r="K6800" s="82" t="str">
        <f>IFERROR(IFERROR(VLOOKUP(I6800,'DE-PARA'!B:D,3,0),VLOOKUP(I6800,'DE-PARA'!C:D,2,0)),"NÃO ENCONTRADO")</f>
        <v>Serviços</v>
      </c>
      <c r="L6800" s="50" t="str">
        <f>VLOOKUP(K6800,'Base -Receita-Despesa'!$B:$AS,1,FALSE)</f>
        <v>Serviços</v>
      </c>
    </row>
    <row r="6801" spans="1:12" ht="15" customHeight="1" x14ac:dyDescent="0.25">
      <c r="A6801" s="81" t="str">
        <f t="shared" si="218"/>
        <v>2020</v>
      </c>
      <c r="B6801" s="259" t="s">
        <v>1021</v>
      </c>
      <c r="C6801" s="260" t="s">
        <v>1022</v>
      </c>
      <c r="D6801" s="73" t="str">
        <f t="shared" si="219"/>
        <v>fev/2020</v>
      </c>
      <c r="E6801" s="263">
        <v>43879</v>
      </c>
      <c r="F6801" s="259" t="s">
        <v>214</v>
      </c>
      <c r="G6801" s="259" t="s">
        <v>295</v>
      </c>
      <c r="H6801" s="264" t="s">
        <v>197</v>
      </c>
      <c r="I6801" s="264" t="s">
        <v>133</v>
      </c>
      <c r="J6801" s="264">
        <v>-9.5</v>
      </c>
      <c r="K6801" s="82" t="str">
        <f>IFERROR(IFERROR(VLOOKUP(I6801,'DE-PARA'!B:D,3,0),VLOOKUP(I6801,'DE-PARA'!C:D,2,0)),"NÃO ENCONTRADO")</f>
        <v>Outras Saídas</v>
      </c>
      <c r="L6801" s="50" t="str">
        <f>VLOOKUP(K6801,'Base -Receita-Despesa'!$B:$AS,1,FALSE)</f>
        <v>Outras Saídas</v>
      </c>
    </row>
    <row r="6802" spans="1:12" ht="15" customHeight="1" x14ac:dyDescent="0.25">
      <c r="A6802" s="81" t="str">
        <f t="shared" si="218"/>
        <v>2020</v>
      </c>
      <c r="B6802" s="259" t="s">
        <v>1021</v>
      </c>
      <c r="C6802" s="260" t="s">
        <v>1022</v>
      </c>
      <c r="D6802" s="73" t="str">
        <f t="shared" si="219"/>
        <v>fev/2020</v>
      </c>
      <c r="E6802" s="263">
        <v>43879</v>
      </c>
      <c r="F6802" s="259" t="s">
        <v>207</v>
      </c>
      <c r="G6802" s="259" t="s">
        <v>295</v>
      </c>
      <c r="H6802" s="264" t="s">
        <v>208</v>
      </c>
      <c r="I6802" s="264" t="s">
        <v>298</v>
      </c>
      <c r="J6802" s="265">
        <v>7789.67</v>
      </c>
      <c r="K6802" s="82" t="str">
        <f>IFERROR(IFERROR(VLOOKUP(I6802,'DE-PARA'!B:D,3,0),VLOOKUP(I6802,'DE-PARA'!C:D,2,0)),"NÃO ENCONTRADO")</f>
        <v>Entrada Conta Aplicação (+)</v>
      </c>
      <c r="L6802" s="50" t="str">
        <f>VLOOKUP(K6802,'Base -Receita-Despesa'!$B:$AS,1,FALSE)</f>
        <v>ENTRADA CONTA APLICAÇÃO (+)</v>
      </c>
    </row>
    <row r="6803" spans="1:12" ht="15" customHeight="1" x14ac:dyDescent="0.25">
      <c r="A6803" s="81" t="str">
        <f t="shared" si="218"/>
        <v>2020</v>
      </c>
      <c r="B6803" s="259" t="s">
        <v>1021</v>
      </c>
      <c r="C6803" s="260" t="s">
        <v>1022</v>
      </c>
      <c r="D6803" s="73" t="str">
        <f t="shared" si="219"/>
        <v>fev/2020</v>
      </c>
      <c r="E6803" s="263">
        <v>43880</v>
      </c>
      <c r="F6803" s="259">
        <v>915</v>
      </c>
      <c r="G6803" s="259" t="s">
        <v>295</v>
      </c>
      <c r="H6803" s="264" t="s">
        <v>1984</v>
      </c>
      <c r="I6803" s="264" t="s">
        <v>283</v>
      </c>
      <c r="J6803" s="265">
        <v>-2489.54</v>
      </c>
      <c r="K6803" s="82" t="str">
        <f>IFERROR(IFERROR(VLOOKUP(I6803,'DE-PARA'!B:D,3,0),VLOOKUP(I6803,'DE-PARA'!C:D,2,0)),"NÃO ENCONTRADO")</f>
        <v>Investimentos</v>
      </c>
      <c r="L6803" s="50" t="str">
        <f>VLOOKUP(K6803,'Base -Receita-Despesa'!$B:$AS,1,FALSE)</f>
        <v>Investimentos</v>
      </c>
    </row>
    <row r="6804" spans="1:12" ht="15" customHeight="1" x14ac:dyDescent="0.25">
      <c r="A6804" s="81" t="str">
        <f t="shared" si="218"/>
        <v>2020</v>
      </c>
      <c r="B6804" s="259" t="s">
        <v>1021</v>
      </c>
      <c r="C6804" s="260" t="s">
        <v>1022</v>
      </c>
      <c r="D6804" s="73" t="str">
        <f t="shared" si="219"/>
        <v>fev/2020</v>
      </c>
      <c r="E6804" s="263">
        <v>43880</v>
      </c>
      <c r="F6804" s="259">
        <v>194824</v>
      </c>
      <c r="G6804" s="259" t="s">
        <v>295</v>
      </c>
      <c r="H6804" s="264" t="s">
        <v>1084</v>
      </c>
      <c r="I6804" s="264" t="s">
        <v>252</v>
      </c>
      <c r="J6804" s="265">
        <v>-1800</v>
      </c>
      <c r="K6804" s="82" t="str">
        <f>IFERROR(IFERROR(VLOOKUP(I6804,'DE-PARA'!B:D,3,0),VLOOKUP(I6804,'DE-PARA'!C:D,2,0)),"NÃO ENCONTRADO")</f>
        <v>Materiais</v>
      </c>
      <c r="L6804" s="50" t="str">
        <f>VLOOKUP(K6804,'Base -Receita-Despesa'!$B:$AS,1,FALSE)</f>
        <v>Materiais</v>
      </c>
    </row>
    <row r="6805" spans="1:12" ht="15" customHeight="1" x14ac:dyDescent="0.25">
      <c r="A6805" s="81" t="str">
        <f t="shared" si="218"/>
        <v>2020</v>
      </c>
      <c r="B6805" s="259" t="s">
        <v>1021</v>
      </c>
      <c r="C6805" s="260" t="s">
        <v>1022</v>
      </c>
      <c r="D6805" s="73" t="str">
        <f t="shared" si="219"/>
        <v>fev/2020</v>
      </c>
      <c r="E6805" s="263">
        <v>43880</v>
      </c>
      <c r="F6805" s="259" t="s">
        <v>1577</v>
      </c>
      <c r="G6805" s="259" t="s">
        <v>295</v>
      </c>
      <c r="H6805" s="264" t="s">
        <v>1985</v>
      </c>
      <c r="I6805" s="264" t="s">
        <v>283</v>
      </c>
      <c r="J6805" s="264">
        <v>-292.95999999999998</v>
      </c>
      <c r="K6805" s="82" t="str">
        <f>IFERROR(IFERROR(VLOOKUP(I6805,'DE-PARA'!B:D,3,0),VLOOKUP(I6805,'DE-PARA'!C:D,2,0)),"NÃO ENCONTRADO")</f>
        <v>Investimentos</v>
      </c>
      <c r="L6805" s="50" t="str">
        <f>VLOOKUP(K6805,'Base -Receita-Despesa'!$B:$AS,1,FALSE)</f>
        <v>Investimentos</v>
      </c>
    </row>
    <row r="6806" spans="1:12" ht="15" customHeight="1" x14ac:dyDescent="0.25">
      <c r="A6806" s="81" t="str">
        <f t="shared" si="218"/>
        <v>2020</v>
      </c>
      <c r="B6806" s="259" t="s">
        <v>1021</v>
      </c>
      <c r="C6806" s="260" t="s">
        <v>1022</v>
      </c>
      <c r="D6806" s="73" t="str">
        <f t="shared" si="219"/>
        <v>fev/2020</v>
      </c>
      <c r="E6806" s="263">
        <v>43880</v>
      </c>
      <c r="F6806" s="259" t="s">
        <v>1577</v>
      </c>
      <c r="G6806" s="259" t="s">
        <v>295</v>
      </c>
      <c r="H6806" s="264" t="s">
        <v>1403</v>
      </c>
      <c r="I6806" s="264" t="s">
        <v>276</v>
      </c>
      <c r="J6806" s="264">
        <v>-40</v>
      </c>
      <c r="K6806" s="82" t="str">
        <f>IFERROR(IFERROR(VLOOKUP(I6806,'DE-PARA'!B:D,3,0),VLOOKUP(I6806,'DE-PARA'!C:D,2,0)),"NÃO ENCONTRADO")</f>
        <v>Despesas com Viagens</v>
      </c>
      <c r="L6806" s="50" t="str">
        <f>VLOOKUP(K6806,'Base -Receita-Despesa'!$B:$AS,1,FALSE)</f>
        <v>Despesas com Viagens</v>
      </c>
    </row>
    <row r="6807" spans="1:12" ht="15" customHeight="1" x14ac:dyDescent="0.25">
      <c r="A6807" s="81" t="str">
        <f t="shared" si="218"/>
        <v>2020</v>
      </c>
      <c r="B6807" s="259" t="s">
        <v>1021</v>
      </c>
      <c r="C6807" s="260" t="s">
        <v>1022</v>
      </c>
      <c r="D6807" s="73" t="str">
        <f t="shared" si="219"/>
        <v>fev/2020</v>
      </c>
      <c r="E6807" s="263">
        <v>43880</v>
      </c>
      <c r="F6807" s="259" t="s">
        <v>214</v>
      </c>
      <c r="G6807" s="259" t="s">
        <v>295</v>
      </c>
      <c r="H6807" s="260" t="s">
        <v>197</v>
      </c>
      <c r="I6807" s="264" t="s">
        <v>133</v>
      </c>
      <c r="J6807" s="264">
        <v>-9.5</v>
      </c>
      <c r="K6807" s="82" t="str">
        <f>IFERROR(IFERROR(VLOOKUP(I6807,'DE-PARA'!B:D,3,0),VLOOKUP(I6807,'DE-PARA'!C:D,2,0)),"NÃO ENCONTRADO")</f>
        <v>Outras Saídas</v>
      </c>
      <c r="L6807" s="50" t="str">
        <f>VLOOKUP(K6807,'Base -Receita-Despesa'!$B:$AS,1,FALSE)</f>
        <v>Outras Saídas</v>
      </c>
    </row>
    <row r="6808" spans="1:12" ht="15" customHeight="1" x14ac:dyDescent="0.25">
      <c r="A6808" s="81" t="str">
        <f t="shared" si="218"/>
        <v>2020</v>
      </c>
      <c r="B6808" s="259" t="s">
        <v>1021</v>
      </c>
      <c r="C6808" s="260" t="s">
        <v>1022</v>
      </c>
      <c r="D6808" s="73" t="str">
        <f t="shared" si="219"/>
        <v>fev/2020</v>
      </c>
      <c r="E6808" s="263">
        <v>43880</v>
      </c>
      <c r="F6808" s="259" t="s">
        <v>214</v>
      </c>
      <c r="G6808" s="259" t="s">
        <v>295</v>
      </c>
      <c r="H6808" s="260" t="s">
        <v>197</v>
      </c>
      <c r="I6808" s="264" t="s">
        <v>133</v>
      </c>
      <c r="J6808" s="264">
        <v>-9.5</v>
      </c>
      <c r="K6808" s="82" t="str">
        <f>IFERROR(IFERROR(VLOOKUP(I6808,'DE-PARA'!B:D,3,0),VLOOKUP(I6808,'DE-PARA'!C:D,2,0)),"NÃO ENCONTRADO")</f>
        <v>Outras Saídas</v>
      </c>
      <c r="L6808" s="50" t="str">
        <f>VLOOKUP(K6808,'Base -Receita-Despesa'!$B:$AS,1,FALSE)</f>
        <v>Outras Saídas</v>
      </c>
    </row>
    <row r="6809" spans="1:12" ht="15" customHeight="1" x14ac:dyDescent="0.25">
      <c r="A6809" s="81" t="str">
        <f t="shared" si="218"/>
        <v>2020</v>
      </c>
      <c r="B6809" s="259" t="s">
        <v>1021</v>
      </c>
      <c r="C6809" s="260" t="s">
        <v>1022</v>
      </c>
      <c r="D6809" s="73" t="str">
        <f t="shared" si="219"/>
        <v>fev/2020</v>
      </c>
      <c r="E6809" s="263">
        <v>43880</v>
      </c>
      <c r="F6809" s="259" t="s">
        <v>214</v>
      </c>
      <c r="G6809" s="259" t="s">
        <v>295</v>
      </c>
      <c r="H6809" s="264" t="s">
        <v>197</v>
      </c>
      <c r="I6809" s="264" t="s">
        <v>133</v>
      </c>
      <c r="J6809" s="264">
        <v>-9.5</v>
      </c>
      <c r="K6809" s="82" t="str">
        <f>IFERROR(IFERROR(VLOOKUP(I6809,'DE-PARA'!B:D,3,0),VLOOKUP(I6809,'DE-PARA'!C:D,2,0)),"NÃO ENCONTRADO")</f>
        <v>Outras Saídas</v>
      </c>
      <c r="L6809" s="50" t="str">
        <f>VLOOKUP(K6809,'Base -Receita-Despesa'!$B:$AS,1,FALSE)</f>
        <v>Outras Saídas</v>
      </c>
    </row>
    <row r="6810" spans="1:12" ht="15" customHeight="1" x14ac:dyDescent="0.25">
      <c r="A6810" s="81" t="str">
        <f t="shared" si="218"/>
        <v>2020</v>
      </c>
      <c r="B6810" s="259" t="s">
        <v>1021</v>
      </c>
      <c r="C6810" s="260" t="s">
        <v>1022</v>
      </c>
      <c r="D6810" s="73" t="str">
        <f t="shared" si="219"/>
        <v>fev/2020</v>
      </c>
      <c r="E6810" s="263">
        <v>43880</v>
      </c>
      <c r="F6810" s="259" t="s">
        <v>207</v>
      </c>
      <c r="G6810" s="259" t="s">
        <v>295</v>
      </c>
      <c r="H6810" s="264" t="s">
        <v>208</v>
      </c>
      <c r="I6810" s="264" t="s">
        <v>298</v>
      </c>
      <c r="J6810" s="265">
        <v>4651</v>
      </c>
      <c r="K6810" s="82" t="str">
        <f>IFERROR(IFERROR(VLOOKUP(I6810,'DE-PARA'!B:D,3,0),VLOOKUP(I6810,'DE-PARA'!C:D,2,0)),"NÃO ENCONTRADO")</f>
        <v>Entrada Conta Aplicação (+)</v>
      </c>
      <c r="L6810" s="50" t="str">
        <f>VLOOKUP(K6810,'Base -Receita-Despesa'!$B:$AS,1,FALSE)</f>
        <v>ENTRADA CONTA APLICAÇÃO (+)</v>
      </c>
    </row>
    <row r="6811" spans="1:12" ht="15" customHeight="1" x14ac:dyDescent="0.25">
      <c r="A6811" s="81" t="str">
        <f t="shared" si="218"/>
        <v>2020</v>
      </c>
      <c r="B6811" s="259" t="s">
        <v>1021</v>
      </c>
      <c r="C6811" s="260" t="s">
        <v>1022</v>
      </c>
      <c r="D6811" s="73" t="str">
        <f t="shared" si="219"/>
        <v>fev/2020</v>
      </c>
      <c r="E6811" s="263">
        <v>43881</v>
      </c>
      <c r="F6811" s="259" t="s">
        <v>786</v>
      </c>
      <c r="G6811" s="259" t="s">
        <v>295</v>
      </c>
      <c r="H6811" s="264" t="s">
        <v>896</v>
      </c>
      <c r="I6811" s="264" t="s">
        <v>156</v>
      </c>
      <c r="J6811" s="265">
        <v>-160212.96</v>
      </c>
      <c r="K6811" s="82" t="str">
        <f>IFERROR(IFERROR(VLOOKUP(I6811,'DE-PARA'!B:D,3,0),VLOOKUP(I6811,'DE-PARA'!C:D,2,0)),"NÃO ENCONTRADO")</f>
        <v>Encargos sobre Folha de Pagamento</v>
      </c>
      <c r="L6811" s="50" t="str">
        <f>VLOOKUP(K6811,'Base -Receita-Despesa'!$B:$AS,1,FALSE)</f>
        <v>Encargos sobre Folha de Pagamento</v>
      </c>
    </row>
    <row r="6812" spans="1:12" ht="15" customHeight="1" x14ac:dyDescent="0.25">
      <c r="A6812" s="81" t="str">
        <f t="shared" si="218"/>
        <v>2020</v>
      </c>
      <c r="B6812" s="259" t="s">
        <v>1021</v>
      </c>
      <c r="C6812" s="260" t="s">
        <v>1022</v>
      </c>
      <c r="D6812" s="73" t="str">
        <f t="shared" si="219"/>
        <v>fev/2020</v>
      </c>
      <c r="E6812" s="263">
        <v>43881</v>
      </c>
      <c r="F6812" s="259" t="s">
        <v>794</v>
      </c>
      <c r="G6812" s="259" t="s">
        <v>295</v>
      </c>
      <c r="H6812" s="264" t="s">
        <v>1986</v>
      </c>
      <c r="I6812" s="264" t="s">
        <v>156</v>
      </c>
      <c r="J6812" s="265">
        <v>-16531.310000000001</v>
      </c>
      <c r="K6812" s="82" t="str">
        <f>IFERROR(IFERROR(VLOOKUP(I6812,'DE-PARA'!B:D,3,0),VLOOKUP(I6812,'DE-PARA'!C:D,2,0)),"NÃO ENCONTRADO")</f>
        <v>Encargos sobre Folha de Pagamento</v>
      </c>
      <c r="L6812" s="50" t="str">
        <f>VLOOKUP(K6812,'Base -Receita-Despesa'!$B:$AS,1,FALSE)</f>
        <v>Encargos sobre Folha de Pagamento</v>
      </c>
    </row>
    <row r="6813" spans="1:12" ht="15" customHeight="1" x14ac:dyDescent="0.25">
      <c r="A6813" s="81" t="str">
        <f t="shared" si="218"/>
        <v>2020</v>
      </c>
      <c r="B6813" s="259" t="s">
        <v>1021</v>
      </c>
      <c r="C6813" s="260" t="s">
        <v>1022</v>
      </c>
      <c r="D6813" s="73" t="str">
        <f t="shared" si="219"/>
        <v>fev/2020</v>
      </c>
      <c r="E6813" s="263">
        <v>43881</v>
      </c>
      <c r="F6813" s="259" t="s">
        <v>1987</v>
      </c>
      <c r="G6813" s="259" t="s">
        <v>295</v>
      </c>
      <c r="H6813" s="264" t="s">
        <v>1084</v>
      </c>
      <c r="I6813" s="264" t="s">
        <v>252</v>
      </c>
      <c r="J6813" s="265">
        <v>-11660</v>
      </c>
      <c r="K6813" s="82" t="str">
        <f>IFERROR(IFERROR(VLOOKUP(I6813,'DE-PARA'!B:D,3,0),VLOOKUP(I6813,'DE-PARA'!C:D,2,0)),"NÃO ENCONTRADO")</f>
        <v>Materiais</v>
      </c>
      <c r="L6813" s="50" t="str">
        <f>VLOOKUP(K6813,'Base -Receita-Despesa'!$B:$AS,1,FALSE)</f>
        <v>Materiais</v>
      </c>
    </row>
    <row r="6814" spans="1:12" ht="15" customHeight="1" x14ac:dyDescent="0.25">
      <c r="A6814" s="81" t="str">
        <f t="shared" si="218"/>
        <v>2020</v>
      </c>
      <c r="B6814" s="259" t="s">
        <v>1021</v>
      </c>
      <c r="C6814" s="260" t="s">
        <v>1022</v>
      </c>
      <c r="D6814" s="73" t="str">
        <f t="shared" si="219"/>
        <v>fev/2020</v>
      </c>
      <c r="E6814" s="263">
        <v>43881</v>
      </c>
      <c r="F6814" s="259" t="s">
        <v>860</v>
      </c>
      <c r="G6814" s="259" t="s">
        <v>295</v>
      </c>
      <c r="H6814" s="264" t="s">
        <v>844</v>
      </c>
      <c r="I6814" s="264" t="s">
        <v>243</v>
      </c>
      <c r="J6814" s="265">
        <v>-9740.39</v>
      </c>
      <c r="K6814" s="82" t="str">
        <f>IFERROR(IFERROR(VLOOKUP(I6814,'DE-PARA'!B:D,3,0),VLOOKUP(I6814,'DE-PARA'!C:D,2,0)),"NÃO ENCONTRADO")</f>
        <v>Pessoal</v>
      </c>
      <c r="L6814" s="50" t="str">
        <f>VLOOKUP(K6814,'Base -Receita-Despesa'!$B:$AS,1,FALSE)</f>
        <v>Pessoal</v>
      </c>
    </row>
    <row r="6815" spans="1:12" ht="15" customHeight="1" x14ac:dyDescent="0.25">
      <c r="A6815" s="81" t="str">
        <f t="shared" si="218"/>
        <v>2020</v>
      </c>
      <c r="B6815" s="259" t="s">
        <v>1021</v>
      </c>
      <c r="C6815" s="260" t="s">
        <v>1022</v>
      </c>
      <c r="D6815" s="73" t="str">
        <f t="shared" si="219"/>
        <v>fev/2020</v>
      </c>
      <c r="E6815" s="263">
        <v>43881</v>
      </c>
      <c r="F6815" s="259" t="s">
        <v>1988</v>
      </c>
      <c r="G6815" s="259" t="s">
        <v>295</v>
      </c>
      <c r="H6815" s="264" t="s">
        <v>1084</v>
      </c>
      <c r="I6815" s="264" t="s">
        <v>252</v>
      </c>
      <c r="J6815" s="265">
        <v>-5300</v>
      </c>
      <c r="K6815" s="82" t="str">
        <f>IFERROR(IFERROR(VLOOKUP(I6815,'DE-PARA'!B:D,3,0),VLOOKUP(I6815,'DE-PARA'!C:D,2,0)),"NÃO ENCONTRADO")</f>
        <v>Materiais</v>
      </c>
      <c r="L6815" s="50" t="str">
        <f>VLOOKUP(K6815,'Base -Receita-Despesa'!$B:$AS,1,FALSE)</f>
        <v>Materiais</v>
      </c>
    </row>
    <row r="6816" spans="1:12" ht="15" customHeight="1" x14ac:dyDescent="0.25">
      <c r="A6816" s="81" t="str">
        <f t="shared" si="218"/>
        <v>2020</v>
      </c>
      <c r="B6816" s="259" t="s">
        <v>1021</v>
      </c>
      <c r="C6816" s="260" t="s">
        <v>1022</v>
      </c>
      <c r="D6816" s="73" t="str">
        <f t="shared" si="219"/>
        <v>fev/2020</v>
      </c>
      <c r="E6816" s="263">
        <v>43881</v>
      </c>
      <c r="F6816" s="259" t="s">
        <v>1989</v>
      </c>
      <c r="G6816" s="259" t="s">
        <v>295</v>
      </c>
      <c r="H6816" s="264" t="s">
        <v>1084</v>
      </c>
      <c r="I6816" s="264" t="s">
        <v>252</v>
      </c>
      <c r="J6816" s="265">
        <v>-4929</v>
      </c>
      <c r="K6816" s="82" t="str">
        <f>IFERROR(IFERROR(VLOOKUP(I6816,'DE-PARA'!B:D,3,0),VLOOKUP(I6816,'DE-PARA'!C:D,2,0)),"NÃO ENCONTRADO")</f>
        <v>Materiais</v>
      </c>
      <c r="L6816" s="50" t="str">
        <f>VLOOKUP(K6816,'Base -Receita-Despesa'!$B:$AS,1,FALSE)</f>
        <v>Materiais</v>
      </c>
    </row>
    <row r="6817" spans="1:12" ht="15" customHeight="1" x14ac:dyDescent="0.25">
      <c r="A6817" s="81" t="str">
        <f t="shared" si="218"/>
        <v>2020</v>
      </c>
      <c r="B6817" s="259" t="s">
        <v>1021</v>
      </c>
      <c r="C6817" s="260" t="s">
        <v>1022</v>
      </c>
      <c r="D6817" s="73" t="str">
        <f t="shared" si="219"/>
        <v>fev/2020</v>
      </c>
      <c r="E6817" s="263">
        <v>43881</v>
      </c>
      <c r="F6817" s="259" t="s">
        <v>1586</v>
      </c>
      <c r="G6817" s="259" t="s">
        <v>295</v>
      </c>
      <c r="H6817" s="264" t="s">
        <v>840</v>
      </c>
      <c r="I6817" s="264" t="s">
        <v>150</v>
      </c>
      <c r="J6817" s="265">
        <v>-3778.12</v>
      </c>
      <c r="K6817" s="82" t="str">
        <f>IFERROR(IFERROR(VLOOKUP(I6817,'DE-PARA'!B:D,3,0),VLOOKUP(I6817,'DE-PARA'!C:D,2,0)),"NÃO ENCONTRADO")</f>
        <v>Serviços</v>
      </c>
      <c r="L6817" s="50" t="str">
        <f>VLOOKUP(K6817,'Base -Receita-Despesa'!$B:$AS,1,FALSE)</f>
        <v>Serviços</v>
      </c>
    </row>
    <row r="6818" spans="1:12" ht="15" customHeight="1" x14ac:dyDescent="0.25">
      <c r="A6818" s="81" t="str">
        <f t="shared" si="218"/>
        <v>2020</v>
      </c>
      <c r="B6818" s="259" t="s">
        <v>1021</v>
      </c>
      <c r="C6818" s="260" t="s">
        <v>1022</v>
      </c>
      <c r="D6818" s="73" t="str">
        <f t="shared" si="219"/>
        <v>fev/2020</v>
      </c>
      <c r="E6818" s="263">
        <v>43881</v>
      </c>
      <c r="F6818" s="259" t="s">
        <v>643</v>
      </c>
      <c r="G6818" s="259" t="s">
        <v>295</v>
      </c>
      <c r="H6818" s="264" t="s">
        <v>844</v>
      </c>
      <c r="I6818" s="264" t="s">
        <v>243</v>
      </c>
      <c r="J6818" s="265">
        <v>-3425.27</v>
      </c>
      <c r="K6818" s="82" t="str">
        <f>IFERROR(IFERROR(VLOOKUP(I6818,'DE-PARA'!B:D,3,0),VLOOKUP(I6818,'DE-PARA'!C:D,2,0)),"NÃO ENCONTRADO")</f>
        <v>Pessoal</v>
      </c>
      <c r="L6818" s="50" t="str">
        <f>VLOOKUP(K6818,'Base -Receita-Despesa'!$B:$AS,1,FALSE)</f>
        <v>Pessoal</v>
      </c>
    </row>
    <row r="6819" spans="1:12" ht="15" customHeight="1" x14ac:dyDescent="0.25">
      <c r="A6819" s="81" t="str">
        <f t="shared" si="218"/>
        <v>2020</v>
      </c>
      <c r="B6819" s="259" t="s">
        <v>1021</v>
      </c>
      <c r="C6819" s="260" t="s">
        <v>1022</v>
      </c>
      <c r="D6819" s="73" t="str">
        <f t="shared" si="219"/>
        <v>fev/2020</v>
      </c>
      <c r="E6819" s="263">
        <v>43881</v>
      </c>
      <c r="F6819" s="259" t="s">
        <v>1990</v>
      </c>
      <c r="G6819" s="259" t="s">
        <v>295</v>
      </c>
      <c r="H6819" s="264" t="s">
        <v>840</v>
      </c>
      <c r="I6819" s="264" t="s">
        <v>150</v>
      </c>
      <c r="J6819" s="265">
        <v>-3194.22</v>
      </c>
      <c r="K6819" s="82" t="str">
        <f>IFERROR(IFERROR(VLOOKUP(I6819,'DE-PARA'!B:D,3,0),VLOOKUP(I6819,'DE-PARA'!C:D,2,0)),"NÃO ENCONTRADO")</f>
        <v>Serviços</v>
      </c>
      <c r="L6819" s="50" t="str">
        <f>VLOOKUP(K6819,'Base -Receita-Despesa'!$B:$AS,1,FALSE)</f>
        <v>Serviços</v>
      </c>
    </row>
    <row r="6820" spans="1:12" ht="15" customHeight="1" x14ac:dyDescent="0.25">
      <c r="A6820" s="81" t="str">
        <f t="shared" si="218"/>
        <v>2020</v>
      </c>
      <c r="B6820" s="259" t="s">
        <v>1021</v>
      </c>
      <c r="C6820" s="260" t="s">
        <v>1022</v>
      </c>
      <c r="D6820" s="73" t="str">
        <f t="shared" si="219"/>
        <v>fev/2020</v>
      </c>
      <c r="E6820" s="263">
        <v>43881</v>
      </c>
      <c r="F6820" s="259" t="s">
        <v>1991</v>
      </c>
      <c r="G6820" s="259" t="s">
        <v>295</v>
      </c>
      <c r="H6820" s="264" t="s">
        <v>844</v>
      </c>
      <c r="I6820" s="264" t="s">
        <v>243</v>
      </c>
      <c r="J6820" s="265">
        <v>-3142.06</v>
      </c>
      <c r="K6820" s="82" t="str">
        <f>IFERROR(IFERROR(VLOOKUP(I6820,'DE-PARA'!B:D,3,0),VLOOKUP(I6820,'DE-PARA'!C:D,2,0)),"NÃO ENCONTRADO")</f>
        <v>Pessoal</v>
      </c>
      <c r="L6820" s="50" t="str">
        <f>VLOOKUP(K6820,'Base -Receita-Despesa'!$B:$AS,1,FALSE)</f>
        <v>Pessoal</v>
      </c>
    </row>
    <row r="6821" spans="1:12" ht="15" customHeight="1" x14ac:dyDescent="0.25">
      <c r="A6821" s="81" t="str">
        <f t="shared" si="218"/>
        <v>2020</v>
      </c>
      <c r="B6821" s="259" t="s">
        <v>1021</v>
      </c>
      <c r="C6821" s="260" t="s">
        <v>1022</v>
      </c>
      <c r="D6821" s="73" t="str">
        <f t="shared" si="219"/>
        <v>fev/2020</v>
      </c>
      <c r="E6821" s="263">
        <v>43881</v>
      </c>
      <c r="F6821" s="259">
        <v>2704904</v>
      </c>
      <c r="G6821" s="259" t="s">
        <v>295</v>
      </c>
      <c r="H6821" s="264" t="s">
        <v>1665</v>
      </c>
      <c r="I6821" s="266" t="s">
        <v>137</v>
      </c>
      <c r="J6821" s="265">
        <v>-2953.32</v>
      </c>
      <c r="K6821" s="82" t="str">
        <f>IFERROR(IFERROR(VLOOKUP(I6821,'DE-PARA'!B:D,3,0),VLOOKUP(I6821,'DE-PARA'!C:D,2,0)),"NÃO ENCONTRADO")</f>
        <v>Serviços</v>
      </c>
      <c r="L6821" s="50" t="str">
        <f>VLOOKUP(K6821,'Base -Receita-Despesa'!$B:$AS,1,FALSE)</f>
        <v>Serviços</v>
      </c>
    </row>
    <row r="6822" spans="1:12" ht="15" customHeight="1" x14ac:dyDescent="0.25">
      <c r="A6822" s="81" t="str">
        <f t="shared" si="218"/>
        <v>2020</v>
      </c>
      <c r="B6822" s="259" t="s">
        <v>1021</v>
      </c>
      <c r="C6822" s="260" t="s">
        <v>1022</v>
      </c>
      <c r="D6822" s="73" t="str">
        <f t="shared" si="219"/>
        <v>fev/2020</v>
      </c>
      <c r="E6822" s="263">
        <v>43881</v>
      </c>
      <c r="F6822" s="259">
        <v>2677841</v>
      </c>
      <c r="G6822" s="259" t="s">
        <v>295</v>
      </c>
      <c r="H6822" s="264" t="s">
        <v>1665</v>
      </c>
      <c r="I6822" s="266" t="s">
        <v>137</v>
      </c>
      <c r="J6822" s="265">
        <v>-2953.32</v>
      </c>
      <c r="K6822" s="82" t="str">
        <f>IFERROR(IFERROR(VLOOKUP(I6822,'DE-PARA'!B:D,3,0),VLOOKUP(I6822,'DE-PARA'!C:D,2,0)),"NÃO ENCONTRADO")</f>
        <v>Serviços</v>
      </c>
      <c r="L6822" s="50" t="str">
        <f>VLOOKUP(K6822,'Base -Receita-Despesa'!$B:$AS,1,FALSE)</f>
        <v>Serviços</v>
      </c>
    </row>
    <row r="6823" spans="1:12" ht="15" customHeight="1" x14ac:dyDescent="0.25">
      <c r="A6823" s="81" t="str">
        <f t="shared" si="218"/>
        <v>2020</v>
      </c>
      <c r="B6823" s="259" t="s">
        <v>1021</v>
      </c>
      <c r="C6823" s="260" t="s">
        <v>1022</v>
      </c>
      <c r="D6823" s="73" t="str">
        <f t="shared" si="219"/>
        <v>fev/2020</v>
      </c>
      <c r="E6823" s="263">
        <v>43881</v>
      </c>
      <c r="F6823" s="259" t="s">
        <v>1992</v>
      </c>
      <c r="G6823" s="259" t="s">
        <v>295</v>
      </c>
      <c r="H6823" s="264" t="s">
        <v>1993</v>
      </c>
      <c r="I6823" s="264" t="s">
        <v>156</v>
      </c>
      <c r="J6823" s="265">
        <v>-2327.9699999999998</v>
      </c>
      <c r="K6823" s="82" t="str">
        <f>IFERROR(IFERROR(VLOOKUP(I6823,'DE-PARA'!B:D,3,0),VLOOKUP(I6823,'DE-PARA'!C:D,2,0)),"NÃO ENCONTRADO")</f>
        <v>Encargos sobre Folha de Pagamento</v>
      </c>
      <c r="L6823" s="50" t="str">
        <f>VLOOKUP(K6823,'Base -Receita-Despesa'!$B:$AS,1,FALSE)</f>
        <v>Encargos sobre Folha de Pagamento</v>
      </c>
    </row>
    <row r="6824" spans="1:12" ht="15" customHeight="1" x14ac:dyDescent="0.25">
      <c r="A6824" s="81" t="str">
        <f t="shared" si="218"/>
        <v>2020</v>
      </c>
      <c r="B6824" s="259" t="s">
        <v>1021</v>
      </c>
      <c r="C6824" s="260" t="s">
        <v>1022</v>
      </c>
      <c r="D6824" s="73" t="str">
        <f t="shared" si="219"/>
        <v>fev/2020</v>
      </c>
      <c r="E6824" s="263">
        <v>43881</v>
      </c>
      <c r="F6824" s="259" t="s">
        <v>511</v>
      </c>
      <c r="G6824" s="259" t="s">
        <v>295</v>
      </c>
      <c r="H6824" s="264" t="s">
        <v>844</v>
      </c>
      <c r="I6824" s="264" t="s">
        <v>243</v>
      </c>
      <c r="J6824" s="265">
        <v>-2266.2199999999998</v>
      </c>
      <c r="K6824" s="82" t="str">
        <f>IFERROR(IFERROR(VLOOKUP(I6824,'DE-PARA'!B:D,3,0),VLOOKUP(I6824,'DE-PARA'!C:D,2,0)),"NÃO ENCONTRADO")</f>
        <v>Pessoal</v>
      </c>
      <c r="L6824" s="50" t="str">
        <f>VLOOKUP(K6824,'Base -Receita-Despesa'!$B:$AS,1,FALSE)</f>
        <v>Pessoal</v>
      </c>
    </row>
    <row r="6825" spans="1:12" ht="15" customHeight="1" x14ac:dyDescent="0.25">
      <c r="A6825" s="81" t="str">
        <f t="shared" si="218"/>
        <v>2020</v>
      </c>
      <c r="B6825" s="259" t="s">
        <v>1021</v>
      </c>
      <c r="C6825" s="260" t="s">
        <v>1022</v>
      </c>
      <c r="D6825" s="73" t="str">
        <f t="shared" si="219"/>
        <v>fev/2020</v>
      </c>
      <c r="E6825" s="263">
        <v>43881</v>
      </c>
      <c r="F6825" s="259" t="s">
        <v>868</v>
      </c>
      <c r="G6825" s="259" t="s">
        <v>295</v>
      </c>
      <c r="H6825" s="264" t="s">
        <v>844</v>
      </c>
      <c r="I6825" s="264" t="s">
        <v>243</v>
      </c>
      <c r="J6825" s="265">
        <v>-1813.51</v>
      </c>
      <c r="K6825" s="82" t="str">
        <f>IFERROR(IFERROR(VLOOKUP(I6825,'DE-PARA'!B:D,3,0),VLOOKUP(I6825,'DE-PARA'!C:D,2,0)),"NÃO ENCONTRADO")</f>
        <v>Pessoal</v>
      </c>
      <c r="L6825" s="50" t="str">
        <f>VLOOKUP(K6825,'Base -Receita-Despesa'!$B:$AS,1,FALSE)</f>
        <v>Pessoal</v>
      </c>
    </row>
    <row r="6826" spans="1:12" ht="15" customHeight="1" x14ac:dyDescent="0.25">
      <c r="A6826" s="81" t="str">
        <f t="shared" si="218"/>
        <v>2020</v>
      </c>
      <c r="B6826" s="259" t="s">
        <v>1021</v>
      </c>
      <c r="C6826" s="260" t="s">
        <v>1022</v>
      </c>
      <c r="D6826" s="73" t="str">
        <f t="shared" si="219"/>
        <v>fev/2020</v>
      </c>
      <c r="E6826" s="263">
        <v>43881</v>
      </c>
      <c r="F6826" s="259" t="s">
        <v>1994</v>
      </c>
      <c r="G6826" s="259" t="s">
        <v>295</v>
      </c>
      <c r="H6826" s="264" t="s">
        <v>1084</v>
      </c>
      <c r="I6826" s="264" t="s">
        <v>252</v>
      </c>
      <c r="J6826" s="265">
        <v>-1760</v>
      </c>
      <c r="K6826" s="82" t="str">
        <f>IFERROR(IFERROR(VLOOKUP(I6826,'DE-PARA'!B:D,3,0),VLOOKUP(I6826,'DE-PARA'!C:D,2,0)),"NÃO ENCONTRADO")</f>
        <v>Materiais</v>
      </c>
      <c r="L6826" s="50" t="str">
        <f>VLOOKUP(K6826,'Base -Receita-Despesa'!$B:$AS,1,FALSE)</f>
        <v>Materiais</v>
      </c>
    </row>
    <row r="6827" spans="1:12" ht="15" customHeight="1" x14ac:dyDescent="0.25">
      <c r="A6827" s="81" t="str">
        <f t="shared" si="218"/>
        <v>2020</v>
      </c>
      <c r="B6827" s="259" t="s">
        <v>1021</v>
      </c>
      <c r="C6827" s="260" t="s">
        <v>1022</v>
      </c>
      <c r="D6827" s="73" t="str">
        <f t="shared" si="219"/>
        <v>fev/2020</v>
      </c>
      <c r="E6827" s="263">
        <v>43881</v>
      </c>
      <c r="F6827" s="259" t="s">
        <v>693</v>
      </c>
      <c r="G6827" s="259" t="s">
        <v>295</v>
      </c>
      <c r="H6827" s="264" t="s">
        <v>840</v>
      </c>
      <c r="I6827" s="264" t="s">
        <v>150</v>
      </c>
      <c r="J6827" s="265">
        <v>-1164.25</v>
      </c>
      <c r="K6827" s="82" t="str">
        <f>IFERROR(IFERROR(VLOOKUP(I6827,'DE-PARA'!B:D,3,0),VLOOKUP(I6827,'DE-PARA'!C:D,2,0)),"NÃO ENCONTRADO")</f>
        <v>Serviços</v>
      </c>
      <c r="L6827" s="50" t="str">
        <f>VLOOKUP(K6827,'Base -Receita-Despesa'!$B:$AS,1,FALSE)</f>
        <v>Serviços</v>
      </c>
    </row>
    <row r="6828" spans="1:12" ht="15" customHeight="1" x14ac:dyDescent="0.25">
      <c r="A6828" s="81" t="str">
        <f t="shared" si="218"/>
        <v>2020</v>
      </c>
      <c r="B6828" s="259" t="s">
        <v>1021</v>
      </c>
      <c r="C6828" s="260" t="s">
        <v>1022</v>
      </c>
      <c r="D6828" s="73" t="str">
        <f t="shared" si="219"/>
        <v>fev/2020</v>
      </c>
      <c r="E6828" s="263">
        <v>43881</v>
      </c>
      <c r="F6828" s="259" t="s">
        <v>1995</v>
      </c>
      <c r="G6828" s="259" t="s">
        <v>295</v>
      </c>
      <c r="H6828" s="264" t="s">
        <v>844</v>
      </c>
      <c r="I6828" s="264" t="s">
        <v>243</v>
      </c>
      <c r="J6828" s="265">
        <v>-1104.93</v>
      </c>
      <c r="K6828" s="82" t="str">
        <f>IFERROR(IFERROR(VLOOKUP(I6828,'DE-PARA'!B:D,3,0),VLOOKUP(I6828,'DE-PARA'!C:D,2,0)),"NÃO ENCONTRADO")</f>
        <v>Pessoal</v>
      </c>
      <c r="L6828" s="50" t="str">
        <f>VLOOKUP(K6828,'Base -Receita-Despesa'!$B:$AS,1,FALSE)</f>
        <v>Pessoal</v>
      </c>
    </row>
    <row r="6829" spans="1:12" ht="15" customHeight="1" x14ac:dyDescent="0.25">
      <c r="A6829" s="81" t="str">
        <f t="shared" si="218"/>
        <v>2020</v>
      </c>
      <c r="B6829" s="259" t="s">
        <v>1021</v>
      </c>
      <c r="C6829" s="260" t="s">
        <v>1022</v>
      </c>
      <c r="D6829" s="73" t="str">
        <f t="shared" si="219"/>
        <v>fev/2020</v>
      </c>
      <c r="E6829" s="263">
        <v>43881</v>
      </c>
      <c r="F6829" s="259" t="s">
        <v>1996</v>
      </c>
      <c r="G6829" s="259" t="s">
        <v>295</v>
      </c>
      <c r="H6829" s="264" t="s">
        <v>1084</v>
      </c>
      <c r="I6829" s="264" t="s">
        <v>252</v>
      </c>
      <c r="J6829" s="265">
        <v>-1060</v>
      </c>
      <c r="K6829" s="82" t="str">
        <f>IFERROR(IFERROR(VLOOKUP(I6829,'DE-PARA'!B:D,3,0),VLOOKUP(I6829,'DE-PARA'!C:D,2,0)),"NÃO ENCONTRADO")</f>
        <v>Materiais</v>
      </c>
      <c r="L6829" s="50" t="str">
        <f>VLOOKUP(K6829,'Base -Receita-Despesa'!$B:$AS,1,FALSE)</f>
        <v>Materiais</v>
      </c>
    </row>
    <row r="6830" spans="1:12" ht="15" customHeight="1" x14ac:dyDescent="0.25">
      <c r="A6830" s="81" t="str">
        <f t="shared" si="218"/>
        <v>2020</v>
      </c>
      <c r="B6830" s="259" t="s">
        <v>1021</v>
      </c>
      <c r="C6830" s="260" t="s">
        <v>1022</v>
      </c>
      <c r="D6830" s="73" t="str">
        <f t="shared" si="219"/>
        <v>fev/2020</v>
      </c>
      <c r="E6830" s="263">
        <v>43881</v>
      </c>
      <c r="F6830" s="259" t="s">
        <v>1997</v>
      </c>
      <c r="G6830" s="259" t="s">
        <v>295</v>
      </c>
      <c r="H6830" s="264" t="s">
        <v>840</v>
      </c>
      <c r="I6830" s="264" t="s">
        <v>150</v>
      </c>
      <c r="J6830" s="265">
        <v>-1030.4000000000001</v>
      </c>
      <c r="K6830" s="82" t="str">
        <f>IFERROR(IFERROR(VLOOKUP(I6830,'DE-PARA'!B:D,3,0),VLOOKUP(I6830,'DE-PARA'!C:D,2,0)),"NÃO ENCONTRADO")</f>
        <v>Serviços</v>
      </c>
      <c r="L6830" s="50" t="str">
        <f>VLOOKUP(K6830,'Base -Receita-Despesa'!$B:$AS,1,FALSE)</f>
        <v>Serviços</v>
      </c>
    </row>
    <row r="6831" spans="1:12" ht="15" customHeight="1" x14ac:dyDescent="0.25">
      <c r="A6831" s="81" t="str">
        <f t="shared" si="218"/>
        <v>2020</v>
      </c>
      <c r="B6831" s="259" t="s">
        <v>1021</v>
      </c>
      <c r="C6831" s="260" t="s">
        <v>1022</v>
      </c>
      <c r="D6831" s="73" t="str">
        <f t="shared" si="219"/>
        <v>fev/2020</v>
      </c>
      <c r="E6831" s="263">
        <v>43881</v>
      </c>
      <c r="F6831" s="259" t="s">
        <v>510</v>
      </c>
      <c r="G6831" s="259" t="s">
        <v>295</v>
      </c>
      <c r="H6831" s="264" t="s">
        <v>1578</v>
      </c>
      <c r="I6831" s="264" t="s">
        <v>244</v>
      </c>
      <c r="J6831" s="264">
        <v>-837</v>
      </c>
      <c r="K6831" s="82" t="str">
        <f>IFERROR(IFERROR(VLOOKUP(I6831,'DE-PARA'!B:D,3,0),VLOOKUP(I6831,'DE-PARA'!C:D,2,0)),"NÃO ENCONTRADO")</f>
        <v>Pessoal</v>
      </c>
      <c r="L6831" s="50" t="str">
        <f>VLOOKUP(K6831,'Base -Receita-Despesa'!$B:$AS,1,FALSE)</f>
        <v>Pessoal</v>
      </c>
    </row>
    <row r="6832" spans="1:12" ht="15" customHeight="1" x14ac:dyDescent="0.25">
      <c r="A6832" s="81" t="str">
        <f t="shared" si="218"/>
        <v>2020</v>
      </c>
      <c r="B6832" s="259" t="s">
        <v>1021</v>
      </c>
      <c r="C6832" s="260" t="s">
        <v>1022</v>
      </c>
      <c r="D6832" s="73" t="str">
        <f t="shared" si="219"/>
        <v>fev/2020</v>
      </c>
      <c r="E6832" s="263">
        <v>43881</v>
      </c>
      <c r="F6832" s="259" t="s">
        <v>1998</v>
      </c>
      <c r="G6832" s="259" t="s">
        <v>295</v>
      </c>
      <c r="H6832" s="264" t="s">
        <v>1084</v>
      </c>
      <c r="I6832" s="264" t="s">
        <v>252</v>
      </c>
      <c r="J6832" s="264">
        <v>-800</v>
      </c>
      <c r="K6832" s="82" t="str">
        <f>IFERROR(IFERROR(VLOOKUP(I6832,'DE-PARA'!B:D,3,0),VLOOKUP(I6832,'DE-PARA'!C:D,2,0)),"NÃO ENCONTRADO")</f>
        <v>Materiais</v>
      </c>
      <c r="L6832" s="50" t="str">
        <f>VLOOKUP(K6832,'Base -Receita-Despesa'!$B:$AS,1,FALSE)</f>
        <v>Materiais</v>
      </c>
    </row>
    <row r="6833" spans="1:12" ht="15" customHeight="1" x14ac:dyDescent="0.25">
      <c r="A6833" s="81" t="str">
        <f t="shared" si="218"/>
        <v>2020</v>
      </c>
      <c r="B6833" s="259" t="s">
        <v>1021</v>
      </c>
      <c r="C6833" s="260" t="s">
        <v>1022</v>
      </c>
      <c r="D6833" s="73" t="str">
        <f t="shared" si="219"/>
        <v>fev/2020</v>
      </c>
      <c r="E6833" s="263">
        <v>43881</v>
      </c>
      <c r="F6833" s="259" t="s">
        <v>1999</v>
      </c>
      <c r="G6833" s="259" t="s">
        <v>295</v>
      </c>
      <c r="H6833" s="264" t="s">
        <v>1084</v>
      </c>
      <c r="I6833" s="264" t="s">
        <v>252</v>
      </c>
      <c r="J6833" s="264">
        <v>-744</v>
      </c>
      <c r="K6833" s="82" t="str">
        <f>IFERROR(IFERROR(VLOOKUP(I6833,'DE-PARA'!B:D,3,0),VLOOKUP(I6833,'DE-PARA'!C:D,2,0)),"NÃO ENCONTRADO")</f>
        <v>Materiais</v>
      </c>
      <c r="L6833" s="50" t="str">
        <f>VLOOKUP(K6833,'Base -Receita-Despesa'!$B:$AS,1,FALSE)</f>
        <v>Materiais</v>
      </c>
    </row>
    <row r="6834" spans="1:12" ht="15" customHeight="1" x14ac:dyDescent="0.25">
      <c r="A6834" s="81" t="str">
        <f t="shared" ref="A6834:A6897" si="220">IF(K6834="NÃO ENCONTRADO",0,RIGHT(D6834,4))</f>
        <v>2020</v>
      </c>
      <c r="B6834" s="259" t="s">
        <v>1021</v>
      </c>
      <c r="C6834" s="260" t="s">
        <v>1022</v>
      </c>
      <c r="D6834" s="73" t="str">
        <f t="shared" si="219"/>
        <v>fev/2020</v>
      </c>
      <c r="E6834" s="263">
        <v>43881</v>
      </c>
      <c r="F6834" s="259" t="s">
        <v>2000</v>
      </c>
      <c r="G6834" s="259" t="s">
        <v>295</v>
      </c>
      <c r="H6834" s="264" t="s">
        <v>844</v>
      </c>
      <c r="I6834" s="264" t="s">
        <v>243</v>
      </c>
      <c r="J6834" s="264">
        <v>-731.04</v>
      </c>
      <c r="K6834" s="82" t="str">
        <f>IFERROR(IFERROR(VLOOKUP(I6834,'DE-PARA'!B:D,3,0),VLOOKUP(I6834,'DE-PARA'!C:D,2,0)),"NÃO ENCONTRADO")</f>
        <v>Pessoal</v>
      </c>
      <c r="L6834" s="50" t="str">
        <f>VLOOKUP(K6834,'Base -Receita-Despesa'!$B:$AS,1,FALSE)</f>
        <v>Pessoal</v>
      </c>
    </row>
    <row r="6835" spans="1:12" ht="15" customHeight="1" x14ac:dyDescent="0.25">
      <c r="A6835" s="81" t="str">
        <f t="shared" si="220"/>
        <v>2020</v>
      </c>
      <c r="B6835" s="259" t="s">
        <v>1021</v>
      </c>
      <c r="C6835" s="260" t="s">
        <v>1022</v>
      </c>
      <c r="D6835" s="73" t="str">
        <f t="shared" si="219"/>
        <v>fev/2020</v>
      </c>
      <c r="E6835" s="263">
        <v>43881</v>
      </c>
      <c r="F6835" s="259" t="s">
        <v>2001</v>
      </c>
      <c r="G6835" s="259" t="s">
        <v>295</v>
      </c>
      <c r="H6835" s="264" t="s">
        <v>844</v>
      </c>
      <c r="I6835" s="264" t="s">
        <v>243</v>
      </c>
      <c r="J6835" s="264">
        <v>-585</v>
      </c>
      <c r="K6835" s="82" t="str">
        <f>IFERROR(IFERROR(VLOOKUP(I6835,'DE-PARA'!B:D,3,0),VLOOKUP(I6835,'DE-PARA'!C:D,2,0)),"NÃO ENCONTRADO")</f>
        <v>Pessoal</v>
      </c>
      <c r="L6835" s="50" t="str">
        <f>VLOOKUP(K6835,'Base -Receita-Despesa'!$B:$AS,1,FALSE)</f>
        <v>Pessoal</v>
      </c>
    </row>
    <row r="6836" spans="1:12" ht="15" customHeight="1" x14ac:dyDescent="0.25">
      <c r="A6836" s="81" t="str">
        <f t="shared" si="220"/>
        <v>2020</v>
      </c>
      <c r="B6836" s="259" t="s">
        <v>1021</v>
      </c>
      <c r="C6836" s="260" t="s">
        <v>1022</v>
      </c>
      <c r="D6836" s="73" t="str">
        <f t="shared" si="219"/>
        <v>fev/2020</v>
      </c>
      <c r="E6836" s="263">
        <v>43881</v>
      </c>
      <c r="F6836" s="259" t="s">
        <v>2002</v>
      </c>
      <c r="G6836" s="259" t="s">
        <v>295</v>
      </c>
      <c r="H6836" s="264" t="s">
        <v>338</v>
      </c>
      <c r="I6836" s="264" t="s">
        <v>137</v>
      </c>
      <c r="J6836" s="264">
        <v>-385.49</v>
      </c>
      <c r="K6836" s="82" t="str">
        <f>IFERROR(IFERROR(VLOOKUP(I6836,'DE-PARA'!B:D,3,0),VLOOKUP(I6836,'DE-PARA'!C:D,2,0)),"NÃO ENCONTRADO")</f>
        <v>Serviços</v>
      </c>
      <c r="L6836" s="50" t="str">
        <f>VLOOKUP(K6836,'Base -Receita-Despesa'!$B:$AS,1,FALSE)</f>
        <v>Serviços</v>
      </c>
    </row>
    <row r="6837" spans="1:12" ht="15" customHeight="1" x14ac:dyDescent="0.25">
      <c r="A6837" s="81" t="str">
        <f t="shared" si="220"/>
        <v>2020</v>
      </c>
      <c r="B6837" s="259" t="s">
        <v>1021</v>
      </c>
      <c r="C6837" s="260" t="s">
        <v>1022</v>
      </c>
      <c r="D6837" s="73" t="str">
        <f t="shared" si="219"/>
        <v>fev/2020</v>
      </c>
      <c r="E6837" s="263">
        <v>43881</v>
      </c>
      <c r="F6837" s="259" t="s">
        <v>2003</v>
      </c>
      <c r="G6837" s="259" t="s">
        <v>295</v>
      </c>
      <c r="H6837" s="264" t="s">
        <v>1578</v>
      </c>
      <c r="I6837" s="264" t="s">
        <v>244</v>
      </c>
      <c r="J6837" s="264">
        <v>-270</v>
      </c>
      <c r="K6837" s="82" t="str">
        <f>IFERROR(IFERROR(VLOOKUP(I6837,'DE-PARA'!B:D,3,0),VLOOKUP(I6837,'DE-PARA'!C:D,2,0)),"NÃO ENCONTRADO")</f>
        <v>Pessoal</v>
      </c>
      <c r="L6837" s="50" t="str">
        <f>VLOOKUP(K6837,'Base -Receita-Despesa'!$B:$AS,1,FALSE)</f>
        <v>Pessoal</v>
      </c>
    </row>
    <row r="6838" spans="1:12" ht="15" customHeight="1" x14ac:dyDescent="0.25">
      <c r="A6838" s="81" t="str">
        <f t="shared" si="220"/>
        <v>2020</v>
      </c>
      <c r="B6838" s="259" t="s">
        <v>1021</v>
      </c>
      <c r="C6838" s="260" t="s">
        <v>1022</v>
      </c>
      <c r="D6838" s="73" t="str">
        <f t="shared" si="219"/>
        <v>fev/2020</v>
      </c>
      <c r="E6838" s="263">
        <v>43881</v>
      </c>
      <c r="F6838" s="259" t="s">
        <v>973</v>
      </c>
      <c r="G6838" s="259" t="s">
        <v>295</v>
      </c>
      <c r="H6838" s="264" t="s">
        <v>840</v>
      </c>
      <c r="I6838" s="264" t="s">
        <v>150</v>
      </c>
      <c r="J6838" s="264">
        <v>-230.44</v>
      </c>
      <c r="K6838" s="82" t="str">
        <f>IFERROR(IFERROR(VLOOKUP(I6838,'DE-PARA'!B:D,3,0),VLOOKUP(I6838,'DE-PARA'!C:D,2,0)),"NÃO ENCONTRADO")</f>
        <v>Serviços</v>
      </c>
      <c r="L6838" s="50" t="str">
        <f>VLOOKUP(K6838,'Base -Receita-Despesa'!$B:$AS,1,FALSE)</f>
        <v>Serviços</v>
      </c>
    </row>
    <row r="6839" spans="1:12" ht="15" customHeight="1" x14ac:dyDescent="0.25">
      <c r="A6839" s="81" t="str">
        <f t="shared" si="220"/>
        <v>2020</v>
      </c>
      <c r="B6839" s="259" t="s">
        <v>1021</v>
      </c>
      <c r="C6839" s="260" t="s">
        <v>1022</v>
      </c>
      <c r="D6839" s="73" t="str">
        <f t="shared" si="219"/>
        <v>fev/2020</v>
      </c>
      <c r="E6839" s="263">
        <v>43881</v>
      </c>
      <c r="F6839" s="259" t="s">
        <v>1160</v>
      </c>
      <c r="G6839" s="259" t="s">
        <v>295</v>
      </c>
      <c r="H6839" s="264" t="s">
        <v>840</v>
      </c>
      <c r="I6839" s="264" t="s">
        <v>150</v>
      </c>
      <c r="J6839" s="264">
        <v>-169.48</v>
      </c>
      <c r="K6839" s="82" t="str">
        <f>IFERROR(IFERROR(VLOOKUP(I6839,'DE-PARA'!B:D,3,0),VLOOKUP(I6839,'DE-PARA'!C:D,2,0)),"NÃO ENCONTRADO")</f>
        <v>Serviços</v>
      </c>
      <c r="L6839" s="50" t="str">
        <f>VLOOKUP(K6839,'Base -Receita-Despesa'!$B:$AS,1,FALSE)</f>
        <v>Serviços</v>
      </c>
    </row>
    <row r="6840" spans="1:12" ht="15" customHeight="1" x14ac:dyDescent="0.25">
      <c r="A6840" s="81" t="str">
        <f t="shared" si="220"/>
        <v>2020</v>
      </c>
      <c r="B6840" s="259" t="s">
        <v>1021</v>
      </c>
      <c r="C6840" s="260" t="s">
        <v>1022</v>
      </c>
      <c r="D6840" s="73" t="str">
        <f t="shared" si="219"/>
        <v>fev/2020</v>
      </c>
      <c r="E6840" s="263">
        <v>43881</v>
      </c>
      <c r="F6840" s="259" t="s">
        <v>2004</v>
      </c>
      <c r="G6840" s="259" t="s">
        <v>295</v>
      </c>
      <c r="H6840" s="264" t="s">
        <v>1084</v>
      </c>
      <c r="I6840" s="264" t="s">
        <v>252</v>
      </c>
      <c r="J6840" s="264">
        <v>-160</v>
      </c>
      <c r="K6840" s="82" t="str">
        <f>IFERROR(IFERROR(VLOOKUP(I6840,'DE-PARA'!B:D,3,0),VLOOKUP(I6840,'DE-PARA'!C:D,2,0)),"NÃO ENCONTRADO")</f>
        <v>Materiais</v>
      </c>
      <c r="L6840" s="50" t="str">
        <f>VLOOKUP(K6840,'Base -Receita-Despesa'!$B:$AS,1,FALSE)</f>
        <v>Materiais</v>
      </c>
    </row>
    <row r="6841" spans="1:12" ht="15" customHeight="1" x14ac:dyDescent="0.25">
      <c r="A6841" s="81" t="str">
        <f t="shared" si="220"/>
        <v>2020</v>
      </c>
      <c r="B6841" s="259" t="s">
        <v>1021</v>
      </c>
      <c r="C6841" s="260" t="s">
        <v>1022</v>
      </c>
      <c r="D6841" s="73" t="str">
        <f t="shared" si="219"/>
        <v>fev/2020</v>
      </c>
      <c r="E6841" s="263">
        <v>43881</v>
      </c>
      <c r="F6841" s="259" t="s">
        <v>2005</v>
      </c>
      <c r="G6841" s="259" t="s">
        <v>295</v>
      </c>
      <c r="H6841" s="264" t="s">
        <v>842</v>
      </c>
      <c r="I6841" s="264" t="s">
        <v>120</v>
      </c>
      <c r="J6841" s="264">
        <v>-149.96</v>
      </c>
      <c r="K6841" s="82" t="str">
        <f>IFERROR(IFERROR(VLOOKUP(I6841,'DE-PARA'!B:D,3,0),VLOOKUP(I6841,'DE-PARA'!C:D,2,0)),"NÃO ENCONTRADO")</f>
        <v>Serviços</v>
      </c>
      <c r="L6841" s="50" t="str">
        <f>VLOOKUP(K6841,'Base -Receita-Despesa'!$B:$AS,1,FALSE)</f>
        <v>Serviços</v>
      </c>
    </row>
    <row r="6842" spans="1:12" ht="15" customHeight="1" x14ac:dyDescent="0.25">
      <c r="A6842" s="81" t="str">
        <f t="shared" si="220"/>
        <v>2020</v>
      </c>
      <c r="B6842" s="259" t="s">
        <v>1021</v>
      </c>
      <c r="C6842" s="260" t="s">
        <v>1022</v>
      </c>
      <c r="D6842" s="73" t="str">
        <f t="shared" si="219"/>
        <v>fev/2020</v>
      </c>
      <c r="E6842" s="263">
        <v>43881</v>
      </c>
      <c r="F6842" s="259" t="s">
        <v>2006</v>
      </c>
      <c r="G6842" s="259" t="s">
        <v>295</v>
      </c>
      <c r="H6842" s="264" t="s">
        <v>1665</v>
      </c>
      <c r="I6842" s="264" t="s">
        <v>137</v>
      </c>
      <c r="J6842" s="264">
        <v>-146.33000000000001</v>
      </c>
      <c r="K6842" s="82" t="str">
        <f>IFERROR(IFERROR(VLOOKUP(I6842,'DE-PARA'!B:D,3,0),VLOOKUP(I6842,'DE-PARA'!C:D,2,0)),"NÃO ENCONTRADO")</f>
        <v>Serviços</v>
      </c>
      <c r="L6842" s="50" t="str">
        <f>VLOOKUP(K6842,'Base -Receita-Despesa'!$B:$AS,1,FALSE)</f>
        <v>Serviços</v>
      </c>
    </row>
    <row r="6843" spans="1:12" ht="15" customHeight="1" x14ac:dyDescent="0.25">
      <c r="A6843" s="81" t="str">
        <f t="shared" si="220"/>
        <v>2020</v>
      </c>
      <c r="B6843" s="259" t="s">
        <v>1021</v>
      </c>
      <c r="C6843" s="260" t="s">
        <v>1022</v>
      </c>
      <c r="D6843" s="73" t="str">
        <f t="shared" si="219"/>
        <v>fev/2020</v>
      </c>
      <c r="E6843" s="263">
        <v>43881</v>
      </c>
      <c r="F6843" s="259" t="s">
        <v>2007</v>
      </c>
      <c r="G6843" s="259" t="s">
        <v>295</v>
      </c>
      <c r="H6843" s="264" t="s">
        <v>338</v>
      </c>
      <c r="I6843" s="264" t="s">
        <v>137</v>
      </c>
      <c r="J6843" s="264">
        <v>-124.35</v>
      </c>
      <c r="K6843" s="82" t="str">
        <f>IFERROR(IFERROR(VLOOKUP(I6843,'DE-PARA'!B:D,3,0),VLOOKUP(I6843,'DE-PARA'!C:D,2,0)),"NÃO ENCONTRADO")</f>
        <v>Serviços</v>
      </c>
      <c r="L6843" s="50" t="str">
        <f>VLOOKUP(K6843,'Base -Receita-Despesa'!$B:$AS,1,FALSE)</f>
        <v>Serviços</v>
      </c>
    </row>
    <row r="6844" spans="1:12" ht="15" customHeight="1" x14ac:dyDescent="0.25">
      <c r="A6844" s="81" t="str">
        <f t="shared" si="220"/>
        <v>2020</v>
      </c>
      <c r="B6844" s="259" t="s">
        <v>1021</v>
      </c>
      <c r="C6844" s="260" t="s">
        <v>1022</v>
      </c>
      <c r="D6844" s="73" t="str">
        <f t="shared" si="219"/>
        <v>fev/2020</v>
      </c>
      <c r="E6844" s="263">
        <v>43881</v>
      </c>
      <c r="F6844" s="259" t="s">
        <v>2008</v>
      </c>
      <c r="G6844" s="259" t="s">
        <v>295</v>
      </c>
      <c r="H6844" s="264" t="s">
        <v>340</v>
      </c>
      <c r="I6844" s="264" t="s">
        <v>160</v>
      </c>
      <c r="J6844" s="264">
        <v>-87.47</v>
      </c>
      <c r="K6844" s="82" t="str">
        <f>IFERROR(IFERROR(VLOOKUP(I6844,'DE-PARA'!B:D,3,0),VLOOKUP(I6844,'DE-PARA'!C:D,2,0)),"NÃO ENCONTRADO")</f>
        <v>Serviços</v>
      </c>
      <c r="L6844" s="50" t="str">
        <f>VLOOKUP(K6844,'Base -Receita-Despesa'!$B:$AS,1,FALSE)</f>
        <v>Serviços</v>
      </c>
    </row>
    <row r="6845" spans="1:12" ht="15" customHeight="1" x14ac:dyDescent="0.25">
      <c r="A6845" s="81" t="str">
        <f t="shared" si="220"/>
        <v>2020</v>
      </c>
      <c r="B6845" s="259" t="s">
        <v>1021</v>
      </c>
      <c r="C6845" s="260" t="s">
        <v>1022</v>
      </c>
      <c r="D6845" s="73" t="str">
        <f t="shared" si="219"/>
        <v>fev/2020</v>
      </c>
      <c r="E6845" s="263">
        <v>43881</v>
      </c>
      <c r="F6845" s="259" t="s">
        <v>2009</v>
      </c>
      <c r="G6845" s="259" t="s">
        <v>295</v>
      </c>
      <c r="H6845" s="264" t="s">
        <v>840</v>
      </c>
      <c r="I6845" s="264" t="s">
        <v>150</v>
      </c>
      <c r="J6845" s="264">
        <v>-74.34</v>
      </c>
      <c r="K6845" s="82" t="str">
        <f>IFERROR(IFERROR(VLOOKUP(I6845,'DE-PARA'!B:D,3,0),VLOOKUP(I6845,'DE-PARA'!C:D,2,0)),"NÃO ENCONTRADO")</f>
        <v>Serviços</v>
      </c>
      <c r="L6845" s="50" t="str">
        <f>VLOOKUP(K6845,'Base -Receita-Despesa'!$B:$AS,1,FALSE)</f>
        <v>Serviços</v>
      </c>
    </row>
    <row r="6846" spans="1:12" ht="15" customHeight="1" x14ac:dyDescent="0.25">
      <c r="A6846" s="81" t="str">
        <f t="shared" si="220"/>
        <v>2020</v>
      </c>
      <c r="B6846" s="259" t="s">
        <v>1021</v>
      </c>
      <c r="C6846" s="260" t="s">
        <v>1022</v>
      </c>
      <c r="D6846" s="73" t="str">
        <f t="shared" si="219"/>
        <v>fev/2020</v>
      </c>
      <c r="E6846" s="263">
        <v>43881</v>
      </c>
      <c r="F6846" s="259" t="s">
        <v>214</v>
      </c>
      <c r="G6846" s="259" t="s">
        <v>295</v>
      </c>
      <c r="H6846" s="264" t="s">
        <v>329</v>
      </c>
      <c r="I6846" s="264" t="s">
        <v>133</v>
      </c>
      <c r="J6846" s="264">
        <v>-74.25</v>
      </c>
      <c r="K6846" s="82" t="str">
        <f>IFERROR(IFERROR(VLOOKUP(I6846,'DE-PARA'!B:D,3,0),VLOOKUP(I6846,'DE-PARA'!C:D,2,0)),"NÃO ENCONTRADO")</f>
        <v>Outras Saídas</v>
      </c>
      <c r="L6846" s="50" t="str">
        <f>VLOOKUP(K6846,'Base -Receita-Despesa'!$B:$AS,1,FALSE)</f>
        <v>Outras Saídas</v>
      </c>
    </row>
    <row r="6847" spans="1:12" ht="15" customHeight="1" x14ac:dyDescent="0.25">
      <c r="A6847" s="81" t="str">
        <f t="shared" si="220"/>
        <v>2020</v>
      </c>
      <c r="B6847" s="259" t="s">
        <v>1021</v>
      </c>
      <c r="C6847" s="260" t="s">
        <v>1022</v>
      </c>
      <c r="D6847" s="73" t="str">
        <f t="shared" si="219"/>
        <v>fev/2020</v>
      </c>
      <c r="E6847" s="263">
        <v>43881</v>
      </c>
      <c r="F6847" s="259" t="s">
        <v>2010</v>
      </c>
      <c r="G6847" s="259" t="s">
        <v>295</v>
      </c>
      <c r="H6847" s="264" t="s">
        <v>840</v>
      </c>
      <c r="I6847" s="264" t="s">
        <v>150</v>
      </c>
      <c r="J6847" s="264">
        <v>-69.709999999999994</v>
      </c>
      <c r="K6847" s="82" t="str">
        <f>IFERROR(IFERROR(VLOOKUP(I6847,'DE-PARA'!B:D,3,0),VLOOKUP(I6847,'DE-PARA'!C:D,2,0)),"NÃO ENCONTRADO")</f>
        <v>Serviços</v>
      </c>
      <c r="L6847" s="50" t="str">
        <f>VLOOKUP(K6847,'Base -Receita-Despesa'!$B:$AS,1,FALSE)</f>
        <v>Serviços</v>
      </c>
    </row>
    <row r="6848" spans="1:12" ht="15" customHeight="1" x14ac:dyDescent="0.25">
      <c r="A6848" s="81" t="str">
        <f t="shared" si="220"/>
        <v>2020</v>
      </c>
      <c r="B6848" s="259" t="s">
        <v>1021</v>
      </c>
      <c r="C6848" s="260" t="s">
        <v>1022</v>
      </c>
      <c r="D6848" s="73" t="str">
        <f t="shared" si="219"/>
        <v>fev/2020</v>
      </c>
      <c r="E6848" s="263">
        <v>43881</v>
      </c>
      <c r="F6848" s="259" t="s">
        <v>2011</v>
      </c>
      <c r="G6848" s="259" t="s">
        <v>295</v>
      </c>
      <c r="H6848" s="264" t="s">
        <v>842</v>
      </c>
      <c r="I6848" s="264" t="s">
        <v>120</v>
      </c>
      <c r="J6848" s="264">
        <v>-48.38</v>
      </c>
      <c r="K6848" s="82" t="str">
        <f>IFERROR(IFERROR(VLOOKUP(I6848,'DE-PARA'!B:D,3,0),VLOOKUP(I6848,'DE-PARA'!C:D,2,0)),"NÃO ENCONTRADO")</f>
        <v>Serviços</v>
      </c>
      <c r="L6848" s="50" t="str">
        <f>VLOOKUP(K6848,'Base -Receita-Despesa'!$B:$AS,1,FALSE)</f>
        <v>Serviços</v>
      </c>
    </row>
    <row r="6849" spans="1:12" ht="15" customHeight="1" x14ac:dyDescent="0.25">
      <c r="A6849" s="81" t="str">
        <f t="shared" si="220"/>
        <v>2020</v>
      </c>
      <c r="B6849" s="259" t="s">
        <v>1021</v>
      </c>
      <c r="C6849" s="260" t="s">
        <v>1022</v>
      </c>
      <c r="D6849" s="73" t="str">
        <f t="shared" si="219"/>
        <v>fev/2020</v>
      </c>
      <c r="E6849" s="263">
        <v>43881</v>
      </c>
      <c r="F6849" s="259" t="s">
        <v>2012</v>
      </c>
      <c r="G6849" s="259" t="s">
        <v>295</v>
      </c>
      <c r="H6849" s="264" t="s">
        <v>1665</v>
      </c>
      <c r="I6849" s="266" t="s">
        <v>137</v>
      </c>
      <c r="J6849" s="264">
        <v>-47.2</v>
      </c>
      <c r="K6849" s="82" t="str">
        <f>IFERROR(IFERROR(VLOOKUP(I6849,'DE-PARA'!B:D,3,0),VLOOKUP(I6849,'DE-PARA'!C:D,2,0)),"NÃO ENCONTRADO")</f>
        <v>Serviços</v>
      </c>
      <c r="L6849" s="50" t="str">
        <f>VLOOKUP(K6849,'Base -Receita-Despesa'!$B:$AS,1,FALSE)</f>
        <v>Serviços</v>
      </c>
    </row>
    <row r="6850" spans="1:12" ht="15" customHeight="1" x14ac:dyDescent="0.25">
      <c r="A6850" s="81" t="str">
        <f t="shared" si="220"/>
        <v>2020</v>
      </c>
      <c r="B6850" s="259" t="s">
        <v>1021</v>
      </c>
      <c r="C6850" s="260" t="s">
        <v>1022</v>
      </c>
      <c r="D6850" s="73" t="str">
        <f t="shared" si="219"/>
        <v>fev/2020</v>
      </c>
      <c r="E6850" s="263">
        <v>43881</v>
      </c>
      <c r="F6850" s="259" t="s">
        <v>2013</v>
      </c>
      <c r="G6850" s="259" t="s">
        <v>295</v>
      </c>
      <c r="H6850" s="264" t="s">
        <v>340</v>
      </c>
      <c r="I6850" s="264" t="s">
        <v>160</v>
      </c>
      <c r="J6850" s="264">
        <v>-28.22</v>
      </c>
      <c r="K6850" s="82" t="str">
        <f>IFERROR(IFERROR(VLOOKUP(I6850,'DE-PARA'!B:D,3,0),VLOOKUP(I6850,'DE-PARA'!C:D,2,0)),"NÃO ENCONTRADO")</f>
        <v>Serviços</v>
      </c>
      <c r="L6850" s="50" t="str">
        <f>VLOOKUP(K6850,'Base -Receita-Despesa'!$B:$AS,1,FALSE)</f>
        <v>Serviços</v>
      </c>
    </row>
    <row r="6851" spans="1:12" ht="15" customHeight="1" x14ac:dyDescent="0.25">
      <c r="A6851" s="81" t="str">
        <f t="shared" si="220"/>
        <v>2020</v>
      </c>
      <c r="B6851" s="259" t="s">
        <v>1021</v>
      </c>
      <c r="C6851" s="260" t="s">
        <v>1022</v>
      </c>
      <c r="D6851" s="73" t="str">
        <f t="shared" ref="D6851:D6914" si="221">TEXT(E6851,"mmm/aaaa")</f>
        <v>fev/2020</v>
      </c>
      <c r="E6851" s="263">
        <v>43881</v>
      </c>
      <c r="F6851" s="259" t="s">
        <v>207</v>
      </c>
      <c r="G6851" s="259" t="s">
        <v>295</v>
      </c>
      <c r="H6851" s="264" t="s">
        <v>208</v>
      </c>
      <c r="I6851" s="264" t="s">
        <v>298</v>
      </c>
      <c r="J6851" s="265">
        <v>246109.91</v>
      </c>
      <c r="K6851" s="82" t="str">
        <f>IFERROR(IFERROR(VLOOKUP(I6851,'DE-PARA'!B:D,3,0),VLOOKUP(I6851,'DE-PARA'!C:D,2,0)),"NÃO ENCONTRADO")</f>
        <v>Entrada Conta Aplicação (+)</v>
      </c>
      <c r="L6851" s="50" t="str">
        <f>VLOOKUP(K6851,'Base -Receita-Despesa'!$B:$AS,1,FALSE)</f>
        <v>ENTRADA CONTA APLICAÇÃO (+)</v>
      </c>
    </row>
    <row r="6852" spans="1:12" ht="15" customHeight="1" x14ac:dyDescent="0.25">
      <c r="A6852" s="81" t="str">
        <f t="shared" si="220"/>
        <v>2020</v>
      </c>
      <c r="B6852" s="259" t="s">
        <v>1021</v>
      </c>
      <c r="C6852" s="260" t="s">
        <v>1022</v>
      </c>
      <c r="D6852" s="73" t="str">
        <f t="shared" si="221"/>
        <v>fev/2020</v>
      </c>
      <c r="E6852" s="263">
        <v>43882</v>
      </c>
      <c r="F6852" s="259" t="s">
        <v>134</v>
      </c>
      <c r="G6852" s="259" t="s">
        <v>295</v>
      </c>
      <c r="H6852" s="264" t="s">
        <v>2014</v>
      </c>
      <c r="I6852" s="264" t="s">
        <v>135</v>
      </c>
      <c r="J6852" s="265">
        <v>-74644.88</v>
      </c>
      <c r="K6852" s="82" t="str">
        <f>IFERROR(IFERROR(VLOOKUP(I6852,'DE-PARA'!B:D,3,0),VLOOKUP(I6852,'DE-PARA'!C:D,2,0)),"NÃO ENCONTRADO")</f>
        <v>Pessoal</v>
      </c>
      <c r="L6852" s="50" t="str">
        <f>VLOOKUP(K6852,'Base -Receita-Despesa'!$B:$AS,1,FALSE)</f>
        <v>Pessoal</v>
      </c>
    </row>
    <row r="6853" spans="1:12" ht="15" customHeight="1" x14ac:dyDescent="0.25">
      <c r="A6853" s="81" t="str">
        <f t="shared" si="220"/>
        <v>2020</v>
      </c>
      <c r="B6853" s="259" t="s">
        <v>1021</v>
      </c>
      <c r="C6853" s="260" t="s">
        <v>1022</v>
      </c>
      <c r="D6853" s="73" t="str">
        <f t="shared" si="221"/>
        <v>fev/2020</v>
      </c>
      <c r="E6853" s="263">
        <v>43882</v>
      </c>
      <c r="F6853" s="259">
        <v>226</v>
      </c>
      <c r="G6853" s="259" t="s">
        <v>295</v>
      </c>
      <c r="H6853" s="264" t="s">
        <v>840</v>
      </c>
      <c r="I6853" s="264" t="s">
        <v>150</v>
      </c>
      <c r="J6853" s="265">
        <v>-68693</v>
      </c>
      <c r="K6853" s="82" t="str">
        <f>IFERROR(IFERROR(VLOOKUP(I6853,'DE-PARA'!B:D,3,0),VLOOKUP(I6853,'DE-PARA'!C:D,2,0)),"NÃO ENCONTRADO")</f>
        <v>Serviços</v>
      </c>
      <c r="L6853" s="50" t="str">
        <f>VLOOKUP(K6853,'Base -Receita-Despesa'!$B:$AS,1,FALSE)</f>
        <v>Serviços</v>
      </c>
    </row>
    <row r="6854" spans="1:12" ht="15" customHeight="1" x14ac:dyDescent="0.25">
      <c r="A6854" s="81" t="str">
        <f t="shared" si="220"/>
        <v>2020</v>
      </c>
      <c r="B6854" s="259" t="s">
        <v>1021</v>
      </c>
      <c r="C6854" s="260" t="s">
        <v>1022</v>
      </c>
      <c r="D6854" s="73" t="str">
        <f t="shared" si="221"/>
        <v>fev/2020</v>
      </c>
      <c r="E6854" s="263">
        <v>43882</v>
      </c>
      <c r="F6854" s="259">
        <v>226</v>
      </c>
      <c r="G6854" s="259" t="s">
        <v>295</v>
      </c>
      <c r="H6854" s="264" t="s">
        <v>840</v>
      </c>
      <c r="I6854" s="264" t="s">
        <v>150</v>
      </c>
      <c r="J6854" s="265">
        <v>-68693</v>
      </c>
      <c r="K6854" s="82" t="str">
        <f>IFERROR(IFERROR(VLOOKUP(I6854,'DE-PARA'!B:D,3,0),VLOOKUP(I6854,'DE-PARA'!C:D,2,0)),"NÃO ENCONTRADO")</f>
        <v>Serviços</v>
      </c>
      <c r="L6854" s="50" t="str">
        <f>VLOOKUP(K6854,'Base -Receita-Despesa'!$B:$AS,1,FALSE)</f>
        <v>Serviços</v>
      </c>
    </row>
    <row r="6855" spans="1:12" ht="15" customHeight="1" x14ac:dyDescent="0.25">
      <c r="A6855" s="81" t="str">
        <f t="shared" si="220"/>
        <v>2020</v>
      </c>
      <c r="B6855" s="259" t="s">
        <v>1021</v>
      </c>
      <c r="C6855" s="260" t="s">
        <v>1022</v>
      </c>
      <c r="D6855" s="73" t="str">
        <f t="shared" si="221"/>
        <v>fev/2020</v>
      </c>
      <c r="E6855" s="263">
        <v>43882</v>
      </c>
      <c r="F6855" s="259" t="s">
        <v>806</v>
      </c>
      <c r="G6855" s="259" t="s">
        <v>295</v>
      </c>
      <c r="H6855" s="264" t="s">
        <v>806</v>
      </c>
      <c r="I6855" s="264" t="s">
        <v>237</v>
      </c>
      <c r="J6855" s="265">
        <v>-5042.66</v>
      </c>
      <c r="K6855" s="82" t="str">
        <f>IFERROR(IFERROR(VLOOKUP(I6855,'DE-PARA'!B:D,3,0),VLOOKUP(I6855,'DE-PARA'!C:D,2,0)),"NÃO ENCONTRADO")</f>
        <v>Reembolso de Rateios(-)</v>
      </c>
      <c r="L6855" s="50" t="str">
        <f>VLOOKUP(K6855,'Base -Receita-Despesa'!$B:$AS,1,FALSE)</f>
        <v>Reembolso de Rateios(-)</v>
      </c>
    </row>
    <row r="6856" spans="1:12" ht="15" customHeight="1" x14ac:dyDescent="0.25">
      <c r="A6856" s="81" t="str">
        <f t="shared" si="220"/>
        <v>2020</v>
      </c>
      <c r="B6856" s="259" t="s">
        <v>1021</v>
      </c>
      <c r="C6856" s="260" t="s">
        <v>1022</v>
      </c>
      <c r="D6856" s="73" t="str">
        <f t="shared" si="221"/>
        <v>fev/2020</v>
      </c>
      <c r="E6856" s="263">
        <v>43882</v>
      </c>
      <c r="F6856" s="259">
        <v>228</v>
      </c>
      <c r="G6856" s="259" t="s">
        <v>295</v>
      </c>
      <c r="H6856" s="264" t="s">
        <v>840</v>
      </c>
      <c r="I6856" s="264" t="s">
        <v>150</v>
      </c>
      <c r="J6856" s="265">
        <v>-4647.3900000000003</v>
      </c>
      <c r="K6856" s="82" t="str">
        <f>IFERROR(IFERROR(VLOOKUP(I6856,'DE-PARA'!B:D,3,0),VLOOKUP(I6856,'DE-PARA'!C:D,2,0)),"NÃO ENCONTRADO")</f>
        <v>Serviços</v>
      </c>
      <c r="L6856" s="50" t="str">
        <f>VLOOKUP(K6856,'Base -Receita-Despesa'!$B:$AS,1,FALSE)</f>
        <v>Serviços</v>
      </c>
    </row>
    <row r="6857" spans="1:12" ht="15" customHeight="1" x14ac:dyDescent="0.25">
      <c r="A6857" s="81" t="str">
        <f t="shared" si="220"/>
        <v>2020</v>
      </c>
      <c r="B6857" s="259" t="s">
        <v>1021</v>
      </c>
      <c r="C6857" s="260" t="s">
        <v>1022</v>
      </c>
      <c r="D6857" s="73" t="str">
        <f t="shared" si="221"/>
        <v>fev/2020</v>
      </c>
      <c r="E6857" s="263">
        <v>43882</v>
      </c>
      <c r="F6857" s="259">
        <v>228</v>
      </c>
      <c r="G6857" s="259" t="s">
        <v>295</v>
      </c>
      <c r="H6857" s="264" t="s">
        <v>840</v>
      </c>
      <c r="I6857" s="264" t="s">
        <v>150</v>
      </c>
      <c r="J6857" s="265">
        <v>-4647.3900000000003</v>
      </c>
      <c r="K6857" s="82" t="str">
        <f>IFERROR(IFERROR(VLOOKUP(I6857,'DE-PARA'!B:D,3,0),VLOOKUP(I6857,'DE-PARA'!C:D,2,0)),"NÃO ENCONTRADO")</f>
        <v>Serviços</v>
      </c>
      <c r="L6857" s="50" t="str">
        <f>VLOOKUP(K6857,'Base -Receita-Despesa'!$B:$AS,1,FALSE)</f>
        <v>Serviços</v>
      </c>
    </row>
    <row r="6858" spans="1:12" ht="15" customHeight="1" x14ac:dyDescent="0.25">
      <c r="A6858" s="81" t="str">
        <f t="shared" si="220"/>
        <v>2020</v>
      </c>
      <c r="B6858" s="259" t="s">
        <v>1021</v>
      </c>
      <c r="C6858" s="260" t="s">
        <v>1022</v>
      </c>
      <c r="D6858" s="73" t="str">
        <f t="shared" si="221"/>
        <v>fev/2020</v>
      </c>
      <c r="E6858" s="263">
        <v>43882</v>
      </c>
      <c r="F6858" s="259" t="s">
        <v>789</v>
      </c>
      <c r="G6858" s="259" t="s">
        <v>295</v>
      </c>
      <c r="H6858" s="264" t="s">
        <v>2015</v>
      </c>
      <c r="I6858" s="264" t="s">
        <v>156</v>
      </c>
      <c r="J6858" s="265">
        <v>-4008.53</v>
      </c>
      <c r="K6858" s="82" t="str">
        <f>IFERROR(IFERROR(VLOOKUP(I6858,'DE-PARA'!B:D,3,0),VLOOKUP(I6858,'DE-PARA'!C:D,2,0)),"NÃO ENCONTRADO")</f>
        <v>Encargos sobre Folha de Pagamento</v>
      </c>
      <c r="L6858" s="50" t="str">
        <f>VLOOKUP(K6858,'Base -Receita-Despesa'!$B:$AS,1,FALSE)</f>
        <v>Encargos sobre Folha de Pagamento</v>
      </c>
    </row>
    <row r="6859" spans="1:12" ht="15" customHeight="1" x14ac:dyDescent="0.25">
      <c r="A6859" s="81" t="str">
        <f t="shared" si="220"/>
        <v>2020</v>
      </c>
      <c r="B6859" s="259" t="s">
        <v>1021</v>
      </c>
      <c r="C6859" s="260" t="s">
        <v>1022</v>
      </c>
      <c r="D6859" s="73" t="str">
        <f t="shared" si="221"/>
        <v>fev/2020</v>
      </c>
      <c r="E6859" s="263">
        <v>43882</v>
      </c>
      <c r="F6859" s="259">
        <v>2020</v>
      </c>
      <c r="G6859" s="259" t="s">
        <v>295</v>
      </c>
      <c r="H6859" s="264" t="s">
        <v>1442</v>
      </c>
      <c r="I6859" s="264" t="s">
        <v>137</v>
      </c>
      <c r="J6859" s="265">
        <v>-3500</v>
      </c>
      <c r="K6859" s="82" t="str">
        <f>IFERROR(IFERROR(VLOOKUP(I6859,'DE-PARA'!B:D,3,0),VLOOKUP(I6859,'DE-PARA'!C:D,2,0)),"NÃO ENCONTRADO")</f>
        <v>Serviços</v>
      </c>
      <c r="L6859" s="50" t="str">
        <f>VLOOKUP(K6859,'Base -Receita-Despesa'!$B:$AS,1,FALSE)</f>
        <v>Serviços</v>
      </c>
    </row>
    <row r="6860" spans="1:12" ht="15" customHeight="1" x14ac:dyDescent="0.25">
      <c r="A6860" s="81" t="str">
        <f t="shared" si="220"/>
        <v>2020</v>
      </c>
      <c r="B6860" s="259" t="s">
        <v>1021</v>
      </c>
      <c r="C6860" s="260" t="s">
        <v>1022</v>
      </c>
      <c r="D6860" s="73" t="str">
        <f t="shared" si="221"/>
        <v>fev/2020</v>
      </c>
      <c r="E6860" s="263">
        <v>43882</v>
      </c>
      <c r="F6860" s="259">
        <v>2840</v>
      </c>
      <c r="G6860" s="259" t="s">
        <v>295</v>
      </c>
      <c r="H6860" s="264" t="s">
        <v>1084</v>
      </c>
      <c r="I6860" s="264" t="s">
        <v>252</v>
      </c>
      <c r="J6860" s="265">
        <v>-2817</v>
      </c>
      <c r="K6860" s="82" t="str">
        <f>IFERROR(IFERROR(VLOOKUP(I6860,'DE-PARA'!B:D,3,0),VLOOKUP(I6860,'DE-PARA'!C:D,2,0)),"NÃO ENCONTRADO")</f>
        <v>Materiais</v>
      </c>
      <c r="L6860" s="50" t="str">
        <f>VLOOKUP(K6860,'Base -Receita-Despesa'!$B:$AS,1,FALSE)</f>
        <v>Materiais</v>
      </c>
    </row>
    <row r="6861" spans="1:12" ht="15" customHeight="1" x14ac:dyDescent="0.25">
      <c r="A6861" s="81" t="str">
        <f t="shared" si="220"/>
        <v>2020</v>
      </c>
      <c r="B6861" s="259" t="s">
        <v>1021</v>
      </c>
      <c r="C6861" s="260" t="s">
        <v>1022</v>
      </c>
      <c r="D6861" s="73" t="str">
        <f t="shared" si="221"/>
        <v>fev/2020</v>
      </c>
      <c r="E6861" s="263">
        <v>43882</v>
      </c>
      <c r="F6861" s="259" t="s">
        <v>2016</v>
      </c>
      <c r="G6861" s="259" t="s">
        <v>295</v>
      </c>
      <c r="H6861" s="264" t="s">
        <v>2017</v>
      </c>
      <c r="I6861" s="264" t="s">
        <v>148</v>
      </c>
      <c r="J6861" s="265">
        <v>-1290</v>
      </c>
      <c r="K6861" s="82" t="str">
        <f>IFERROR(IFERROR(VLOOKUP(I6861,'DE-PARA'!B:D,3,0),VLOOKUP(I6861,'DE-PARA'!C:D,2,0)),"NÃO ENCONTRADO")</f>
        <v>Pessoal</v>
      </c>
      <c r="L6861" s="50" t="str">
        <f>VLOOKUP(K6861,'Base -Receita-Despesa'!$B:$AS,1,FALSE)</f>
        <v>Pessoal</v>
      </c>
    </row>
    <row r="6862" spans="1:12" ht="15" customHeight="1" x14ac:dyDescent="0.25">
      <c r="A6862" s="81" t="str">
        <f t="shared" si="220"/>
        <v>2020</v>
      </c>
      <c r="B6862" s="259" t="s">
        <v>1021</v>
      </c>
      <c r="C6862" s="260" t="s">
        <v>1022</v>
      </c>
      <c r="D6862" s="73" t="str">
        <f t="shared" si="221"/>
        <v>fev/2020</v>
      </c>
      <c r="E6862" s="263">
        <v>43882</v>
      </c>
      <c r="F6862" s="259" t="s">
        <v>134</v>
      </c>
      <c r="G6862" s="259" t="s">
        <v>295</v>
      </c>
      <c r="H6862" s="264" t="s">
        <v>1964</v>
      </c>
      <c r="I6862" s="264" t="s">
        <v>135</v>
      </c>
      <c r="J6862" s="264">
        <v>-683.1</v>
      </c>
      <c r="K6862" s="82" t="str">
        <f>IFERROR(IFERROR(VLOOKUP(I6862,'DE-PARA'!B:D,3,0),VLOOKUP(I6862,'DE-PARA'!C:D,2,0)),"NÃO ENCONTRADO")</f>
        <v>Pessoal</v>
      </c>
      <c r="L6862" s="50" t="str">
        <f>VLOOKUP(K6862,'Base -Receita-Despesa'!$B:$AS,1,FALSE)</f>
        <v>Pessoal</v>
      </c>
    </row>
    <row r="6863" spans="1:12" ht="15" customHeight="1" x14ac:dyDescent="0.25">
      <c r="A6863" s="81" t="str">
        <f t="shared" si="220"/>
        <v>2020</v>
      </c>
      <c r="B6863" s="259" t="s">
        <v>1021</v>
      </c>
      <c r="C6863" s="260" t="s">
        <v>1022</v>
      </c>
      <c r="D6863" s="73" t="str">
        <f t="shared" si="221"/>
        <v>fev/2020</v>
      </c>
      <c r="E6863" s="263">
        <v>43882</v>
      </c>
      <c r="F6863" s="259">
        <v>38225</v>
      </c>
      <c r="G6863" s="259" t="s">
        <v>295</v>
      </c>
      <c r="H6863" s="264" t="s">
        <v>1957</v>
      </c>
      <c r="I6863" s="264" t="s">
        <v>169</v>
      </c>
      <c r="J6863" s="264">
        <v>-676</v>
      </c>
      <c r="K6863" s="82" t="str">
        <f>IFERROR(IFERROR(VLOOKUP(I6863,'DE-PARA'!B:D,3,0),VLOOKUP(I6863,'DE-PARA'!C:D,2,0)),"NÃO ENCONTRADO")</f>
        <v>Serviços</v>
      </c>
      <c r="L6863" s="50" t="str">
        <f>VLOOKUP(K6863,'Base -Receita-Despesa'!$B:$AS,1,FALSE)</f>
        <v>Serviços</v>
      </c>
    </row>
    <row r="6864" spans="1:12" ht="15" customHeight="1" x14ac:dyDescent="0.25">
      <c r="A6864" s="81" t="str">
        <f t="shared" si="220"/>
        <v>2020</v>
      </c>
      <c r="B6864" s="259" t="s">
        <v>1021</v>
      </c>
      <c r="C6864" s="260" t="s">
        <v>1022</v>
      </c>
      <c r="D6864" s="73" t="str">
        <f t="shared" si="221"/>
        <v>fev/2020</v>
      </c>
      <c r="E6864" s="263">
        <v>43882</v>
      </c>
      <c r="F6864" s="259">
        <v>2534</v>
      </c>
      <c r="G6864" s="259" t="s">
        <v>295</v>
      </c>
      <c r="H6864" s="264" t="s">
        <v>2018</v>
      </c>
      <c r="I6864" s="264" t="s">
        <v>169</v>
      </c>
      <c r="J6864" s="264">
        <v>-650</v>
      </c>
      <c r="K6864" s="82" t="str">
        <f>IFERROR(IFERROR(VLOOKUP(I6864,'DE-PARA'!B:D,3,0),VLOOKUP(I6864,'DE-PARA'!C:D,2,0)),"NÃO ENCONTRADO")</f>
        <v>Serviços</v>
      </c>
      <c r="L6864" s="50" t="str">
        <f>VLOOKUP(K6864,'Base -Receita-Despesa'!$B:$AS,1,FALSE)</f>
        <v>Serviços</v>
      </c>
    </row>
    <row r="6865" spans="1:12" ht="15" customHeight="1" x14ac:dyDescent="0.25">
      <c r="A6865" s="81" t="str">
        <f t="shared" si="220"/>
        <v>2020</v>
      </c>
      <c r="B6865" s="259" t="s">
        <v>1021</v>
      </c>
      <c r="C6865" s="260" t="s">
        <v>1022</v>
      </c>
      <c r="D6865" s="73" t="str">
        <f t="shared" si="221"/>
        <v>fev/2020</v>
      </c>
      <c r="E6865" s="263">
        <v>43882</v>
      </c>
      <c r="F6865" s="259" t="s">
        <v>134</v>
      </c>
      <c r="G6865" s="259" t="s">
        <v>295</v>
      </c>
      <c r="H6865" s="264" t="s">
        <v>1893</v>
      </c>
      <c r="I6865" s="264" t="s">
        <v>135</v>
      </c>
      <c r="J6865" s="264">
        <v>-358.94</v>
      </c>
      <c r="K6865" s="82" t="str">
        <f>IFERROR(IFERROR(VLOOKUP(I6865,'DE-PARA'!B:D,3,0),VLOOKUP(I6865,'DE-PARA'!C:D,2,0)),"NÃO ENCONTRADO")</f>
        <v>Pessoal</v>
      </c>
      <c r="L6865" s="50" t="str">
        <f>VLOOKUP(K6865,'Base -Receita-Despesa'!$B:$AS,1,FALSE)</f>
        <v>Pessoal</v>
      </c>
    </row>
    <row r="6866" spans="1:12" ht="15" customHeight="1" x14ac:dyDescent="0.25">
      <c r="A6866" s="81" t="str">
        <f t="shared" si="220"/>
        <v>2020</v>
      </c>
      <c r="B6866" s="259" t="s">
        <v>1021</v>
      </c>
      <c r="C6866" s="260" t="s">
        <v>1022</v>
      </c>
      <c r="D6866" s="73" t="str">
        <f t="shared" si="221"/>
        <v>fev/2020</v>
      </c>
      <c r="E6866" s="263">
        <v>43882</v>
      </c>
      <c r="F6866" s="259" t="s">
        <v>134</v>
      </c>
      <c r="G6866" s="259" t="s">
        <v>295</v>
      </c>
      <c r="H6866" s="264" t="s">
        <v>1886</v>
      </c>
      <c r="I6866" s="264" t="s">
        <v>135</v>
      </c>
      <c r="J6866" s="264">
        <v>-343.28</v>
      </c>
      <c r="K6866" s="82" t="str">
        <f>IFERROR(IFERROR(VLOOKUP(I6866,'DE-PARA'!B:D,3,0),VLOOKUP(I6866,'DE-PARA'!C:D,2,0)),"NÃO ENCONTRADO")</f>
        <v>Pessoal</v>
      </c>
      <c r="L6866" s="50" t="str">
        <f>VLOOKUP(K6866,'Base -Receita-Despesa'!$B:$AS,1,FALSE)</f>
        <v>Pessoal</v>
      </c>
    </row>
    <row r="6867" spans="1:12" ht="15" customHeight="1" x14ac:dyDescent="0.25">
      <c r="A6867" s="81" t="str">
        <f t="shared" si="220"/>
        <v>2020</v>
      </c>
      <c r="B6867" s="259" t="s">
        <v>1021</v>
      </c>
      <c r="C6867" s="260" t="s">
        <v>1022</v>
      </c>
      <c r="D6867" s="73" t="str">
        <f t="shared" si="221"/>
        <v>fev/2020</v>
      </c>
      <c r="E6867" s="263">
        <v>43882</v>
      </c>
      <c r="F6867" s="259" t="s">
        <v>134</v>
      </c>
      <c r="G6867" s="259" t="s">
        <v>295</v>
      </c>
      <c r="H6867" s="264" t="s">
        <v>1826</v>
      </c>
      <c r="I6867" s="264" t="s">
        <v>135</v>
      </c>
      <c r="J6867" s="264">
        <v>-330</v>
      </c>
      <c r="K6867" s="82" t="str">
        <f>IFERROR(IFERROR(VLOOKUP(I6867,'DE-PARA'!B:D,3,0),VLOOKUP(I6867,'DE-PARA'!C:D,2,0)),"NÃO ENCONTRADO")</f>
        <v>Pessoal</v>
      </c>
      <c r="L6867" s="50" t="str">
        <f>VLOOKUP(K6867,'Base -Receita-Despesa'!$B:$AS,1,FALSE)</f>
        <v>Pessoal</v>
      </c>
    </row>
    <row r="6868" spans="1:12" ht="15" customHeight="1" x14ac:dyDescent="0.25">
      <c r="A6868" s="81" t="str">
        <f t="shared" si="220"/>
        <v>2020</v>
      </c>
      <c r="B6868" s="259" t="s">
        <v>1021</v>
      </c>
      <c r="C6868" s="260" t="s">
        <v>1022</v>
      </c>
      <c r="D6868" s="73" t="str">
        <f t="shared" si="221"/>
        <v>fev/2020</v>
      </c>
      <c r="E6868" s="263">
        <v>43882</v>
      </c>
      <c r="F6868" s="259" t="s">
        <v>134</v>
      </c>
      <c r="G6868" s="259" t="s">
        <v>295</v>
      </c>
      <c r="H6868" s="264" t="s">
        <v>1888</v>
      </c>
      <c r="I6868" s="264" t="s">
        <v>135</v>
      </c>
      <c r="J6868" s="264">
        <v>-324</v>
      </c>
      <c r="K6868" s="82" t="str">
        <f>IFERROR(IFERROR(VLOOKUP(I6868,'DE-PARA'!B:D,3,0),VLOOKUP(I6868,'DE-PARA'!C:D,2,0)),"NÃO ENCONTRADO")</f>
        <v>Pessoal</v>
      </c>
      <c r="L6868" s="50" t="str">
        <f>VLOOKUP(K6868,'Base -Receita-Despesa'!$B:$AS,1,FALSE)</f>
        <v>Pessoal</v>
      </c>
    </row>
    <row r="6869" spans="1:12" ht="15" customHeight="1" x14ac:dyDescent="0.25">
      <c r="A6869" s="81" t="str">
        <f t="shared" si="220"/>
        <v>2020</v>
      </c>
      <c r="B6869" s="259" t="s">
        <v>1021</v>
      </c>
      <c r="C6869" s="260" t="s">
        <v>1022</v>
      </c>
      <c r="D6869" s="73" t="str">
        <f t="shared" si="221"/>
        <v>fev/2020</v>
      </c>
      <c r="E6869" s="263">
        <v>43882</v>
      </c>
      <c r="F6869" s="259" t="s">
        <v>134</v>
      </c>
      <c r="G6869" s="259" t="s">
        <v>295</v>
      </c>
      <c r="H6869" s="264" t="s">
        <v>1885</v>
      </c>
      <c r="I6869" s="264" t="s">
        <v>135</v>
      </c>
      <c r="J6869" s="264">
        <v>-324</v>
      </c>
      <c r="K6869" s="82" t="str">
        <f>IFERROR(IFERROR(VLOOKUP(I6869,'DE-PARA'!B:D,3,0),VLOOKUP(I6869,'DE-PARA'!C:D,2,0)),"NÃO ENCONTRADO")</f>
        <v>Pessoal</v>
      </c>
      <c r="L6869" s="50" t="str">
        <f>VLOOKUP(K6869,'Base -Receita-Despesa'!$B:$AS,1,FALSE)</f>
        <v>Pessoal</v>
      </c>
    </row>
    <row r="6870" spans="1:12" ht="15" customHeight="1" x14ac:dyDescent="0.25">
      <c r="A6870" s="81" t="str">
        <f t="shared" si="220"/>
        <v>2020</v>
      </c>
      <c r="B6870" s="259" t="s">
        <v>1021</v>
      </c>
      <c r="C6870" s="260" t="s">
        <v>1022</v>
      </c>
      <c r="D6870" s="73" t="str">
        <f t="shared" si="221"/>
        <v>fev/2020</v>
      </c>
      <c r="E6870" s="263">
        <v>43882</v>
      </c>
      <c r="F6870" s="259" t="s">
        <v>134</v>
      </c>
      <c r="G6870" s="259" t="s">
        <v>295</v>
      </c>
      <c r="H6870" s="264" t="s">
        <v>1889</v>
      </c>
      <c r="I6870" s="264" t="s">
        <v>135</v>
      </c>
      <c r="J6870" s="264">
        <v>-324</v>
      </c>
      <c r="K6870" s="82" t="str">
        <f>IFERROR(IFERROR(VLOOKUP(I6870,'DE-PARA'!B:D,3,0),VLOOKUP(I6870,'DE-PARA'!C:D,2,0)),"NÃO ENCONTRADO")</f>
        <v>Pessoal</v>
      </c>
      <c r="L6870" s="50" t="str">
        <f>VLOOKUP(K6870,'Base -Receita-Despesa'!$B:$AS,1,FALSE)</f>
        <v>Pessoal</v>
      </c>
    </row>
    <row r="6871" spans="1:12" ht="15" customHeight="1" x14ac:dyDescent="0.25">
      <c r="A6871" s="81" t="str">
        <f t="shared" si="220"/>
        <v>2020</v>
      </c>
      <c r="B6871" s="259" t="s">
        <v>1021</v>
      </c>
      <c r="C6871" s="260" t="s">
        <v>1022</v>
      </c>
      <c r="D6871" s="73" t="str">
        <f t="shared" si="221"/>
        <v>fev/2020</v>
      </c>
      <c r="E6871" s="263">
        <v>43882</v>
      </c>
      <c r="F6871" s="259" t="s">
        <v>134</v>
      </c>
      <c r="G6871" s="259" t="s">
        <v>295</v>
      </c>
      <c r="H6871" s="264" t="s">
        <v>1966</v>
      </c>
      <c r="I6871" s="264" t="s">
        <v>135</v>
      </c>
      <c r="J6871" s="264">
        <v>-324</v>
      </c>
      <c r="K6871" s="82" t="str">
        <f>IFERROR(IFERROR(VLOOKUP(I6871,'DE-PARA'!B:D,3,0),VLOOKUP(I6871,'DE-PARA'!C:D,2,0)),"NÃO ENCONTRADO")</f>
        <v>Pessoal</v>
      </c>
      <c r="L6871" s="50" t="str">
        <f>VLOOKUP(K6871,'Base -Receita-Despesa'!$B:$AS,1,FALSE)</f>
        <v>Pessoal</v>
      </c>
    </row>
    <row r="6872" spans="1:12" ht="15" customHeight="1" x14ac:dyDescent="0.25">
      <c r="A6872" s="81" t="str">
        <f t="shared" si="220"/>
        <v>2020</v>
      </c>
      <c r="B6872" s="259" t="s">
        <v>1021</v>
      </c>
      <c r="C6872" s="260" t="s">
        <v>1022</v>
      </c>
      <c r="D6872" s="73" t="str">
        <f t="shared" si="221"/>
        <v>fev/2020</v>
      </c>
      <c r="E6872" s="263">
        <v>43882</v>
      </c>
      <c r="F6872" s="259" t="s">
        <v>214</v>
      </c>
      <c r="G6872" s="259" t="s">
        <v>295</v>
      </c>
      <c r="H6872" s="264" t="s">
        <v>197</v>
      </c>
      <c r="I6872" s="264" t="s">
        <v>133</v>
      </c>
      <c r="J6872" s="264">
        <v>-9.5</v>
      </c>
      <c r="K6872" s="82" t="str">
        <f>IFERROR(IFERROR(VLOOKUP(I6872,'DE-PARA'!B:D,3,0),VLOOKUP(I6872,'DE-PARA'!C:D,2,0)),"NÃO ENCONTRADO")</f>
        <v>Outras Saídas</v>
      </c>
      <c r="L6872" s="50" t="str">
        <f>VLOOKUP(K6872,'Base -Receita-Despesa'!$B:$AS,1,FALSE)</f>
        <v>Outras Saídas</v>
      </c>
    </row>
    <row r="6873" spans="1:12" ht="15" customHeight="1" x14ac:dyDescent="0.25">
      <c r="A6873" s="81" t="str">
        <f t="shared" si="220"/>
        <v>2020</v>
      </c>
      <c r="B6873" s="259" t="s">
        <v>1021</v>
      </c>
      <c r="C6873" s="260" t="s">
        <v>1022</v>
      </c>
      <c r="D6873" s="73" t="str">
        <f t="shared" si="221"/>
        <v>fev/2020</v>
      </c>
      <c r="E6873" s="263">
        <v>43882</v>
      </c>
      <c r="F6873" s="259" t="s">
        <v>214</v>
      </c>
      <c r="G6873" s="259" t="s">
        <v>295</v>
      </c>
      <c r="H6873" s="264" t="s">
        <v>197</v>
      </c>
      <c r="I6873" s="264" t="s">
        <v>133</v>
      </c>
      <c r="J6873" s="264">
        <v>-9.5</v>
      </c>
      <c r="K6873" s="82" t="str">
        <f>IFERROR(IFERROR(VLOOKUP(I6873,'DE-PARA'!B:D,3,0),VLOOKUP(I6873,'DE-PARA'!C:D,2,0)),"NÃO ENCONTRADO")</f>
        <v>Outras Saídas</v>
      </c>
      <c r="L6873" s="50" t="str">
        <f>VLOOKUP(K6873,'Base -Receita-Despesa'!$B:$AS,1,FALSE)</f>
        <v>Outras Saídas</v>
      </c>
    </row>
    <row r="6874" spans="1:12" ht="15" customHeight="1" x14ac:dyDescent="0.25">
      <c r="A6874" s="81" t="str">
        <f t="shared" si="220"/>
        <v>2020</v>
      </c>
      <c r="B6874" s="259" t="s">
        <v>1021</v>
      </c>
      <c r="C6874" s="260" t="s">
        <v>1022</v>
      </c>
      <c r="D6874" s="73" t="str">
        <f t="shared" si="221"/>
        <v>fev/2020</v>
      </c>
      <c r="E6874" s="263">
        <v>43882</v>
      </c>
      <c r="F6874" s="259" t="s">
        <v>214</v>
      </c>
      <c r="G6874" s="259" t="s">
        <v>295</v>
      </c>
      <c r="H6874" s="264" t="s">
        <v>197</v>
      </c>
      <c r="I6874" s="264" t="s">
        <v>133</v>
      </c>
      <c r="J6874" s="264">
        <v>-9.5</v>
      </c>
      <c r="K6874" s="82" t="str">
        <f>IFERROR(IFERROR(VLOOKUP(I6874,'DE-PARA'!B:D,3,0),VLOOKUP(I6874,'DE-PARA'!C:D,2,0)),"NÃO ENCONTRADO")</f>
        <v>Outras Saídas</v>
      </c>
      <c r="L6874" s="50" t="str">
        <f>VLOOKUP(K6874,'Base -Receita-Despesa'!$B:$AS,1,FALSE)</f>
        <v>Outras Saídas</v>
      </c>
    </row>
    <row r="6875" spans="1:12" ht="15" customHeight="1" x14ac:dyDescent="0.25">
      <c r="A6875" s="81" t="str">
        <f t="shared" si="220"/>
        <v>2020</v>
      </c>
      <c r="B6875" s="259" t="s">
        <v>1021</v>
      </c>
      <c r="C6875" s="260" t="s">
        <v>1022</v>
      </c>
      <c r="D6875" s="73" t="str">
        <f t="shared" si="221"/>
        <v>fev/2020</v>
      </c>
      <c r="E6875" s="263">
        <v>43882</v>
      </c>
      <c r="F6875" s="259" t="s">
        <v>214</v>
      </c>
      <c r="G6875" s="259" t="s">
        <v>295</v>
      </c>
      <c r="H6875" s="264" t="s">
        <v>197</v>
      </c>
      <c r="I6875" s="264" t="s">
        <v>133</v>
      </c>
      <c r="J6875" s="264">
        <v>-9.5</v>
      </c>
      <c r="K6875" s="82" t="str">
        <f>IFERROR(IFERROR(VLOOKUP(I6875,'DE-PARA'!B:D,3,0),VLOOKUP(I6875,'DE-PARA'!C:D,2,0)),"NÃO ENCONTRADO")</f>
        <v>Outras Saídas</v>
      </c>
      <c r="L6875" s="50" t="str">
        <f>VLOOKUP(K6875,'Base -Receita-Despesa'!$B:$AS,1,FALSE)</f>
        <v>Outras Saídas</v>
      </c>
    </row>
    <row r="6876" spans="1:12" ht="15" customHeight="1" x14ac:dyDescent="0.25">
      <c r="A6876" s="81" t="str">
        <f t="shared" si="220"/>
        <v>2020</v>
      </c>
      <c r="B6876" s="259" t="s">
        <v>1021</v>
      </c>
      <c r="C6876" s="260" t="s">
        <v>1022</v>
      </c>
      <c r="D6876" s="73" t="str">
        <f t="shared" si="221"/>
        <v>fev/2020</v>
      </c>
      <c r="E6876" s="263">
        <v>43882</v>
      </c>
      <c r="F6876" s="259" t="s">
        <v>214</v>
      </c>
      <c r="G6876" s="259" t="s">
        <v>295</v>
      </c>
      <c r="H6876" s="264" t="s">
        <v>197</v>
      </c>
      <c r="I6876" s="264" t="s">
        <v>133</v>
      </c>
      <c r="J6876" s="264">
        <v>-9.5</v>
      </c>
      <c r="K6876" s="82" t="str">
        <f>IFERROR(IFERROR(VLOOKUP(I6876,'DE-PARA'!B:D,3,0),VLOOKUP(I6876,'DE-PARA'!C:D,2,0)),"NÃO ENCONTRADO")</f>
        <v>Outras Saídas</v>
      </c>
      <c r="L6876" s="50" t="str">
        <f>VLOOKUP(K6876,'Base -Receita-Despesa'!$B:$AS,1,FALSE)</f>
        <v>Outras Saídas</v>
      </c>
    </row>
    <row r="6877" spans="1:12" ht="15" customHeight="1" x14ac:dyDescent="0.25">
      <c r="A6877" s="81" t="str">
        <f t="shared" si="220"/>
        <v>2020</v>
      </c>
      <c r="B6877" s="259" t="s">
        <v>1021</v>
      </c>
      <c r="C6877" s="260" t="s">
        <v>1022</v>
      </c>
      <c r="D6877" s="73" t="str">
        <f t="shared" si="221"/>
        <v>fev/2020</v>
      </c>
      <c r="E6877" s="263">
        <v>43882</v>
      </c>
      <c r="F6877" s="259" t="s">
        <v>214</v>
      </c>
      <c r="G6877" s="259" t="s">
        <v>295</v>
      </c>
      <c r="H6877" s="264" t="s">
        <v>197</v>
      </c>
      <c r="I6877" s="264" t="s">
        <v>133</v>
      </c>
      <c r="J6877" s="264">
        <v>-9.5</v>
      </c>
      <c r="K6877" s="82" t="str">
        <f>IFERROR(IFERROR(VLOOKUP(I6877,'DE-PARA'!B:D,3,0),VLOOKUP(I6877,'DE-PARA'!C:D,2,0)),"NÃO ENCONTRADO")</f>
        <v>Outras Saídas</v>
      </c>
      <c r="L6877" s="50" t="str">
        <f>VLOOKUP(K6877,'Base -Receita-Despesa'!$B:$AS,1,FALSE)</f>
        <v>Outras Saídas</v>
      </c>
    </row>
    <row r="6878" spans="1:12" ht="15" customHeight="1" x14ac:dyDescent="0.25">
      <c r="A6878" s="81" t="str">
        <f t="shared" si="220"/>
        <v>2020</v>
      </c>
      <c r="B6878" s="259" t="s">
        <v>1021</v>
      </c>
      <c r="C6878" s="260" t="s">
        <v>1022</v>
      </c>
      <c r="D6878" s="73" t="str">
        <f t="shared" si="221"/>
        <v>fev/2020</v>
      </c>
      <c r="E6878" s="263">
        <v>43882</v>
      </c>
      <c r="F6878" s="259" t="s">
        <v>214</v>
      </c>
      <c r="G6878" s="259" t="s">
        <v>295</v>
      </c>
      <c r="H6878" s="264" t="s">
        <v>197</v>
      </c>
      <c r="I6878" s="264" t="s">
        <v>133</v>
      </c>
      <c r="J6878" s="264">
        <v>-9.5</v>
      </c>
      <c r="K6878" s="82" t="str">
        <f>IFERROR(IFERROR(VLOOKUP(I6878,'DE-PARA'!B:D,3,0),VLOOKUP(I6878,'DE-PARA'!C:D,2,0)),"NÃO ENCONTRADO")</f>
        <v>Outras Saídas</v>
      </c>
      <c r="L6878" s="50" t="str">
        <f>VLOOKUP(K6878,'Base -Receita-Despesa'!$B:$AS,1,FALSE)</f>
        <v>Outras Saídas</v>
      </c>
    </row>
    <row r="6879" spans="1:12" ht="15" customHeight="1" x14ac:dyDescent="0.25">
      <c r="A6879" s="81" t="str">
        <f t="shared" si="220"/>
        <v>2020</v>
      </c>
      <c r="B6879" s="259" t="s">
        <v>1021</v>
      </c>
      <c r="C6879" s="260" t="s">
        <v>1022</v>
      </c>
      <c r="D6879" s="73" t="str">
        <f t="shared" si="221"/>
        <v>fev/2020</v>
      </c>
      <c r="E6879" s="263">
        <v>43882</v>
      </c>
      <c r="F6879" s="259">
        <v>228</v>
      </c>
      <c r="G6879" s="259" t="s">
        <v>295</v>
      </c>
      <c r="H6879" s="264" t="s">
        <v>840</v>
      </c>
      <c r="I6879" s="264" t="s">
        <v>150</v>
      </c>
      <c r="J6879" s="265">
        <v>4647.3900000000003</v>
      </c>
      <c r="K6879" s="82" t="str">
        <f>IFERROR(IFERROR(VLOOKUP(I6879,'DE-PARA'!B:D,3,0),VLOOKUP(I6879,'DE-PARA'!C:D,2,0)),"NÃO ENCONTRADO")</f>
        <v>Serviços</v>
      </c>
      <c r="L6879" s="50" t="str">
        <f>VLOOKUP(K6879,'Base -Receita-Despesa'!$B:$AS,1,FALSE)</f>
        <v>Serviços</v>
      </c>
    </row>
    <row r="6880" spans="1:12" ht="15" customHeight="1" x14ac:dyDescent="0.25">
      <c r="A6880" s="81" t="str">
        <f t="shared" si="220"/>
        <v>2020</v>
      </c>
      <c r="B6880" s="259" t="s">
        <v>1021</v>
      </c>
      <c r="C6880" s="260" t="s">
        <v>1022</v>
      </c>
      <c r="D6880" s="73" t="str">
        <f t="shared" si="221"/>
        <v>fev/2020</v>
      </c>
      <c r="E6880" s="263">
        <v>43882</v>
      </c>
      <c r="F6880" s="259">
        <v>226</v>
      </c>
      <c r="G6880" s="259" t="s">
        <v>295</v>
      </c>
      <c r="H6880" s="264" t="s">
        <v>840</v>
      </c>
      <c r="I6880" s="264" t="s">
        <v>150</v>
      </c>
      <c r="J6880" s="265">
        <v>68693</v>
      </c>
      <c r="K6880" s="82" t="str">
        <f>IFERROR(IFERROR(VLOOKUP(I6880,'DE-PARA'!B:D,3,0),VLOOKUP(I6880,'DE-PARA'!C:D,2,0)),"NÃO ENCONTRADO")</f>
        <v>Serviços</v>
      </c>
      <c r="L6880" s="50" t="str">
        <f>VLOOKUP(K6880,'Base -Receita-Despesa'!$B:$AS,1,FALSE)</f>
        <v>Serviços</v>
      </c>
    </row>
    <row r="6881" spans="1:12" ht="15" customHeight="1" x14ac:dyDescent="0.25">
      <c r="A6881" s="81" t="str">
        <f t="shared" si="220"/>
        <v>2020</v>
      </c>
      <c r="B6881" s="259" t="s">
        <v>1021</v>
      </c>
      <c r="C6881" s="260" t="s">
        <v>1022</v>
      </c>
      <c r="D6881" s="73" t="str">
        <f t="shared" si="221"/>
        <v>fev/2020</v>
      </c>
      <c r="E6881" s="263">
        <v>43882</v>
      </c>
      <c r="F6881" s="259" t="s">
        <v>207</v>
      </c>
      <c r="G6881" s="259" t="s">
        <v>295</v>
      </c>
      <c r="H6881" s="260" t="s">
        <v>208</v>
      </c>
      <c r="I6881" s="264" t="s">
        <v>298</v>
      </c>
      <c r="J6881" s="265">
        <v>169047.28</v>
      </c>
      <c r="K6881" s="82" t="str">
        <f>IFERROR(IFERROR(VLOOKUP(I6881,'DE-PARA'!B:D,3,0),VLOOKUP(I6881,'DE-PARA'!C:D,2,0)),"NÃO ENCONTRADO")</f>
        <v>Entrada Conta Aplicação (+)</v>
      </c>
      <c r="L6881" s="50" t="str">
        <f>VLOOKUP(K6881,'Base -Receita-Despesa'!$B:$AS,1,FALSE)</f>
        <v>ENTRADA CONTA APLICAÇÃO (+)</v>
      </c>
    </row>
    <row r="6882" spans="1:12" ht="15" customHeight="1" x14ac:dyDescent="0.25">
      <c r="A6882" s="81" t="str">
        <f t="shared" si="220"/>
        <v>2020</v>
      </c>
      <c r="B6882" s="259" t="s">
        <v>1021</v>
      </c>
      <c r="C6882" s="260" t="s">
        <v>1022</v>
      </c>
      <c r="D6882" s="73" t="str">
        <f t="shared" si="221"/>
        <v>fev/2020</v>
      </c>
      <c r="E6882" s="263">
        <v>43887</v>
      </c>
      <c r="F6882" s="259">
        <v>11545</v>
      </c>
      <c r="G6882" s="259" t="s">
        <v>295</v>
      </c>
      <c r="H6882" s="264" t="s">
        <v>1304</v>
      </c>
      <c r="I6882" s="264" t="s">
        <v>248</v>
      </c>
      <c r="J6882" s="265">
        <v>-7849.03</v>
      </c>
      <c r="K6882" s="82" t="str">
        <f>IFERROR(IFERROR(VLOOKUP(I6882,'DE-PARA'!B:D,3,0),VLOOKUP(I6882,'DE-PARA'!C:D,2,0)),"NÃO ENCONTRADO")</f>
        <v>Materiais</v>
      </c>
      <c r="L6882" s="50" t="str">
        <f>VLOOKUP(K6882,'Base -Receita-Despesa'!$B:$AS,1,FALSE)</f>
        <v>Materiais</v>
      </c>
    </row>
    <row r="6883" spans="1:12" ht="15" customHeight="1" x14ac:dyDescent="0.25">
      <c r="A6883" s="81" t="str">
        <f t="shared" si="220"/>
        <v>2020</v>
      </c>
      <c r="B6883" s="259" t="s">
        <v>1021</v>
      </c>
      <c r="C6883" s="260" t="s">
        <v>1022</v>
      </c>
      <c r="D6883" s="73" t="str">
        <f t="shared" si="221"/>
        <v>fev/2020</v>
      </c>
      <c r="E6883" s="263">
        <v>43887</v>
      </c>
      <c r="F6883" s="259">
        <v>15796</v>
      </c>
      <c r="G6883" s="259" t="s">
        <v>295</v>
      </c>
      <c r="H6883" s="264" t="s">
        <v>741</v>
      </c>
      <c r="I6883" s="264" t="s">
        <v>160</v>
      </c>
      <c r="J6883" s="265">
        <v>-4304.17</v>
      </c>
      <c r="K6883" s="82" t="str">
        <f>IFERROR(IFERROR(VLOOKUP(I6883,'DE-PARA'!B:D,3,0),VLOOKUP(I6883,'DE-PARA'!C:D,2,0)),"NÃO ENCONTRADO")</f>
        <v>Serviços</v>
      </c>
      <c r="L6883" s="50" t="str">
        <f>VLOOKUP(K6883,'Base -Receita-Despesa'!$B:$AS,1,FALSE)</f>
        <v>Serviços</v>
      </c>
    </row>
    <row r="6884" spans="1:12" ht="15" customHeight="1" x14ac:dyDescent="0.25">
      <c r="A6884" s="81" t="str">
        <f t="shared" si="220"/>
        <v>2020</v>
      </c>
      <c r="B6884" s="259" t="s">
        <v>1021</v>
      </c>
      <c r="C6884" s="260" t="s">
        <v>1022</v>
      </c>
      <c r="D6884" s="73" t="str">
        <f t="shared" si="221"/>
        <v>fev/2020</v>
      </c>
      <c r="E6884" s="263">
        <v>43887</v>
      </c>
      <c r="F6884" s="259">
        <v>1278</v>
      </c>
      <c r="G6884" s="259" t="s">
        <v>295</v>
      </c>
      <c r="H6884" s="264" t="s">
        <v>2019</v>
      </c>
      <c r="I6884" s="264" t="s">
        <v>186</v>
      </c>
      <c r="J6884" s="265">
        <v>-3666.66</v>
      </c>
      <c r="K6884" s="82" t="str">
        <f>IFERROR(IFERROR(VLOOKUP(I6884,'DE-PARA'!B:D,3,0),VLOOKUP(I6884,'DE-PARA'!C:D,2,0)),"NÃO ENCONTRADO")</f>
        <v>Serviços</v>
      </c>
      <c r="L6884" s="50" t="str">
        <f>VLOOKUP(K6884,'Base -Receita-Despesa'!$B:$AS,1,FALSE)</f>
        <v>Serviços</v>
      </c>
    </row>
    <row r="6885" spans="1:12" ht="15" customHeight="1" x14ac:dyDescent="0.25">
      <c r="A6885" s="81" t="str">
        <f t="shared" si="220"/>
        <v>2020</v>
      </c>
      <c r="B6885" s="259" t="s">
        <v>1021</v>
      </c>
      <c r="C6885" s="260" t="s">
        <v>1022</v>
      </c>
      <c r="D6885" s="73" t="str">
        <f t="shared" si="221"/>
        <v>fev/2020</v>
      </c>
      <c r="E6885" s="263">
        <v>43887</v>
      </c>
      <c r="F6885" s="259" t="s">
        <v>2020</v>
      </c>
      <c r="G6885" s="259" t="s">
        <v>295</v>
      </c>
      <c r="H6885" s="264" t="s">
        <v>1979</v>
      </c>
      <c r="I6885" s="264" t="s">
        <v>148</v>
      </c>
      <c r="J6885" s="265">
        <v>-2364.94</v>
      </c>
      <c r="K6885" s="82" t="str">
        <f>IFERROR(IFERROR(VLOOKUP(I6885,'DE-PARA'!B:D,3,0),VLOOKUP(I6885,'DE-PARA'!C:D,2,0)),"NÃO ENCONTRADO")</f>
        <v>Pessoal</v>
      </c>
      <c r="L6885" s="50" t="str">
        <f>VLOOKUP(K6885,'Base -Receita-Despesa'!$B:$AS,1,FALSE)</f>
        <v>Pessoal</v>
      </c>
    </row>
    <row r="6886" spans="1:12" ht="15" customHeight="1" x14ac:dyDescent="0.25">
      <c r="A6886" s="81" t="str">
        <f t="shared" si="220"/>
        <v>2020</v>
      </c>
      <c r="B6886" s="259" t="s">
        <v>1021</v>
      </c>
      <c r="C6886" s="260" t="s">
        <v>1022</v>
      </c>
      <c r="D6886" s="73" t="str">
        <f t="shared" si="221"/>
        <v>fev/2020</v>
      </c>
      <c r="E6886" s="263">
        <v>43887</v>
      </c>
      <c r="F6886" s="259" t="s">
        <v>2021</v>
      </c>
      <c r="G6886" s="259" t="s">
        <v>295</v>
      </c>
      <c r="H6886" s="264" t="s">
        <v>1979</v>
      </c>
      <c r="I6886" s="264" t="s">
        <v>148</v>
      </c>
      <c r="J6886" s="265">
        <v>-2075.92</v>
      </c>
      <c r="K6886" s="82" t="str">
        <f>IFERROR(IFERROR(VLOOKUP(I6886,'DE-PARA'!B:D,3,0),VLOOKUP(I6886,'DE-PARA'!C:D,2,0)),"NÃO ENCONTRADO")</f>
        <v>Pessoal</v>
      </c>
      <c r="L6886" s="50" t="str">
        <f>VLOOKUP(K6886,'Base -Receita-Despesa'!$B:$AS,1,FALSE)</f>
        <v>Pessoal</v>
      </c>
    </row>
    <row r="6887" spans="1:12" ht="15" customHeight="1" x14ac:dyDescent="0.25">
      <c r="A6887" s="81" t="str">
        <f t="shared" si="220"/>
        <v>2020</v>
      </c>
      <c r="B6887" s="259" t="s">
        <v>1021</v>
      </c>
      <c r="C6887" s="260" t="s">
        <v>1022</v>
      </c>
      <c r="D6887" s="73" t="str">
        <f t="shared" si="221"/>
        <v>fev/2020</v>
      </c>
      <c r="E6887" s="263">
        <v>43887</v>
      </c>
      <c r="F6887" s="259">
        <v>735</v>
      </c>
      <c r="G6887" s="259" t="s">
        <v>295</v>
      </c>
      <c r="H6887" s="264" t="s">
        <v>340</v>
      </c>
      <c r="I6887" s="264" t="s">
        <v>160</v>
      </c>
      <c r="J6887" s="265">
        <v>-1881</v>
      </c>
      <c r="K6887" s="82" t="str">
        <f>IFERROR(IFERROR(VLOOKUP(I6887,'DE-PARA'!B:D,3,0),VLOOKUP(I6887,'DE-PARA'!C:D,2,0)),"NÃO ENCONTRADO")</f>
        <v>Serviços</v>
      </c>
      <c r="L6887" s="50" t="str">
        <f>VLOOKUP(K6887,'Base -Receita-Despesa'!$B:$AS,1,FALSE)</f>
        <v>Serviços</v>
      </c>
    </row>
    <row r="6888" spans="1:12" ht="15" customHeight="1" x14ac:dyDescent="0.25">
      <c r="A6888" s="81" t="str">
        <f t="shared" si="220"/>
        <v>2020</v>
      </c>
      <c r="B6888" s="259" t="s">
        <v>1021</v>
      </c>
      <c r="C6888" s="260" t="s">
        <v>1022</v>
      </c>
      <c r="D6888" s="73" t="str">
        <f t="shared" si="221"/>
        <v>fev/2020</v>
      </c>
      <c r="E6888" s="263">
        <v>43887</v>
      </c>
      <c r="F6888" s="259" t="s">
        <v>183</v>
      </c>
      <c r="G6888" s="259" t="s">
        <v>295</v>
      </c>
      <c r="H6888" s="264" t="s">
        <v>1684</v>
      </c>
      <c r="I6888" s="264" t="s">
        <v>184</v>
      </c>
      <c r="J6888" s="264">
        <v>-800</v>
      </c>
      <c r="K6888" s="82" t="str">
        <f>IFERROR(IFERROR(VLOOKUP(I6888,'DE-PARA'!B:D,3,0),VLOOKUP(I6888,'DE-PARA'!C:D,2,0)),"NÃO ENCONTRADO")</f>
        <v>Aluguéis</v>
      </c>
      <c r="L6888" s="50" t="str">
        <f>VLOOKUP(K6888,'Base -Receita-Despesa'!$B:$AS,1,FALSE)</f>
        <v>Aluguéis</v>
      </c>
    </row>
    <row r="6889" spans="1:12" ht="15" customHeight="1" x14ac:dyDescent="0.25">
      <c r="A6889" s="81" t="str">
        <f t="shared" si="220"/>
        <v>2020</v>
      </c>
      <c r="B6889" s="259" t="s">
        <v>1021</v>
      </c>
      <c r="C6889" s="260" t="s">
        <v>1022</v>
      </c>
      <c r="D6889" s="73" t="str">
        <f t="shared" si="221"/>
        <v>fev/2020</v>
      </c>
      <c r="E6889" s="263">
        <v>43887</v>
      </c>
      <c r="F6889" s="259">
        <v>108902</v>
      </c>
      <c r="G6889" s="259" t="s">
        <v>295</v>
      </c>
      <c r="H6889" s="264" t="s">
        <v>181</v>
      </c>
      <c r="I6889" s="264" t="s">
        <v>248</v>
      </c>
      <c r="J6889" s="264">
        <v>-636</v>
      </c>
      <c r="K6889" s="82" t="str">
        <f>IFERROR(IFERROR(VLOOKUP(I6889,'DE-PARA'!B:D,3,0),VLOOKUP(I6889,'DE-PARA'!C:D,2,0)),"NÃO ENCONTRADO")</f>
        <v>Materiais</v>
      </c>
      <c r="L6889" s="50" t="str">
        <f>VLOOKUP(K6889,'Base -Receita-Despesa'!$B:$AS,1,FALSE)</f>
        <v>Materiais</v>
      </c>
    </row>
    <row r="6890" spans="1:12" ht="15" customHeight="1" x14ac:dyDescent="0.25">
      <c r="A6890" s="81" t="str">
        <f t="shared" si="220"/>
        <v>2020</v>
      </c>
      <c r="B6890" s="259" t="s">
        <v>1021</v>
      </c>
      <c r="C6890" s="260" t="s">
        <v>1022</v>
      </c>
      <c r="D6890" s="73" t="str">
        <f t="shared" si="221"/>
        <v>fev/2020</v>
      </c>
      <c r="E6890" s="263">
        <v>43887</v>
      </c>
      <c r="F6890" s="259">
        <v>2336</v>
      </c>
      <c r="G6890" s="259" t="s">
        <v>295</v>
      </c>
      <c r="H6890" s="264" t="s">
        <v>1772</v>
      </c>
      <c r="I6890" s="264" t="s">
        <v>249</v>
      </c>
      <c r="J6890" s="264">
        <v>-330.62</v>
      </c>
      <c r="K6890" s="82" t="str">
        <f>IFERROR(IFERROR(VLOOKUP(I6890,'DE-PARA'!B:D,3,0),VLOOKUP(I6890,'DE-PARA'!C:D,2,0)),"NÃO ENCONTRADO")</f>
        <v>Materiais</v>
      </c>
      <c r="L6890" s="50" t="str">
        <f>VLOOKUP(K6890,'Base -Receita-Despesa'!$B:$AS,1,FALSE)</f>
        <v>Materiais</v>
      </c>
    </row>
    <row r="6891" spans="1:12" ht="15" customHeight="1" x14ac:dyDescent="0.25">
      <c r="A6891" s="81" t="str">
        <f t="shared" si="220"/>
        <v>2020</v>
      </c>
      <c r="B6891" s="259" t="s">
        <v>1021</v>
      </c>
      <c r="C6891" s="260" t="s">
        <v>1022</v>
      </c>
      <c r="D6891" s="73" t="str">
        <f t="shared" si="221"/>
        <v>fev/2020</v>
      </c>
      <c r="E6891" s="263">
        <v>43887</v>
      </c>
      <c r="F6891" s="259">
        <v>210758</v>
      </c>
      <c r="G6891" s="259" t="s">
        <v>295</v>
      </c>
      <c r="H6891" s="264" t="s">
        <v>755</v>
      </c>
      <c r="I6891" s="264" t="s">
        <v>248</v>
      </c>
      <c r="J6891" s="264">
        <v>-323.02</v>
      </c>
      <c r="K6891" s="82" t="str">
        <f>IFERROR(IFERROR(VLOOKUP(I6891,'DE-PARA'!B:D,3,0),VLOOKUP(I6891,'DE-PARA'!C:D,2,0)),"NÃO ENCONTRADO")</f>
        <v>Materiais</v>
      </c>
      <c r="L6891" s="50" t="str">
        <f>VLOOKUP(K6891,'Base -Receita-Despesa'!$B:$AS,1,FALSE)</f>
        <v>Materiais</v>
      </c>
    </row>
    <row r="6892" spans="1:12" ht="15" customHeight="1" x14ac:dyDescent="0.25">
      <c r="A6892" s="81" t="str">
        <f t="shared" si="220"/>
        <v>2020</v>
      </c>
      <c r="B6892" s="259" t="s">
        <v>1021</v>
      </c>
      <c r="C6892" s="260" t="s">
        <v>1022</v>
      </c>
      <c r="D6892" s="73" t="str">
        <f t="shared" si="221"/>
        <v>fev/2020</v>
      </c>
      <c r="E6892" s="263">
        <v>43887</v>
      </c>
      <c r="F6892" s="259" t="s">
        <v>921</v>
      </c>
      <c r="G6892" s="259" t="s">
        <v>295</v>
      </c>
      <c r="H6892" s="264" t="s">
        <v>400</v>
      </c>
      <c r="I6892" s="264" t="s">
        <v>188</v>
      </c>
      <c r="J6892" s="264">
        <v>-170.19</v>
      </c>
      <c r="K6892" s="82" t="str">
        <f>IFERROR(IFERROR(VLOOKUP(I6892,'DE-PARA'!B:D,3,0),VLOOKUP(I6892,'DE-PARA'!C:D,2,0)),"NÃO ENCONTRADO")</f>
        <v>Tributos, Taxas e Contribuições</v>
      </c>
      <c r="L6892" s="50" t="str">
        <f>VLOOKUP(K6892,'Base -Receita-Despesa'!$B:$AS,1,FALSE)</f>
        <v>Tributos, Taxas e Contribuições</v>
      </c>
    </row>
    <row r="6893" spans="1:12" ht="15" customHeight="1" x14ac:dyDescent="0.25">
      <c r="A6893" s="81" t="str">
        <f t="shared" si="220"/>
        <v>2020</v>
      </c>
      <c r="B6893" s="259" t="s">
        <v>1021</v>
      </c>
      <c r="C6893" s="260" t="s">
        <v>1022</v>
      </c>
      <c r="D6893" s="73" t="str">
        <f t="shared" si="221"/>
        <v>fev/2020</v>
      </c>
      <c r="E6893" s="263">
        <v>43887</v>
      </c>
      <c r="F6893" s="259" t="s">
        <v>921</v>
      </c>
      <c r="G6893" s="259" t="s">
        <v>295</v>
      </c>
      <c r="H6893" s="264" t="s">
        <v>400</v>
      </c>
      <c r="I6893" s="264" t="s">
        <v>188</v>
      </c>
      <c r="J6893" s="264">
        <v>-170.19</v>
      </c>
      <c r="K6893" s="82" t="str">
        <f>IFERROR(IFERROR(VLOOKUP(I6893,'DE-PARA'!B:D,3,0),VLOOKUP(I6893,'DE-PARA'!C:D,2,0)),"NÃO ENCONTRADO")</f>
        <v>Tributos, Taxas e Contribuições</v>
      </c>
      <c r="L6893" s="50" t="str">
        <f>VLOOKUP(K6893,'Base -Receita-Despesa'!$B:$AS,1,FALSE)</f>
        <v>Tributos, Taxas e Contribuições</v>
      </c>
    </row>
    <row r="6894" spans="1:12" ht="15" customHeight="1" x14ac:dyDescent="0.25">
      <c r="A6894" s="81" t="str">
        <f t="shared" si="220"/>
        <v>2020</v>
      </c>
      <c r="B6894" s="259" t="s">
        <v>1021</v>
      </c>
      <c r="C6894" s="260" t="s">
        <v>1022</v>
      </c>
      <c r="D6894" s="73" t="str">
        <f t="shared" si="221"/>
        <v>fev/2020</v>
      </c>
      <c r="E6894" s="263">
        <v>43887</v>
      </c>
      <c r="F6894" s="259">
        <v>25680</v>
      </c>
      <c r="G6894" s="259" t="s">
        <v>295</v>
      </c>
      <c r="H6894" s="264" t="s">
        <v>1818</v>
      </c>
      <c r="I6894" s="264" t="s">
        <v>138</v>
      </c>
      <c r="J6894" s="264">
        <v>-162.5</v>
      </c>
      <c r="K6894" s="82" t="str">
        <f>IFERROR(IFERROR(VLOOKUP(I6894,'DE-PARA'!B:D,3,0),VLOOKUP(I6894,'DE-PARA'!C:D,2,0)),"NÃO ENCONTRADO")</f>
        <v>Concessionárias (água, luz e telefone)</v>
      </c>
      <c r="L6894" s="50" t="str">
        <f>VLOOKUP(K6894,'Base -Receita-Despesa'!$B:$AS,1,FALSE)</f>
        <v>Concessionárias (água, luz e telefone)</v>
      </c>
    </row>
    <row r="6895" spans="1:12" ht="15" customHeight="1" x14ac:dyDescent="0.25">
      <c r="A6895" s="81" t="str">
        <f t="shared" si="220"/>
        <v>2020</v>
      </c>
      <c r="B6895" s="259" t="s">
        <v>1021</v>
      </c>
      <c r="C6895" s="260" t="s">
        <v>1022</v>
      </c>
      <c r="D6895" s="73" t="str">
        <f t="shared" si="221"/>
        <v>fev/2020</v>
      </c>
      <c r="E6895" s="263">
        <v>43887</v>
      </c>
      <c r="F6895" s="259" t="s">
        <v>921</v>
      </c>
      <c r="G6895" s="259" t="s">
        <v>295</v>
      </c>
      <c r="H6895" s="264" t="s">
        <v>400</v>
      </c>
      <c r="I6895" s="264" t="s">
        <v>188</v>
      </c>
      <c r="J6895" s="264">
        <v>-155.31</v>
      </c>
      <c r="K6895" s="82" t="str">
        <f>IFERROR(IFERROR(VLOOKUP(I6895,'DE-PARA'!B:D,3,0),VLOOKUP(I6895,'DE-PARA'!C:D,2,0)),"NÃO ENCONTRADO")</f>
        <v>Tributos, Taxas e Contribuições</v>
      </c>
      <c r="L6895" s="50" t="str">
        <f>VLOOKUP(K6895,'Base -Receita-Despesa'!$B:$AS,1,FALSE)</f>
        <v>Tributos, Taxas e Contribuições</v>
      </c>
    </row>
    <row r="6896" spans="1:12" ht="15" customHeight="1" x14ac:dyDescent="0.25">
      <c r="A6896" s="81" t="str">
        <f t="shared" si="220"/>
        <v>2020</v>
      </c>
      <c r="B6896" s="259" t="s">
        <v>1021</v>
      </c>
      <c r="C6896" s="260" t="s">
        <v>1022</v>
      </c>
      <c r="D6896" s="73" t="str">
        <f t="shared" si="221"/>
        <v>fev/2020</v>
      </c>
      <c r="E6896" s="263">
        <v>43887</v>
      </c>
      <c r="F6896" s="259">
        <v>19059</v>
      </c>
      <c r="G6896" s="259" t="s">
        <v>295</v>
      </c>
      <c r="H6896" s="266" t="s">
        <v>345</v>
      </c>
      <c r="I6896" s="264" t="s">
        <v>249</v>
      </c>
      <c r="J6896" s="264">
        <v>-138.24</v>
      </c>
      <c r="K6896" s="82" t="str">
        <f>IFERROR(IFERROR(VLOOKUP(I6896,'DE-PARA'!B:D,3,0),VLOOKUP(I6896,'DE-PARA'!C:D,2,0)),"NÃO ENCONTRADO")</f>
        <v>Materiais</v>
      </c>
      <c r="L6896" s="50" t="str">
        <f>VLOOKUP(K6896,'Base -Receita-Despesa'!$B:$AS,1,FALSE)</f>
        <v>Materiais</v>
      </c>
    </row>
    <row r="6897" spans="1:12" ht="15" customHeight="1" x14ac:dyDescent="0.25">
      <c r="A6897" s="81" t="str">
        <f t="shared" si="220"/>
        <v>2020</v>
      </c>
      <c r="B6897" s="259" t="s">
        <v>1021</v>
      </c>
      <c r="C6897" s="260" t="s">
        <v>1022</v>
      </c>
      <c r="D6897" s="73" t="str">
        <f t="shared" si="221"/>
        <v>fev/2020</v>
      </c>
      <c r="E6897" s="263">
        <v>43887</v>
      </c>
      <c r="F6897" s="259" t="s">
        <v>921</v>
      </c>
      <c r="G6897" s="259" t="s">
        <v>295</v>
      </c>
      <c r="H6897" s="264" t="s">
        <v>1693</v>
      </c>
      <c r="I6897" s="264" t="s">
        <v>188</v>
      </c>
      <c r="J6897" s="264">
        <v>-100</v>
      </c>
      <c r="K6897" s="82" t="str">
        <f>IFERROR(IFERROR(VLOOKUP(I6897,'DE-PARA'!B:D,3,0),VLOOKUP(I6897,'DE-PARA'!C:D,2,0)),"NÃO ENCONTRADO")</f>
        <v>Tributos, Taxas e Contribuições</v>
      </c>
      <c r="L6897" s="50" t="str">
        <f>VLOOKUP(K6897,'Base -Receita-Despesa'!$B:$AS,1,FALSE)</f>
        <v>Tributos, Taxas e Contribuições</v>
      </c>
    </row>
    <row r="6898" spans="1:12" ht="15" customHeight="1" x14ac:dyDescent="0.25">
      <c r="A6898" s="81" t="str">
        <f t="shared" ref="A6898:A6961" si="222">IF(K6898="NÃO ENCONTRADO",0,RIGHT(D6898,4))</f>
        <v>2020</v>
      </c>
      <c r="B6898" s="259" t="s">
        <v>1021</v>
      </c>
      <c r="C6898" s="260" t="s">
        <v>1022</v>
      </c>
      <c r="D6898" s="73" t="str">
        <f t="shared" si="221"/>
        <v>fev/2020</v>
      </c>
      <c r="E6898" s="263">
        <v>43887</v>
      </c>
      <c r="F6898" s="259" t="s">
        <v>921</v>
      </c>
      <c r="G6898" s="259" t="s">
        <v>295</v>
      </c>
      <c r="H6898" s="264" t="s">
        <v>1693</v>
      </c>
      <c r="I6898" s="264" t="s">
        <v>188</v>
      </c>
      <c r="J6898" s="264">
        <v>-100</v>
      </c>
      <c r="K6898" s="82" t="str">
        <f>IFERROR(IFERROR(VLOOKUP(I6898,'DE-PARA'!B:D,3,0),VLOOKUP(I6898,'DE-PARA'!C:D,2,0)),"NÃO ENCONTRADO")</f>
        <v>Tributos, Taxas e Contribuições</v>
      </c>
      <c r="L6898" s="50" t="str">
        <f>VLOOKUP(K6898,'Base -Receita-Despesa'!$B:$AS,1,FALSE)</f>
        <v>Tributos, Taxas e Contribuições</v>
      </c>
    </row>
    <row r="6899" spans="1:12" ht="15" customHeight="1" x14ac:dyDescent="0.25">
      <c r="A6899" s="81" t="str">
        <f t="shared" si="222"/>
        <v>2020</v>
      </c>
      <c r="B6899" s="259" t="s">
        <v>1021</v>
      </c>
      <c r="C6899" s="260" t="s">
        <v>1022</v>
      </c>
      <c r="D6899" s="73" t="str">
        <f t="shared" si="221"/>
        <v>fev/2020</v>
      </c>
      <c r="E6899" s="263">
        <v>43887</v>
      </c>
      <c r="F6899" s="259" t="s">
        <v>921</v>
      </c>
      <c r="G6899" s="259" t="s">
        <v>295</v>
      </c>
      <c r="H6899" s="264" t="s">
        <v>1693</v>
      </c>
      <c r="I6899" s="264" t="s">
        <v>188</v>
      </c>
      <c r="J6899" s="264">
        <v>-100</v>
      </c>
      <c r="K6899" s="82" t="str">
        <f>IFERROR(IFERROR(VLOOKUP(I6899,'DE-PARA'!B:D,3,0),VLOOKUP(I6899,'DE-PARA'!C:D,2,0)),"NÃO ENCONTRADO")</f>
        <v>Tributos, Taxas e Contribuições</v>
      </c>
      <c r="L6899" s="50" t="str">
        <f>VLOOKUP(K6899,'Base -Receita-Despesa'!$B:$AS,1,FALSE)</f>
        <v>Tributos, Taxas e Contribuições</v>
      </c>
    </row>
    <row r="6900" spans="1:12" ht="15" customHeight="1" x14ac:dyDescent="0.25">
      <c r="A6900" s="81" t="str">
        <f t="shared" si="222"/>
        <v>2020</v>
      </c>
      <c r="B6900" s="259" t="s">
        <v>1021</v>
      </c>
      <c r="C6900" s="260" t="s">
        <v>1022</v>
      </c>
      <c r="D6900" s="73" t="str">
        <f t="shared" si="221"/>
        <v>fev/2020</v>
      </c>
      <c r="E6900" s="263">
        <v>43887</v>
      </c>
      <c r="F6900" s="259" t="s">
        <v>214</v>
      </c>
      <c r="G6900" s="259" t="s">
        <v>295</v>
      </c>
      <c r="H6900" s="264" t="s">
        <v>197</v>
      </c>
      <c r="I6900" s="264" t="s">
        <v>133</v>
      </c>
      <c r="J6900" s="264">
        <v>-9.5</v>
      </c>
      <c r="K6900" s="82" t="str">
        <f>IFERROR(IFERROR(VLOOKUP(I6900,'DE-PARA'!B:D,3,0),VLOOKUP(I6900,'DE-PARA'!C:D,2,0)),"NÃO ENCONTRADO")</f>
        <v>Outras Saídas</v>
      </c>
      <c r="L6900" s="50" t="str">
        <f>VLOOKUP(K6900,'Base -Receita-Despesa'!$B:$AS,1,FALSE)</f>
        <v>Outras Saídas</v>
      </c>
    </row>
    <row r="6901" spans="1:12" ht="15" customHeight="1" x14ac:dyDescent="0.25">
      <c r="A6901" s="81" t="str">
        <f t="shared" si="222"/>
        <v>2020</v>
      </c>
      <c r="B6901" s="259" t="s">
        <v>1021</v>
      </c>
      <c r="C6901" s="260" t="s">
        <v>1022</v>
      </c>
      <c r="D6901" s="73" t="str">
        <f t="shared" si="221"/>
        <v>fev/2020</v>
      </c>
      <c r="E6901" s="263">
        <v>43887</v>
      </c>
      <c r="F6901" s="259" t="s">
        <v>214</v>
      </c>
      <c r="G6901" s="259" t="s">
        <v>295</v>
      </c>
      <c r="H6901" s="264" t="s">
        <v>197</v>
      </c>
      <c r="I6901" s="264" t="s">
        <v>133</v>
      </c>
      <c r="J6901" s="264">
        <v>-9.5</v>
      </c>
      <c r="K6901" s="82" t="str">
        <f>IFERROR(IFERROR(VLOOKUP(I6901,'DE-PARA'!B:D,3,0),VLOOKUP(I6901,'DE-PARA'!C:D,2,0)),"NÃO ENCONTRADO")</f>
        <v>Outras Saídas</v>
      </c>
      <c r="L6901" s="50" t="str">
        <f>VLOOKUP(K6901,'Base -Receita-Despesa'!$B:$AS,1,FALSE)</f>
        <v>Outras Saídas</v>
      </c>
    </row>
    <row r="6902" spans="1:12" ht="15" customHeight="1" x14ac:dyDescent="0.25">
      <c r="A6902" s="81" t="str">
        <f t="shared" si="222"/>
        <v>2020</v>
      </c>
      <c r="B6902" s="259" t="s">
        <v>1021</v>
      </c>
      <c r="C6902" s="260" t="s">
        <v>1022</v>
      </c>
      <c r="D6902" s="73" t="str">
        <f t="shared" si="221"/>
        <v>fev/2020</v>
      </c>
      <c r="E6902" s="263">
        <v>43887</v>
      </c>
      <c r="F6902" s="259" t="s">
        <v>214</v>
      </c>
      <c r="G6902" s="259" t="s">
        <v>295</v>
      </c>
      <c r="H6902" s="264" t="s">
        <v>197</v>
      </c>
      <c r="I6902" s="264" t="s">
        <v>133</v>
      </c>
      <c r="J6902" s="264">
        <v>-9.5</v>
      </c>
      <c r="K6902" s="82" t="str">
        <f>IFERROR(IFERROR(VLOOKUP(I6902,'DE-PARA'!B:D,3,0),VLOOKUP(I6902,'DE-PARA'!C:D,2,0)),"NÃO ENCONTRADO")</f>
        <v>Outras Saídas</v>
      </c>
      <c r="L6902" s="50" t="str">
        <f>VLOOKUP(K6902,'Base -Receita-Despesa'!$B:$AS,1,FALSE)</f>
        <v>Outras Saídas</v>
      </c>
    </row>
    <row r="6903" spans="1:12" ht="15" customHeight="1" x14ac:dyDescent="0.25">
      <c r="A6903" s="81" t="str">
        <f t="shared" si="222"/>
        <v>2020</v>
      </c>
      <c r="B6903" s="259" t="s">
        <v>1021</v>
      </c>
      <c r="C6903" s="260" t="s">
        <v>1022</v>
      </c>
      <c r="D6903" s="73" t="str">
        <f t="shared" si="221"/>
        <v>fev/2020</v>
      </c>
      <c r="E6903" s="263">
        <v>43887</v>
      </c>
      <c r="F6903" s="259" t="s">
        <v>214</v>
      </c>
      <c r="G6903" s="259" t="s">
        <v>295</v>
      </c>
      <c r="H6903" s="264" t="s">
        <v>197</v>
      </c>
      <c r="I6903" s="264" t="s">
        <v>133</v>
      </c>
      <c r="J6903" s="264">
        <v>-9.5</v>
      </c>
      <c r="K6903" s="82" t="str">
        <f>IFERROR(IFERROR(VLOOKUP(I6903,'DE-PARA'!B:D,3,0),VLOOKUP(I6903,'DE-PARA'!C:D,2,0)),"NÃO ENCONTRADO")</f>
        <v>Outras Saídas</v>
      </c>
      <c r="L6903" s="50" t="str">
        <f>VLOOKUP(K6903,'Base -Receita-Despesa'!$B:$AS,1,FALSE)</f>
        <v>Outras Saídas</v>
      </c>
    </row>
    <row r="6904" spans="1:12" ht="15" customHeight="1" x14ac:dyDescent="0.25">
      <c r="A6904" s="81" t="str">
        <f t="shared" si="222"/>
        <v>2020</v>
      </c>
      <c r="B6904" s="259" t="s">
        <v>1021</v>
      </c>
      <c r="C6904" s="260" t="s">
        <v>1022</v>
      </c>
      <c r="D6904" s="73" t="str">
        <f t="shared" si="221"/>
        <v>fev/2020</v>
      </c>
      <c r="E6904" s="263">
        <v>43887</v>
      </c>
      <c r="F6904" s="259" t="s">
        <v>214</v>
      </c>
      <c r="G6904" s="259" t="s">
        <v>295</v>
      </c>
      <c r="H6904" s="264" t="s">
        <v>197</v>
      </c>
      <c r="I6904" s="264" t="s">
        <v>133</v>
      </c>
      <c r="J6904" s="264">
        <v>-9.5</v>
      </c>
      <c r="K6904" s="82" t="str">
        <f>IFERROR(IFERROR(VLOOKUP(I6904,'DE-PARA'!B:D,3,0),VLOOKUP(I6904,'DE-PARA'!C:D,2,0)),"NÃO ENCONTRADO")</f>
        <v>Outras Saídas</v>
      </c>
      <c r="L6904" s="50" t="str">
        <f>VLOOKUP(K6904,'Base -Receita-Despesa'!$B:$AS,1,FALSE)</f>
        <v>Outras Saídas</v>
      </c>
    </row>
    <row r="6905" spans="1:12" ht="15" customHeight="1" x14ac:dyDescent="0.25">
      <c r="A6905" s="81" t="str">
        <f t="shared" si="222"/>
        <v>2020</v>
      </c>
      <c r="B6905" s="259" t="s">
        <v>1021</v>
      </c>
      <c r="C6905" s="260" t="s">
        <v>1022</v>
      </c>
      <c r="D6905" s="73" t="str">
        <f t="shared" si="221"/>
        <v>fev/2020</v>
      </c>
      <c r="E6905" s="263">
        <v>43887</v>
      </c>
      <c r="F6905" s="259" t="s">
        <v>214</v>
      </c>
      <c r="G6905" s="259" t="s">
        <v>295</v>
      </c>
      <c r="H6905" s="264" t="s">
        <v>197</v>
      </c>
      <c r="I6905" s="264" t="s">
        <v>133</v>
      </c>
      <c r="J6905" s="264">
        <v>-9.5</v>
      </c>
      <c r="K6905" s="82" t="str">
        <f>IFERROR(IFERROR(VLOOKUP(I6905,'DE-PARA'!B:D,3,0),VLOOKUP(I6905,'DE-PARA'!C:D,2,0)),"NÃO ENCONTRADO")</f>
        <v>Outras Saídas</v>
      </c>
      <c r="L6905" s="50" t="str">
        <f>VLOOKUP(K6905,'Base -Receita-Despesa'!$B:$AS,1,FALSE)</f>
        <v>Outras Saídas</v>
      </c>
    </row>
    <row r="6906" spans="1:12" ht="15" customHeight="1" x14ac:dyDescent="0.25">
      <c r="A6906" s="81" t="str">
        <f t="shared" si="222"/>
        <v>2020</v>
      </c>
      <c r="B6906" s="259" t="s">
        <v>1021</v>
      </c>
      <c r="C6906" s="260" t="s">
        <v>1022</v>
      </c>
      <c r="D6906" s="73" t="str">
        <f t="shared" si="221"/>
        <v>fev/2020</v>
      </c>
      <c r="E6906" s="263">
        <v>43887</v>
      </c>
      <c r="F6906" s="259" t="s">
        <v>207</v>
      </c>
      <c r="G6906" s="259" t="s">
        <v>295</v>
      </c>
      <c r="H6906" s="260" t="s">
        <v>208</v>
      </c>
      <c r="I6906" s="264" t="s">
        <v>298</v>
      </c>
      <c r="J6906" s="265">
        <v>25384.79</v>
      </c>
      <c r="K6906" s="82" t="str">
        <f>IFERROR(IFERROR(VLOOKUP(I6906,'DE-PARA'!B:D,3,0),VLOOKUP(I6906,'DE-PARA'!C:D,2,0)),"NÃO ENCONTRADO")</f>
        <v>Entrada Conta Aplicação (+)</v>
      </c>
      <c r="L6906" s="50" t="str">
        <f>VLOOKUP(K6906,'Base -Receita-Despesa'!$B:$AS,1,FALSE)</f>
        <v>ENTRADA CONTA APLICAÇÃO (+)</v>
      </c>
    </row>
    <row r="6907" spans="1:12" ht="15" customHeight="1" x14ac:dyDescent="0.25">
      <c r="A6907" s="81" t="str">
        <f t="shared" si="222"/>
        <v>2020</v>
      </c>
      <c r="B6907" s="259" t="s">
        <v>1021</v>
      </c>
      <c r="C6907" s="260" t="s">
        <v>1022</v>
      </c>
      <c r="D6907" s="73" t="str">
        <f t="shared" si="221"/>
        <v>fev/2020</v>
      </c>
      <c r="E6907" s="263">
        <v>43888</v>
      </c>
      <c r="F6907" s="259" t="s">
        <v>129</v>
      </c>
      <c r="G6907" s="259" t="s">
        <v>295</v>
      </c>
      <c r="H6907" s="264" t="s">
        <v>129</v>
      </c>
      <c r="I6907" s="264" t="s">
        <v>131</v>
      </c>
      <c r="J6907" s="265">
        <v>-24989.77</v>
      </c>
      <c r="K6907" s="82" t="str">
        <f>IFERROR(IFERROR(VLOOKUP(I6907,'DE-PARA'!B:D,3,0),VLOOKUP(I6907,'DE-PARA'!C:D,2,0)),"NÃO ENCONTRADO")</f>
        <v>Pessoal</v>
      </c>
      <c r="L6907" s="50" t="str">
        <f>VLOOKUP(K6907,'Base -Receita-Despesa'!$B:$AS,1,FALSE)</f>
        <v>Pessoal</v>
      </c>
    </row>
    <row r="6908" spans="1:12" ht="15" customHeight="1" x14ac:dyDescent="0.25">
      <c r="A6908" s="81" t="str">
        <f t="shared" si="222"/>
        <v>2020</v>
      </c>
      <c r="B6908" s="259" t="s">
        <v>1021</v>
      </c>
      <c r="C6908" s="260" t="s">
        <v>1022</v>
      </c>
      <c r="D6908" s="73" t="str">
        <f t="shared" si="221"/>
        <v>fev/2020</v>
      </c>
      <c r="E6908" s="263">
        <v>43888</v>
      </c>
      <c r="F6908" s="259">
        <v>217</v>
      </c>
      <c r="G6908" s="259" t="s">
        <v>295</v>
      </c>
      <c r="H6908" s="264" t="s">
        <v>2022</v>
      </c>
      <c r="I6908" s="264" t="s">
        <v>256</v>
      </c>
      <c r="J6908" s="265">
        <v>-5100.8999999999996</v>
      </c>
      <c r="K6908" s="82" t="str">
        <f>IFERROR(IFERROR(VLOOKUP(I6908,'DE-PARA'!B:D,3,0),VLOOKUP(I6908,'DE-PARA'!C:D,2,0)),"NÃO ENCONTRADO")</f>
        <v>Materiais</v>
      </c>
      <c r="L6908" s="50" t="str">
        <f>VLOOKUP(K6908,'Base -Receita-Despesa'!$B:$AS,1,FALSE)</f>
        <v>Materiais</v>
      </c>
    </row>
    <row r="6909" spans="1:12" ht="15" customHeight="1" x14ac:dyDescent="0.25">
      <c r="A6909" s="81" t="str">
        <f t="shared" si="222"/>
        <v>2020</v>
      </c>
      <c r="B6909" s="259" t="s">
        <v>1021</v>
      </c>
      <c r="C6909" s="260" t="s">
        <v>1022</v>
      </c>
      <c r="D6909" s="73" t="str">
        <f t="shared" si="221"/>
        <v>fev/2020</v>
      </c>
      <c r="E6909" s="263">
        <v>43888</v>
      </c>
      <c r="F6909" s="259" t="s">
        <v>127</v>
      </c>
      <c r="G6909" s="259" t="s">
        <v>295</v>
      </c>
      <c r="H6909" s="264" t="s">
        <v>1053</v>
      </c>
      <c r="I6909" s="264" t="s">
        <v>128</v>
      </c>
      <c r="J6909" s="265">
        <v>-2943.33</v>
      </c>
      <c r="K6909" s="82" t="str">
        <f>IFERROR(IFERROR(VLOOKUP(I6909,'DE-PARA'!B:D,3,0),VLOOKUP(I6909,'DE-PARA'!C:D,2,0)),"NÃO ENCONTRADO")</f>
        <v>Rescisões Trabalhistas</v>
      </c>
      <c r="L6909" s="50" t="str">
        <f>VLOOKUP(K6909,'Base -Receita-Despesa'!$B:$AS,1,FALSE)</f>
        <v>Rescisões Trabalhistas</v>
      </c>
    </row>
    <row r="6910" spans="1:12" ht="15" customHeight="1" x14ac:dyDescent="0.25">
      <c r="A6910" s="81" t="str">
        <f t="shared" si="222"/>
        <v>2020</v>
      </c>
      <c r="B6910" s="259" t="s">
        <v>1021</v>
      </c>
      <c r="C6910" s="260" t="s">
        <v>1022</v>
      </c>
      <c r="D6910" s="73" t="str">
        <f t="shared" si="221"/>
        <v>fev/2020</v>
      </c>
      <c r="E6910" s="263">
        <v>43888</v>
      </c>
      <c r="F6910" s="259">
        <v>2893</v>
      </c>
      <c r="G6910" s="259" t="s">
        <v>295</v>
      </c>
      <c r="H6910" s="264" t="s">
        <v>1084</v>
      </c>
      <c r="I6910" s="264" t="s">
        <v>252</v>
      </c>
      <c r="J6910" s="265">
        <v>-2820.6</v>
      </c>
      <c r="K6910" s="82" t="str">
        <f>IFERROR(IFERROR(VLOOKUP(I6910,'DE-PARA'!B:D,3,0),VLOOKUP(I6910,'DE-PARA'!C:D,2,0)),"NÃO ENCONTRADO")</f>
        <v>Materiais</v>
      </c>
      <c r="L6910" s="50" t="str">
        <f>VLOOKUP(K6910,'Base -Receita-Despesa'!$B:$AS,1,FALSE)</f>
        <v>Materiais</v>
      </c>
    </row>
    <row r="6911" spans="1:12" ht="15" customHeight="1" x14ac:dyDescent="0.25">
      <c r="A6911" s="81" t="str">
        <f t="shared" si="222"/>
        <v>2020</v>
      </c>
      <c r="B6911" s="259" t="s">
        <v>1021</v>
      </c>
      <c r="C6911" s="260" t="s">
        <v>1022</v>
      </c>
      <c r="D6911" s="73" t="str">
        <f t="shared" si="221"/>
        <v>fev/2020</v>
      </c>
      <c r="E6911" s="263">
        <v>43888</v>
      </c>
      <c r="F6911" s="259">
        <v>368072</v>
      </c>
      <c r="G6911" s="259" t="s">
        <v>295</v>
      </c>
      <c r="H6911" s="264" t="s">
        <v>146</v>
      </c>
      <c r="I6911" s="264" t="s">
        <v>255</v>
      </c>
      <c r="J6911" s="265">
        <v>-2390.9</v>
      </c>
      <c r="K6911" s="82" t="str">
        <f>IFERROR(IFERROR(VLOOKUP(I6911,'DE-PARA'!B:D,3,0),VLOOKUP(I6911,'DE-PARA'!C:D,2,0)),"NÃO ENCONTRADO")</f>
        <v>Materiais</v>
      </c>
      <c r="L6911" s="50" t="str">
        <f>VLOOKUP(K6911,'Base -Receita-Despesa'!$B:$AS,1,FALSE)</f>
        <v>Materiais</v>
      </c>
    </row>
    <row r="6912" spans="1:12" ht="15" customHeight="1" x14ac:dyDescent="0.25">
      <c r="A6912" s="81" t="str">
        <f t="shared" si="222"/>
        <v>2020</v>
      </c>
      <c r="B6912" s="259" t="s">
        <v>1021</v>
      </c>
      <c r="C6912" s="260" t="s">
        <v>1022</v>
      </c>
      <c r="D6912" s="73" t="str">
        <f t="shared" si="221"/>
        <v>fev/2020</v>
      </c>
      <c r="E6912" s="263">
        <v>43888</v>
      </c>
      <c r="F6912" s="259" t="s">
        <v>744</v>
      </c>
      <c r="G6912" s="259" t="s">
        <v>295</v>
      </c>
      <c r="H6912" s="264" t="s">
        <v>854</v>
      </c>
      <c r="I6912" s="264" t="s">
        <v>195</v>
      </c>
      <c r="J6912" s="264">
        <v>-519.17999999999995</v>
      </c>
      <c r="K6912" s="82" t="str">
        <f>IFERROR(IFERROR(VLOOKUP(I6912,'DE-PARA'!B:D,3,0),VLOOKUP(I6912,'DE-PARA'!C:D,2,0)),"NÃO ENCONTRADO")</f>
        <v>Pessoal</v>
      </c>
      <c r="L6912" s="50" t="str">
        <f>VLOOKUP(K6912,'Base -Receita-Despesa'!$B:$AS,1,FALSE)</f>
        <v>Pessoal</v>
      </c>
    </row>
    <row r="6913" spans="1:12" ht="15" customHeight="1" x14ac:dyDescent="0.25">
      <c r="A6913" s="81" t="str">
        <f t="shared" si="222"/>
        <v>2020</v>
      </c>
      <c r="B6913" s="259" t="s">
        <v>1021</v>
      </c>
      <c r="C6913" s="260" t="s">
        <v>1022</v>
      </c>
      <c r="D6913" s="73" t="str">
        <f t="shared" si="221"/>
        <v>fev/2020</v>
      </c>
      <c r="E6913" s="263">
        <v>43888</v>
      </c>
      <c r="F6913" s="259">
        <v>9808</v>
      </c>
      <c r="G6913" s="259" t="s">
        <v>295</v>
      </c>
      <c r="H6913" s="264" t="s">
        <v>2023</v>
      </c>
      <c r="I6913" s="264" t="s">
        <v>255</v>
      </c>
      <c r="J6913" s="264">
        <v>-476</v>
      </c>
      <c r="K6913" s="82" t="str">
        <f>IFERROR(IFERROR(VLOOKUP(I6913,'DE-PARA'!B:D,3,0),VLOOKUP(I6913,'DE-PARA'!C:D,2,0)),"NÃO ENCONTRADO")</f>
        <v>Materiais</v>
      </c>
      <c r="L6913" s="50" t="str">
        <f>VLOOKUP(K6913,'Base -Receita-Despesa'!$B:$AS,1,FALSE)</f>
        <v>Materiais</v>
      </c>
    </row>
    <row r="6914" spans="1:12" ht="15" customHeight="1" x14ac:dyDescent="0.25">
      <c r="A6914" s="81" t="str">
        <f t="shared" si="222"/>
        <v>2020</v>
      </c>
      <c r="B6914" s="259" t="s">
        <v>1021</v>
      </c>
      <c r="C6914" s="260" t="s">
        <v>1022</v>
      </c>
      <c r="D6914" s="73" t="str">
        <f t="shared" si="221"/>
        <v>fev/2020</v>
      </c>
      <c r="E6914" s="263">
        <v>43888</v>
      </c>
      <c r="F6914" s="259">
        <v>1017</v>
      </c>
      <c r="G6914" s="259" t="s">
        <v>295</v>
      </c>
      <c r="H6914" s="264" t="s">
        <v>2024</v>
      </c>
      <c r="I6914" s="264" t="s">
        <v>168</v>
      </c>
      <c r="J6914" s="264">
        <v>-349.25</v>
      </c>
      <c r="K6914" s="82" t="str">
        <f>IFERROR(IFERROR(VLOOKUP(I6914,'DE-PARA'!B:D,3,0),VLOOKUP(I6914,'DE-PARA'!C:D,2,0)),"NÃO ENCONTRADO")</f>
        <v>Materiais</v>
      </c>
      <c r="L6914" s="50" t="str">
        <f>VLOOKUP(K6914,'Base -Receita-Despesa'!$B:$AS,1,FALSE)</f>
        <v>Materiais</v>
      </c>
    </row>
    <row r="6915" spans="1:12" ht="15" customHeight="1" x14ac:dyDescent="0.25">
      <c r="A6915" s="81" t="str">
        <f t="shared" si="222"/>
        <v>2020</v>
      </c>
      <c r="B6915" s="259" t="s">
        <v>1021</v>
      </c>
      <c r="C6915" s="260" t="s">
        <v>1022</v>
      </c>
      <c r="D6915" s="73" t="str">
        <f t="shared" ref="D6915:D6978" si="223">TEXT(E6915,"mmm/aaaa")</f>
        <v>fev/2020</v>
      </c>
      <c r="E6915" s="263">
        <v>43888</v>
      </c>
      <c r="F6915" s="259" t="s">
        <v>214</v>
      </c>
      <c r="G6915" s="259" t="s">
        <v>295</v>
      </c>
      <c r="H6915" s="264" t="s">
        <v>136</v>
      </c>
      <c r="I6915" s="264" t="s">
        <v>133</v>
      </c>
      <c r="J6915" s="264">
        <v>-113.1</v>
      </c>
      <c r="K6915" s="82" t="str">
        <f>IFERROR(IFERROR(VLOOKUP(I6915,'DE-PARA'!B:D,3,0),VLOOKUP(I6915,'DE-PARA'!C:D,2,0)),"NÃO ENCONTRADO")</f>
        <v>Outras Saídas</v>
      </c>
      <c r="L6915" s="50" t="str">
        <f>VLOOKUP(K6915,'Base -Receita-Despesa'!$B:$AS,1,FALSE)</f>
        <v>Outras Saídas</v>
      </c>
    </row>
    <row r="6916" spans="1:12" ht="15" customHeight="1" x14ac:dyDescent="0.25">
      <c r="A6916" s="81" t="str">
        <f t="shared" si="222"/>
        <v>2020</v>
      </c>
      <c r="B6916" s="259" t="s">
        <v>1021</v>
      </c>
      <c r="C6916" s="260" t="s">
        <v>1022</v>
      </c>
      <c r="D6916" s="73" t="str">
        <f t="shared" si="223"/>
        <v>fev/2020</v>
      </c>
      <c r="E6916" s="263">
        <v>43888</v>
      </c>
      <c r="F6916" s="259">
        <v>9809</v>
      </c>
      <c r="G6916" s="259" t="s">
        <v>295</v>
      </c>
      <c r="H6916" s="264" t="s">
        <v>2023</v>
      </c>
      <c r="I6916" s="264" t="s">
        <v>255</v>
      </c>
      <c r="J6916" s="264">
        <v>-78.48</v>
      </c>
      <c r="K6916" s="82" t="str">
        <f>IFERROR(IFERROR(VLOOKUP(I6916,'DE-PARA'!B:D,3,0),VLOOKUP(I6916,'DE-PARA'!C:D,2,0)),"NÃO ENCONTRADO")</f>
        <v>Materiais</v>
      </c>
      <c r="L6916" s="50" t="str">
        <f>VLOOKUP(K6916,'Base -Receita-Despesa'!$B:$AS,1,FALSE)</f>
        <v>Materiais</v>
      </c>
    </row>
    <row r="6917" spans="1:12" ht="15" customHeight="1" x14ac:dyDescent="0.25">
      <c r="A6917" s="81" t="str">
        <f t="shared" si="222"/>
        <v>2020</v>
      </c>
      <c r="B6917" s="259" t="s">
        <v>1021</v>
      </c>
      <c r="C6917" s="260" t="s">
        <v>1022</v>
      </c>
      <c r="D6917" s="73" t="str">
        <f t="shared" si="223"/>
        <v>fev/2020</v>
      </c>
      <c r="E6917" s="263">
        <v>43888</v>
      </c>
      <c r="F6917" s="259" t="s">
        <v>214</v>
      </c>
      <c r="G6917" s="259" t="s">
        <v>295</v>
      </c>
      <c r="H6917" s="264" t="s">
        <v>197</v>
      </c>
      <c r="I6917" s="264" t="s">
        <v>133</v>
      </c>
      <c r="J6917" s="264">
        <v>-9.5</v>
      </c>
      <c r="K6917" s="82" t="str">
        <f>IFERROR(IFERROR(VLOOKUP(I6917,'DE-PARA'!B:D,3,0),VLOOKUP(I6917,'DE-PARA'!C:D,2,0)),"NÃO ENCONTRADO")</f>
        <v>Outras Saídas</v>
      </c>
      <c r="L6917" s="50" t="str">
        <f>VLOOKUP(K6917,'Base -Receita-Despesa'!$B:$AS,1,FALSE)</f>
        <v>Outras Saídas</v>
      </c>
    </row>
    <row r="6918" spans="1:12" ht="15" customHeight="1" x14ac:dyDescent="0.25">
      <c r="A6918" s="81" t="str">
        <f t="shared" si="222"/>
        <v>2020</v>
      </c>
      <c r="B6918" s="259" t="s">
        <v>1021</v>
      </c>
      <c r="C6918" s="260" t="s">
        <v>1022</v>
      </c>
      <c r="D6918" s="73" t="str">
        <f t="shared" si="223"/>
        <v>fev/2020</v>
      </c>
      <c r="E6918" s="263">
        <v>43888</v>
      </c>
      <c r="F6918" s="259" t="s">
        <v>214</v>
      </c>
      <c r="G6918" s="259" t="s">
        <v>295</v>
      </c>
      <c r="H6918" s="264" t="s">
        <v>197</v>
      </c>
      <c r="I6918" s="264" t="s">
        <v>133</v>
      </c>
      <c r="J6918" s="264">
        <v>-9.5</v>
      </c>
      <c r="K6918" s="82" t="str">
        <f>IFERROR(IFERROR(VLOOKUP(I6918,'DE-PARA'!B:D,3,0),VLOOKUP(I6918,'DE-PARA'!C:D,2,0)),"NÃO ENCONTRADO")</f>
        <v>Outras Saídas</v>
      </c>
      <c r="L6918" s="50" t="str">
        <f>VLOOKUP(K6918,'Base -Receita-Despesa'!$B:$AS,1,FALSE)</f>
        <v>Outras Saídas</v>
      </c>
    </row>
    <row r="6919" spans="1:12" ht="15" customHeight="1" x14ac:dyDescent="0.25">
      <c r="A6919" s="81" t="str">
        <f t="shared" si="222"/>
        <v>2020</v>
      </c>
      <c r="B6919" s="259" t="s">
        <v>1021</v>
      </c>
      <c r="C6919" s="260" t="s">
        <v>1022</v>
      </c>
      <c r="D6919" s="73" t="str">
        <f t="shared" si="223"/>
        <v>fev/2020</v>
      </c>
      <c r="E6919" s="263">
        <v>43888</v>
      </c>
      <c r="F6919" s="259" t="s">
        <v>214</v>
      </c>
      <c r="G6919" s="259" t="s">
        <v>295</v>
      </c>
      <c r="H6919" s="264" t="s">
        <v>197</v>
      </c>
      <c r="I6919" s="264" t="s">
        <v>133</v>
      </c>
      <c r="J6919" s="264">
        <v>-9.5</v>
      </c>
      <c r="K6919" s="82" t="str">
        <f>IFERROR(IFERROR(VLOOKUP(I6919,'DE-PARA'!B:D,3,0),VLOOKUP(I6919,'DE-PARA'!C:D,2,0)),"NÃO ENCONTRADO")</f>
        <v>Outras Saídas</v>
      </c>
      <c r="L6919" s="50" t="str">
        <f>VLOOKUP(K6919,'Base -Receita-Despesa'!$B:$AS,1,FALSE)</f>
        <v>Outras Saídas</v>
      </c>
    </row>
    <row r="6920" spans="1:12" ht="15" customHeight="1" x14ac:dyDescent="0.25">
      <c r="A6920" s="81" t="str">
        <f t="shared" si="222"/>
        <v>2020</v>
      </c>
      <c r="B6920" s="259" t="s">
        <v>1021</v>
      </c>
      <c r="C6920" s="260" t="s">
        <v>1022</v>
      </c>
      <c r="D6920" s="73" t="str">
        <f t="shared" si="223"/>
        <v>fev/2020</v>
      </c>
      <c r="E6920" s="263">
        <v>43888</v>
      </c>
      <c r="F6920" s="259" t="s">
        <v>207</v>
      </c>
      <c r="G6920" s="259" t="s">
        <v>295</v>
      </c>
      <c r="H6920" s="260" t="s">
        <v>208</v>
      </c>
      <c r="I6920" s="264" t="s">
        <v>298</v>
      </c>
      <c r="J6920" s="265">
        <v>39810.01</v>
      </c>
      <c r="K6920" s="82" t="str">
        <f>IFERROR(IFERROR(VLOOKUP(I6920,'DE-PARA'!B:D,3,0),VLOOKUP(I6920,'DE-PARA'!C:D,2,0)),"NÃO ENCONTRADO")</f>
        <v>Entrada Conta Aplicação (+)</v>
      </c>
      <c r="L6920" s="50" t="str">
        <f>VLOOKUP(K6920,'Base -Receita-Despesa'!$B:$AS,1,FALSE)</f>
        <v>ENTRADA CONTA APLICAÇÃO (+)</v>
      </c>
    </row>
    <row r="6921" spans="1:12" ht="15" customHeight="1" x14ac:dyDescent="0.25">
      <c r="A6921" s="81" t="str">
        <f t="shared" si="222"/>
        <v>2020</v>
      </c>
      <c r="B6921" s="259" t="s">
        <v>1021</v>
      </c>
      <c r="C6921" s="260" t="s">
        <v>1022</v>
      </c>
      <c r="D6921" s="73" t="str">
        <f t="shared" si="223"/>
        <v>fev/2020</v>
      </c>
      <c r="E6921" s="263">
        <v>43889</v>
      </c>
      <c r="F6921" s="259">
        <v>6038</v>
      </c>
      <c r="G6921" s="259" t="s">
        <v>295</v>
      </c>
      <c r="H6921" s="264" t="s">
        <v>1084</v>
      </c>
      <c r="I6921" s="264" t="s">
        <v>252</v>
      </c>
      <c r="J6921" s="265">
        <v>-41525.5</v>
      </c>
      <c r="K6921" s="82" t="str">
        <f>IFERROR(IFERROR(VLOOKUP(I6921,'DE-PARA'!B:D,3,0),VLOOKUP(I6921,'DE-PARA'!C:D,2,0)),"NÃO ENCONTRADO")</f>
        <v>Materiais</v>
      </c>
      <c r="L6921" s="50" t="str">
        <f>VLOOKUP(K6921,'Base -Receita-Despesa'!$B:$AS,1,FALSE)</f>
        <v>Materiais</v>
      </c>
    </row>
    <row r="6922" spans="1:12" ht="15" customHeight="1" x14ac:dyDescent="0.25">
      <c r="A6922" s="81" t="str">
        <f t="shared" si="222"/>
        <v>2020</v>
      </c>
      <c r="B6922" s="259" t="s">
        <v>1021</v>
      </c>
      <c r="C6922" s="260" t="s">
        <v>1022</v>
      </c>
      <c r="D6922" s="73" t="str">
        <f t="shared" si="223"/>
        <v>fev/2020</v>
      </c>
      <c r="E6922" s="263">
        <v>43889</v>
      </c>
      <c r="F6922" s="259">
        <v>6037</v>
      </c>
      <c r="G6922" s="259" t="s">
        <v>295</v>
      </c>
      <c r="H6922" s="264" t="s">
        <v>1084</v>
      </c>
      <c r="I6922" s="264" t="s">
        <v>252</v>
      </c>
      <c r="J6922" s="265">
        <v>-12536</v>
      </c>
      <c r="K6922" s="82" t="str">
        <f>IFERROR(IFERROR(VLOOKUP(I6922,'DE-PARA'!B:D,3,0),VLOOKUP(I6922,'DE-PARA'!C:D,2,0)),"NÃO ENCONTRADO")</f>
        <v>Materiais</v>
      </c>
      <c r="L6922" s="50" t="str">
        <f>VLOOKUP(K6922,'Base -Receita-Despesa'!$B:$AS,1,FALSE)</f>
        <v>Materiais</v>
      </c>
    </row>
    <row r="6923" spans="1:12" ht="15" customHeight="1" x14ac:dyDescent="0.25">
      <c r="A6923" s="81" t="str">
        <f t="shared" si="222"/>
        <v>2020</v>
      </c>
      <c r="B6923" s="259" t="s">
        <v>1021</v>
      </c>
      <c r="C6923" s="260" t="s">
        <v>1022</v>
      </c>
      <c r="D6923" s="73" t="str">
        <f t="shared" si="223"/>
        <v>fev/2020</v>
      </c>
      <c r="E6923" s="263">
        <v>43889</v>
      </c>
      <c r="F6923" s="259">
        <v>4040781942</v>
      </c>
      <c r="G6923" s="259" t="s">
        <v>295</v>
      </c>
      <c r="H6923" s="264" t="s">
        <v>1953</v>
      </c>
      <c r="I6923" s="264" t="s">
        <v>139</v>
      </c>
      <c r="J6923" s="265">
        <v>-5942.4</v>
      </c>
      <c r="K6923" s="82" t="str">
        <f>IFERROR(IFERROR(VLOOKUP(I6923,'DE-PARA'!B:D,3,0),VLOOKUP(I6923,'DE-PARA'!C:D,2,0)),"NÃO ENCONTRADO")</f>
        <v>Concessionárias (água, luz e telefone)</v>
      </c>
      <c r="L6923" s="50" t="str">
        <f>VLOOKUP(K6923,'Base -Receita-Despesa'!$B:$AS,1,FALSE)</f>
        <v>Concessionárias (água, luz e telefone)</v>
      </c>
    </row>
    <row r="6924" spans="1:12" ht="15" customHeight="1" x14ac:dyDescent="0.25">
      <c r="A6924" s="81" t="str">
        <f t="shared" si="222"/>
        <v>2020</v>
      </c>
      <c r="B6924" s="259" t="s">
        <v>1021</v>
      </c>
      <c r="C6924" s="260" t="s">
        <v>1022</v>
      </c>
      <c r="D6924" s="73" t="str">
        <f t="shared" si="223"/>
        <v>fev/2020</v>
      </c>
      <c r="E6924" s="263">
        <v>43889</v>
      </c>
      <c r="F6924" s="259">
        <v>6786</v>
      </c>
      <c r="G6924" s="259" t="s">
        <v>309</v>
      </c>
      <c r="H6924" s="264" t="s">
        <v>2025</v>
      </c>
      <c r="I6924" s="264" t="s">
        <v>118</v>
      </c>
      <c r="J6924" s="265">
        <v>-1025</v>
      </c>
      <c r="K6924" s="82" t="str">
        <f>IFERROR(IFERROR(VLOOKUP(I6924,'DE-PARA'!B:D,3,0),VLOOKUP(I6924,'DE-PARA'!C:D,2,0)),"NÃO ENCONTRADO")</f>
        <v>Serviços</v>
      </c>
      <c r="L6924" s="50" t="str">
        <f>VLOOKUP(K6924,'Base -Receita-Despesa'!$B:$AS,1,FALSE)</f>
        <v>Serviços</v>
      </c>
    </row>
    <row r="6925" spans="1:12" ht="15" customHeight="1" x14ac:dyDescent="0.25">
      <c r="A6925" s="81" t="str">
        <f t="shared" si="222"/>
        <v>2020</v>
      </c>
      <c r="B6925" s="259" t="s">
        <v>1021</v>
      </c>
      <c r="C6925" s="260" t="s">
        <v>1022</v>
      </c>
      <c r="D6925" s="73" t="str">
        <f t="shared" si="223"/>
        <v>fev/2020</v>
      </c>
      <c r="E6925" s="263">
        <v>43889</v>
      </c>
      <c r="F6925" s="259">
        <v>2002008242915</v>
      </c>
      <c r="G6925" s="259" t="s">
        <v>295</v>
      </c>
      <c r="H6925" s="264" t="s">
        <v>2026</v>
      </c>
      <c r="I6925" s="264" t="s">
        <v>138</v>
      </c>
      <c r="J6925" s="264">
        <v>-667.37</v>
      </c>
      <c r="K6925" s="82" t="str">
        <f>IFERROR(IFERROR(VLOOKUP(I6925,'DE-PARA'!B:D,3,0),VLOOKUP(I6925,'DE-PARA'!C:D,2,0)),"NÃO ENCONTRADO")</f>
        <v>Concessionárias (água, luz e telefone)</v>
      </c>
      <c r="L6925" s="50" t="str">
        <f>VLOOKUP(K6925,'Base -Receita-Despesa'!$B:$AS,1,FALSE)</f>
        <v>Concessionárias (água, luz e telefone)</v>
      </c>
    </row>
    <row r="6926" spans="1:12" ht="15" customHeight="1" x14ac:dyDescent="0.25">
      <c r="A6926" s="81" t="str">
        <f t="shared" si="222"/>
        <v>2020</v>
      </c>
      <c r="B6926" s="259" t="s">
        <v>1021</v>
      </c>
      <c r="C6926" s="260" t="s">
        <v>1022</v>
      </c>
      <c r="D6926" s="73" t="str">
        <f t="shared" si="223"/>
        <v>fev/2020</v>
      </c>
      <c r="E6926" s="263">
        <v>43889</v>
      </c>
      <c r="F6926" s="259">
        <v>38</v>
      </c>
      <c r="G6926" s="259" t="s">
        <v>295</v>
      </c>
      <c r="H6926" s="264" t="s">
        <v>2027</v>
      </c>
      <c r="I6926" s="264" t="s">
        <v>169</v>
      </c>
      <c r="J6926" s="264">
        <v>-550</v>
      </c>
      <c r="K6926" s="82" t="str">
        <f>IFERROR(IFERROR(VLOOKUP(I6926,'DE-PARA'!B:D,3,0),VLOOKUP(I6926,'DE-PARA'!C:D,2,0)),"NÃO ENCONTRADO")</f>
        <v>Serviços</v>
      </c>
      <c r="L6926" s="50" t="str">
        <f>VLOOKUP(K6926,'Base -Receita-Despesa'!$B:$AS,1,FALSE)</f>
        <v>Serviços</v>
      </c>
    </row>
    <row r="6927" spans="1:12" ht="15" customHeight="1" x14ac:dyDescent="0.25">
      <c r="A6927" s="81" t="str">
        <f t="shared" si="222"/>
        <v>2020</v>
      </c>
      <c r="B6927" s="259" t="s">
        <v>1021</v>
      </c>
      <c r="C6927" s="260" t="s">
        <v>1022</v>
      </c>
      <c r="D6927" s="73" t="str">
        <f t="shared" si="223"/>
        <v>fev/2020</v>
      </c>
      <c r="E6927" s="263">
        <v>43889</v>
      </c>
      <c r="F6927" s="259">
        <v>1073</v>
      </c>
      <c r="G6927" s="259" t="s">
        <v>309</v>
      </c>
      <c r="H6927" s="264" t="s">
        <v>2028</v>
      </c>
      <c r="I6927" s="264" t="s">
        <v>257</v>
      </c>
      <c r="J6927" s="264">
        <v>-434.5</v>
      </c>
      <c r="K6927" s="82" t="str">
        <f>IFERROR(IFERROR(VLOOKUP(I6927,'DE-PARA'!B:D,3,0),VLOOKUP(I6927,'DE-PARA'!C:D,2,0)),"NÃO ENCONTRADO")</f>
        <v>Materiais</v>
      </c>
      <c r="L6927" s="50" t="str">
        <f>VLOOKUP(K6927,'Base -Receita-Despesa'!$B:$AS,1,FALSE)</f>
        <v>Materiais</v>
      </c>
    </row>
    <row r="6928" spans="1:12" ht="15" customHeight="1" x14ac:dyDescent="0.25">
      <c r="A6928" s="81" t="str">
        <f t="shared" si="222"/>
        <v>2020</v>
      </c>
      <c r="B6928" s="259" t="s">
        <v>1021</v>
      </c>
      <c r="C6928" s="260" t="s">
        <v>1022</v>
      </c>
      <c r="D6928" s="73" t="str">
        <f t="shared" si="223"/>
        <v>fev/2020</v>
      </c>
      <c r="E6928" s="263">
        <v>43889</v>
      </c>
      <c r="F6928" s="259" t="s">
        <v>921</v>
      </c>
      <c r="G6928" s="259" t="s">
        <v>295</v>
      </c>
      <c r="H6928" s="264" t="s">
        <v>400</v>
      </c>
      <c r="I6928" s="264" t="s">
        <v>188</v>
      </c>
      <c r="J6928" s="264">
        <v>-170.19</v>
      </c>
      <c r="K6928" s="82" t="str">
        <f>IFERROR(IFERROR(VLOOKUP(I6928,'DE-PARA'!B:D,3,0),VLOOKUP(I6928,'DE-PARA'!C:D,2,0)),"NÃO ENCONTRADO")</f>
        <v>Tributos, Taxas e Contribuições</v>
      </c>
      <c r="L6928" s="50" t="str">
        <f>VLOOKUP(K6928,'Base -Receita-Despesa'!$B:$AS,1,FALSE)</f>
        <v>Tributos, Taxas e Contribuições</v>
      </c>
    </row>
    <row r="6929" spans="1:12" ht="15" customHeight="1" x14ac:dyDescent="0.25">
      <c r="A6929" s="81" t="str">
        <f t="shared" si="222"/>
        <v>2020</v>
      </c>
      <c r="B6929" s="259" t="s">
        <v>1021</v>
      </c>
      <c r="C6929" s="260" t="s">
        <v>1022</v>
      </c>
      <c r="D6929" s="73" t="str">
        <f t="shared" si="223"/>
        <v>fev/2020</v>
      </c>
      <c r="E6929" s="263">
        <v>43889</v>
      </c>
      <c r="F6929" s="259" t="s">
        <v>921</v>
      </c>
      <c r="G6929" s="259" t="s">
        <v>295</v>
      </c>
      <c r="H6929" s="264" t="s">
        <v>1693</v>
      </c>
      <c r="I6929" s="264" t="s">
        <v>188</v>
      </c>
      <c r="J6929" s="264">
        <v>-100</v>
      </c>
      <c r="K6929" s="82" t="str">
        <f>IFERROR(IFERROR(VLOOKUP(I6929,'DE-PARA'!B:D,3,0),VLOOKUP(I6929,'DE-PARA'!C:D,2,0)),"NÃO ENCONTRADO")</f>
        <v>Tributos, Taxas e Contribuições</v>
      </c>
      <c r="L6929" s="50" t="str">
        <f>VLOOKUP(K6929,'Base -Receita-Despesa'!$B:$AS,1,FALSE)</f>
        <v>Tributos, Taxas e Contribuições</v>
      </c>
    </row>
    <row r="6930" spans="1:12" ht="15" customHeight="1" x14ac:dyDescent="0.25">
      <c r="A6930" s="81" t="str">
        <f t="shared" si="222"/>
        <v>2020</v>
      </c>
      <c r="B6930" s="259" t="s">
        <v>1021</v>
      </c>
      <c r="C6930" s="260" t="s">
        <v>1022</v>
      </c>
      <c r="D6930" s="73" t="str">
        <f t="shared" si="223"/>
        <v>fev/2020</v>
      </c>
      <c r="E6930" s="263">
        <v>43889</v>
      </c>
      <c r="F6930" s="259" t="s">
        <v>214</v>
      </c>
      <c r="G6930" s="259" t="s">
        <v>295</v>
      </c>
      <c r="H6930" s="264" t="s">
        <v>197</v>
      </c>
      <c r="I6930" s="264" t="s">
        <v>133</v>
      </c>
      <c r="J6930" s="264">
        <v>-9.5</v>
      </c>
      <c r="K6930" s="82" t="str">
        <f>IFERROR(IFERROR(VLOOKUP(I6930,'DE-PARA'!B:D,3,0),VLOOKUP(I6930,'DE-PARA'!C:D,2,0)),"NÃO ENCONTRADO")</f>
        <v>Outras Saídas</v>
      </c>
      <c r="L6930" s="50" t="str">
        <f>VLOOKUP(K6930,'Base -Receita-Despesa'!$B:$AS,1,FALSE)</f>
        <v>Outras Saídas</v>
      </c>
    </row>
    <row r="6931" spans="1:12" ht="15" customHeight="1" x14ac:dyDescent="0.25">
      <c r="A6931" s="81" t="str">
        <f t="shared" si="222"/>
        <v>2020</v>
      </c>
      <c r="B6931" s="259" t="s">
        <v>1021</v>
      </c>
      <c r="C6931" s="260" t="s">
        <v>1022</v>
      </c>
      <c r="D6931" s="73" t="str">
        <f t="shared" si="223"/>
        <v>fev/2020</v>
      </c>
      <c r="E6931" s="263">
        <v>43889</v>
      </c>
      <c r="F6931" s="259" t="s">
        <v>214</v>
      </c>
      <c r="G6931" s="259" t="s">
        <v>295</v>
      </c>
      <c r="H6931" s="264" t="s">
        <v>197</v>
      </c>
      <c r="I6931" s="264" t="s">
        <v>133</v>
      </c>
      <c r="J6931" s="264">
        <v>-9.5</v>
      </c>
      <c r="K6931" s="82" t="str">
        <f>IFERROR(IFERROR(VLOOKUP(I6931,'DE-PARA'!B:D,3,0),VLOOKUP(I6931,'DE-PARA'!C:D,2,0)),"NÃO ENCONTRADO")</f>
        <v>Outras Saídas</v>
      </c>
      <c r="L6931" s="50" t="str">
        <f>VLOOKUP(K6931,'Base -Receita-Despesa'!$B:$AS,1,FALSE)</f>
        <v>Outras Saídas</v>
      </c>
    </row>
    <row r="6932" spans="1:12" ht="15" customHeight="1" x14ac:dyDescent="0.25">
      <c r="A6932" s="81" t="str">
        <f t="shared" si="222"/>
        <v>2020</v>
      </c>
      <c r="B6932" s="259" t="s">
        <v>1021</v>
      </c>
      <c r="C6932" s="260" t="s">
        <v>1022</v>
      </c>
      <c r="D6932" s="73" t="str">
        <f t="shared" si="223"/>
        <v>fev/2020</v>
      </c>
      <c r="E6932" s="263">
        <v>43889</v>
      </c>
      <c r="F6932" s="259" t="s">
        <v>214</v>
      </c>
      <c r="G6932" s="259" t="s">
        <v>295</v>
      </c>
      <c r="H6932" s="264" t="s">
        <v>197</v>
      </c>
      <c r="I6932" s="264" t="s">
        <v>133</v>
      </c>
      <c r="J6932" s="264">
        <v>-9.5</v>
      </c>
      <c r="K6932" s="82" t="str">
        <f>IFERROR(IFERROR(VLOOKUP(I6932,'DE-PARA'!B:D,3,0),VLOOKUP(I6932,'DE-PARA'!C:D,2,0)),"NÃO ENCONTRADO")</f>
        <v>Outras Saídas</v>
      </c>
      <c r="L6932" s="50" t="str">
        <f>VLOOKUP(K6932,'Base -Receita-Despesa'!$B:$AS,1,FALSE)</f>
        <v>Outras Saídas</v>
      </c>
    </row>
    <row r="6933" spans="1:12" ht="15" customHeight="1" x14ac:dyDescent="0.25">
      <c r="A6933" s="81" t="str">
        <f t="shared" si="222"/>
        <v>2020</v>
      </c>
      <c r="B6933" s="259" t="s">
        <v>1023</v>
      </c>
      <c r="C6933" s="260" t="s">
        <v>1022</v>
      </c>
      <c r="D6933" s="73" t="str">
        <f t="shared" si="223"/>
        <v>fev/2020</v>
      </c>
      <c r="E6933" s="263">
        <v>43889</v>
      </c>
      <c r="F6933" s="259" t="s">
        <v>171</v>
      </c>
      <c r="G6933" s="259" t="s">
        <v>295</v>
      </c>
      <c r="H6933" s="264" t="s">
        <v>897</v>
      </c>
      <c r="I6933" s="264" t="s">
        <v>238</v>
      </c>
      <c r="J6933" s="264">
        <v>31.78</v>
      </c>
      <c r="K6933" s="82" t="str">
        <f>IFERROR(IFERROR(VLOOKUP(I6933,'DE-PARA'!B:D,3,0),VLOOKUP(I6933,'DE-PARA'!C:D,2,0)),"NÃO ENCONTRADO")</f>
        <v>Rendimentos sobre Aplicações Financeiras</v>
      </c>
      <c r="L6933" s="50" t="str">
        <f>VLOOKUP(K6933,'Base -Receita-Despesa'!$B:$AS,1,FALSE)</f>
        <v>Rendimentos sobre Aplicações Financeiras</v>
      </c>
    </row>
    <row r="6934" spans="1:12" ht="15" customHeight="1" x14ac:dyDescent="0.25">
      <c r="A6934" s="81" t="str">
        <f t="shared" si="222"/>
        <v>2020</v>
      </c>
      <c r="B6934" s="259" t="s">
        <v>1021</v>
      </c>
      <c r="C6934" s="260" t="s">
        <v>1022</v>
      </c>
      <c r="D6934" s="73" t="str">
        <f t="shared" si="223"/>
        <v>fev/2020</v>
      </c>
      <c r="E6934" s="263">
        <v>43889</v>
      </c>
      <c r="F6934" s="259" t="s">
        <v>141</v>
      </c>
      <c r="G6934" s="259" t="s">
        <v>295</v>
      </c>
      <c r="H6934" s="264" t="s">
        <v>2029</v>
      </c>
      <c r="I6934" s="264" t="s">
        <v>142</v>
      </c>
      <c r="J6934" s="264">
        <v>39.46</v>
      </c>
      <c r="K6934" s="82" t="str">
        <f>IFERROR(IFERROR(VLOOKUP(I6934,'DE-PARA'!B:D,3,0),VLOOKUP(I6934,'DE-PARA'!C:D,2,0)),"NÃO ENCONTRADO")</f>
        <v>Outras Saídas</v>
      </c>
      <c r="L6934" s="50" t="str">
        <f>VLOOKUP(K6934,'Base -Receita-Despesa'!$B:$AS,1,FALSE)</f>
        <v>Outras Saídas</v>
      </c>
    </row>
    <row r="6935" spans="1:12" ht="15" customHeight="1" x14ac:dyDescent="0.25">
      <c r="A6935" s="81" t="str">
        <f t="shared" si="222"/>
        <v>2020</v>
      </c>
      <c r="B6935" s="259" t="s">
        <v>1021</v>
      </c>
      <c r="C6935" s="260" t="s">
        <v>1022</v>
      </c>
      <c r="D6935" s="73" t="str">
        <f t="shared" si="223"/>
        <v>fev/2020</v>
      </c>
      <c r="E6935" s="263">
        <v>43889</v>
      </c>
      <c r="F6935" s="259" t="s">
        <v>171</v>
      </c>
      <c r="G6935" s="259" t="s">
        <v>295</v>
      </c>
      <c r="H6935" s="264" t="s">
        <v>897</v>
      </c>
      <c r="I6935" s="264" t="s">
        <v>238</v>
      </c>
      <c r="J6935" s="265">
        <v>3203.48</v>
      </c>
      <c r="K6935" s="82" t="str">
        <f>IFERROR(IFERROR(VLOOKUP(I6935,'DE-PARA'!B:D,3,0),VLOOKUP(I6935,'DE-PARA'!C:D,2,0)),"NÃO ENCONTRADO")</f>
        <v>Rendimentos sobre Aplicações Financeiras</v>
      </c>
      <c r="L6935" s="50" t="str">
        <f>VLOOKUP(K6935,'Base -Receita-Despesa'!$B:$AS,1,FALSE)</f>
        <v>Rendimentos sobre Aplicações Financeiras</v>
      </c>
    </row>
    <row r="6936" spans="1:12" ht="15" customHeight="1" x14ac:dyDescent="0.25">
      <c r="A6936" s="81" t="str">
        <f t="shared" si="222"/>
        <v>2020</v>
      </c>
      <c r="B6936" s="259" t="s">
        <v>1021</v>
      </c>
      <c r="C6936" s="260" t="s">
        <v>1022</v>
      </c>
      <c r="D6936" s="73" t="str">
        <f t="shared" si="223"/>
        <v>fev/2020</v>
      </c>
      <c r="E6936" s="263">
        <v>43889</v>
      </c>
      <c r="F6936" s="259" t="s">
        <v>207</v>
      </c>
      <c r="G6936" s="259" t="s">
        <v>295</v>
      </c>
      <c r="H6936" s="260" t="s">
        <v>208</v>
      </c>
      <c r="I6936" s="264" t="s">
        <v>298</v>
      </c>
      <c r="J6936" s="265">
        <v>62940</v>
      </c>
      <c r="K6936" s="82" t="str">
        <f>IFERROR(IFERROR(VLOOKUP(I6936,'DE-PARA'!B:D,3,0),VLOOKUP(I6936,'DE-PARA'!C:D,2,0)),"NÃO ENCONTRADO")</f>
        <v>Entrada Conta Aplicação (+)</v>
      </c>
      <c r="L6936" s="50" t="str">
        <f>VLOOKUP(K6936,'Base -Receita-Despesa'!$B:$AS,1,FALSE)</f>
        <v>ENTRADA CONTA APLICAÇÃO (+)</v>
      </c>
    </row>
    <row r="6937" spans="1:12" ht="15" customHeight="1" x14ac:dyDescent="0.25">
      <c r="A6937" s="81" t="str">
        <f t="shared" si="222"/>
        <v>2020</v>
      </c>
      <c r="B6937" s="259" t="s">
        <v>1021</v>
      </c>
      <c r="C6937" s="260" t="s">
        <v>1022</v>
      </c>
      <c r="D6937" s="73" t="str">
        <f t="shared" si="223"/>
        <v>mar/2020</v>
      </c>
      <c r="E6937" s="263">
        <v>43892</v>
      </c>
      <c r="F6937" s="259">
        <v>999</v>
      </c>
      <c r="G6937" s="259" t="s">
        <v>295</v>
      </c>
      <c r="H6937" s="264" t="s">
        <v>2030</v>
      </c>
      <c r="I6937" s="264" t="s">
        <v>261</v>
      </c>
      <c r="J6937" s="265">
        <v>-2977.19</v>
      </c>
      <c r="K6937" s="82" t="str">
        <f>IFERROR(IFERROR(VLOOKUP(I6937,'DE-PARA'!B:D,3,0),VLOOKUP(I6937,'DE-PARA'!C:D,2,0)),"NÃO ENCONTRADO")</f>
        <v>Materiais</v>
      </c>
      <c r="L6937" s="50" t="str">
        <f>VLOOKUP(K6937,'Base -Receita-Despesa'!$B:$AS,1,FALSE)</f>
        <v>Materiais</v>
      </c>
    </row>
    <row r="6938" spans="1:12" ht="15" customHeight="1" x14ac:dyDescent="0.25">
      <c r="A6938" s="81" t="str">
        <f t="shared" si="222"/>
        <v>2020</v>
      </c>
      <c r="B6938" s="259" t="s">
        <v>1021</v>
      </c>
      <c r="C6938" s="260" t="s">
        <v>1022</v>
      </c>
      <c r="D6938" s="73" t="str">
        <f t="shared" si="223"/>
        <v>mar/2020</v>
      </c>
      <c r="E6938" s="263">
        <v>43892</v>
      </c>
      <c r="F6938" s="259">
        <v>20764</v>
      </c>
      <c r="G6938" s="259" t="s">
        <v>295</v>
      </c>
      <c r="H6938" s="264" t="s">
        <v>391</v>
      </c>
      <c r="I6938" s="264" t="s">
        <v>248</v>
      </c>
      <c r="J6938" s="265">
        <v>-2353.5</v>
      </c>
      <c r="K6938" s="82" t="str">
        <f>IFERROR(IFERROR(VLOOKUP(I6938,'DE-PARA'!B:D,3,0),VLOOKUP(I6938,'DE-PARA'!C:D,2,0)),"NÃO ENCONTRADO")</f>
        <v>Materiais</v>
      </c>
      <c r="L6938" s="50" t="str">
        <f>VLOOKUP(K6938,'Base -Receita-Despesa'!$B:$AS,1,FALSE)</f>
        <v>Materiais</v>
      </c>
    </row>
    <row r="6939" spans="1:12" ht="15" customHeight="1" x14ac:dyDescent="0.25">
      <c r="A6939" s="81" t="str">
        <f t="shared" si="222"/>
        <v>2020</v>
      </c>
      <c r="B6939" s="259" t="s">
        <v>1021</v>
      </c>
      <c r="C6939" s="260" t="s">
        <v>1022</v>
      </c>
      <c r="D6939" s="73" t="str">
        <f t="shared" si="223"/>
        <v>mar/2020</v>
      </c>
      <c r="E6939" s="263">
        <v>43892</v>
      </c>
      <c r="F6939" s="259">
        <v>175216</v>
      </c>
      <c r="G6939" s="259" t="s">
        <v>295</v>
      </c>
      <c r="H6939" s="264" t="s">
        <v>1961</v>
      </c>
      <c r="I6939" s="264" t="s">
        <v>137</v>
      </c>
      <c r="J6939" s="264">
        <v>-981.71</v>
      </c>
      <c r="K6939" s="82" t="str">
        <f>IFERROR(IFERROR(VLOOKUP(I6939,'DE-PARA'!B:D,3,0),VLOOKUP(I6939,'DE-PARA'!C:D,2,0)),"NÃO ENCONTRADO")</f>
        <v>Serviços</v>
      </c>
      <c r="L6939" s="50" t="str">
        <f>VLOOKUP(K6939,'Base -Receita-Despesa'!$B:$AS,1,FALSE)</f>
        <v>Serviços</v>
      </c>
    </row>
    <row r="6940" spans="1:12" ht="15" customHeight="1" x14ac:dyDescent="0.25">
      <c r="A6940" s="81" t="str">
        <f t="shared" si="222"/>
        <v>2020</v>
      </c>
      <c r="B6940" s="259" t="s">
        <v>1021</v>
      </c>
      <c r="C6940" s="260" t="s">
        <v>1022</v>
      </c>
      <c r="D6940" s="73" t="str">
        <f t="shared" si="223"/>
        <v>mar/2020</v>
      </c>
      <c r="E6940" s="263">
        <v>43892</v>
      </c>
      <c r="F6940" s="259">
        <v>42093</v>
      </c>
      <c r="G6940" s="259" t="s">
        <v>295</v>
      </c>
      <c r="H6940" s="264" t="s">
        <v>438</v>
      </c>
      <c r="I6940" s="264" t="s">
        <v>248</v>
      </c>
      <c r="J6940" s="264">
        <v>-692</v>
      </c>
      <c r="K6940" s="82" t="str">
        <f>IFERROR(IFERROR(VLOOKUP(I6940,'DE-PARA'!B:D,3,0),VLOOKUP(I6940,'DE-PARA'!C:D,2,0)),"NÃO ENCONTRADO")</f>
        <v>Materiais</v>
      </c>
      <c r="L6940" s="50" t="str">
        <f>VLOOKUP(K6940,'Base -Receita-Despesa'!$B:$AS,1,FALSE)</f>
        <v>Materiais</v>
      </c>
    </row>
    <row r="6941" spans="1:12" ht="15" customHeight="1" x14ac:dyDescent="0.25">
      <c r="A6941" s="81" t="str">
        <f t="shared" si="222"/>
        <v>2020</v>
      </c>
      <c r="B6941" s="259" t="s">
        <v>1021</v>
      </c>
      <c r="C6941" s="260" t="s">
        <v>1022</v>
      </c>
      <c r="D6941" s="73" t="str">
        <f t="shared" si="223"/>
        <v>mar/2020</v>
      </c>
      <c r="E6941" s="263">
        <v>43892</v>
      </c>
      <c r="F6941" s="259">
        <v>13379</v>
      </c>
      <c r="G6941" s="259" t="s">
        <v>295</v>
      </c>
      <c r="H6941" s="264" t="s">
        <v>470</v>
      </c>
      <c r="I6941" s="266" t="s">
        <v>250</v>
      </c>
      <c r="J6941" s="264">
        <v>-390</v>
      </c>
      <c r="K6941" s="82" t="str">
        <f>IFERROR(IFERROR(VLOOKUP(I6941,'DE-PARA'!B:D,3,0),VLOOKUP(I6941,'DE-PARA'!C:D,2,0)),"NÃO ENCONTRADO")</f>
        <v>Materiais</v>
      </c>
      <c r="L6941" s="50" t="str">
        <f>VLOOKUP(K6941,'Base -Receita-Despesa'!$B:$AS,1,FALSE)</f>
        <v>Materiais</v>
      </c>
    </row>
    <row r="6942" spans="1:12" ht="15" customHeight="1" x14ac:dyDescent="0.25">
      <c r="A6942" s="81" t="str">
        <f t="shared" si="222"/>
        <v>2020</v>
      </c>
      <c r="B6942" s="259" t="s">
        <v>1021</v>
      </c>
      <c r="C6942" s="260" t="s">
        <v>1022</v>
      </c>
      <c r="D6942" s="73" t="str">
        <f t="shared" si="223"/>
        <v>mar/2020</v>
      </c>
      <c r="E6942" s="263">
        <v>43892</v>
      </c>
      <c r="F6942" s="259">
        <v>109472</v>
      </c>
      <c r="G6942" s="259" t="s">
        <v>295</v>
      </c>
      <c r="H6942" s="264" t="s">
        <v>181</v>
      </c>
      <c r="I6942" s="264" t="s">
        <v>249</v>
      </c>
      <c r="J6942" s="264">
        <v>-287.60000000000002</v>
      </c>
      <c r="K6942" s="82" t="str">
        <f>IFERROR(IFERROR(VLOOKUP(I6942,'DE-PARA'!B:D,3,0),VLOOKUP(I6942,'DE-PARA'!C:D,2,0)),"NÃO ENCONTRADO")</f>
        <v>Materiais</v>
      </c>
      <c r="L6942" s="50" t="str">
        <f>VLOOKUP(K6942,'Base -Receita-Despesa'!$B:$AS,1,FALSE)</f>
        <v>Materiais</v>
      </c>
    </row>
    <row r="6943" spans="1:12" ht="15" customHeight="1" x14ac:dyDescent="0.25">
      <c r="A6943" s="81" t="str">
        <f t="shared" si="222"/>
        <v>2020</v>
      </c>
      <c r="B6943" s="259" t="s">
        <v>1021</v>
      </c>
      <c r="C6943" s="260" t="s">
        <v>1022</v>
      </c>
      <c r="D6943" s="73" t="str">
        <f t="shared" si="223"/>
        <v>mar/2020</v>
      </c>
      <c r="E6943" s="263">
        <v>43892</v>
      </c>
      <c r="F6943" s="259">
        <v>34987</v>
      </c>
      <c r="G6943" s="259" t="s">
        <v>295</v>
      </c>
      <c r="H6943" s="264" t="s">
        <v>746</v>
      </c>
      <c r="I6943" s="264" t="s">
        <v>248</v>
      </c>
      <c r="J6943" s="264">
        <v>-277.92</v>
      </c>
      <c r="K6943" s="82" t="str">
        <f>IFERROR(IFERROR(VLOOKUP(I6943,'DE-PARA'!B:D,3,0),VLOOKUP(I6943,'DE-PARA'!C:D,2,0)),"NÃO ENCONTRADO")</f>
        <v>Materiais</v>
      </c>
      <c r="L6943" s="50" t="str">
        <f>VLOOKUP(K6943,'Base -Receita-Despesa'!$B:$AS,1,FALSE)</f>
        <v>Materiais</v>
      </c>
    </row>
    <row r="6944" spans="1:12" ht="15" customHeight="1" x14ac:dyDescent="0.25">
      <c r="A6944" s="81" t="str">
        <f t="shared" si="222"/>
        <v>2020</v>
      </c>
      <c r="B6944" s="259" t="s">
        <v>1021</v>
      </c>
      <c r="C6944" s="260" t="s">
        <v>1022</v>
      </c>
      <c r="D6944" s="73" t="str">
        <f t="shared" si="223"/>
        <v>mar/2020</v>
      </c>
      <c r="E6944" s="263">
        <v>43892</v>
      </c>
      <c r="F6944" s="259">
        <v>13383</v>
      </c>
      <c r="G6944" s="259" t="s">
        <v>295</v>
      </c>
      <c r="H6944" s="264" t="s">
        <v>470</v>
      </c>
      <c r="I6944" s="266" t="s">
        <v>250</v>
      </c>
      <c r="J6944" s="264">
        <v>-155</v>
      </c>
      <c r="K6944" s="82" t="str">
        <f>IFERROR(IFERROR(VLOOKUP(I6944,'DE-PARA'!B:D,3,0),VLOOKUP(I6944,'DE-PARA'!C:D,2,0)),"NÃO ENCONTRADO")</f>
        <v>Materiais</v>
      </c>
      <c r="L6944" s="50" t="str">
        <f>VLOOKUP(K6944,'Base -Receita-Despesa'!$B:$AS,1,FALSE)</f>
        <v>Materiais</v>
      </c>
    </row>
    <row r="6945" spans="1:12" ht="15" customHeight="1" x14ac:dyDescent="0.25">
      <c r="A6945" s="81" t="str">
        <f t="shared" si="222"/>
        <v>2020</v>
      </c>
      <c r="B6945" s="259" t="s">
        <v>1021</v>
      </c>
      <c r="C6945" s="260" t="s">
        <v>1022</v>
      </c>
      <c r="D6945" s="73" t="str">
        <f t="shared" si="223"/>
        <v>mar/2020</v>
      </c>
      <c r="E6945" s="263">
        <v>43892</v>
      </c>
      <c r="F6945" s="259" t="s">
        <v>214</v>
      </c>
      <c r="G6945" s="259" t="s">
        <v>295</v>
      </c>
      <c r="H6945" s="264" t="s">
        <v>136</v>
      </c>
      <c r="I6945" s="264" t="s">
        <v>133</v>
      </c>
      <c r="J6945" s="264">
        <v>-5.46</v>
      </c>
      <c r="K6945" s="82" t="str">
        <f>IFERROR(IFERROR(VLOOKUP(I6945,'DE-PARA'!B:D,3,0),VLOOKUP(I6945,'DE-PARA'!C:D,2,0)),"NÃO ENCONTRADO")</f>
        <v>Outras Saídas</v>
      </c>
      <c r="L6945" s="50" t="str">
        <f>VLOOKUP(K6945,'Base -Receita-Despesa'!$B:$AS,1,FALSE)</f>
        <v>Outras Saídas</v>
      </c>
    </row>
    <row r="6946" spans="1:12" ht="15" customHeight="1" x14ac:dyDescent="0.25">
      <c r="A6946" s="81" t="str">
        <f t="shared" si="222"/>
        <v>2020</v>
      </c>
      <c r="B6946" s="259" t="s">
        <v>1021</v>
      </c>
      <c r="C6946" s="260" t="s">
        <v>1022</v>
      </c>
      <c r="D6946" s="73" t="str">
        <f t="shared" si="223"/>
        <v>mar/2020</v>
      </c>
      <c r="E6946" s="263">
        <v>43892</v>
      </c>
      <c r="F6946" s="259" t="s">
        <v>207</v>
      </c>
      <c r="G6946" s="259" t="s">
        <v>295</v>
      </c>
      <c r="H6946" s="260" t="s">
        <v>208</v>
      </c>
      <c r="I6946" s="264" t="s">
        <v>298</v>
      </c>
      <c r="J6946" s="265">
        <v>8120.38</v>
      </c>
      <c r="K6946" s="82" t="str">
        <f>IFERROR(IFERROR(VLOOKUP(I6946,'DE-PARA'!B:D,3,0),VLOOKUP(I6946,'DE-PARA'!C:D,2,0)),"NÃO ENCONTRADO")</f>
        <v>Entrada Conta Aplicação (+)</v>
      </c>
      <c r="L6946" s="50" t="str">
        <f>VLOOKUP(K6946,'Base -Receita-Despesa'!$B:$AS,1,FALSE)</f>
        <v>ENTRADA CONTA APLICAÇÃO (+)</v>
      </c>
    </row>
    <row r="6947" spans="1:12" ht="15" customHeight="1" x14ac:dyDescent="0.25">
      <c r="A6947" s="81" t="str">
        <f t="shared" si="222"/>
        <v>2020</v>
      </c>
      <c r="B6947" s="259" t="s">
        <v>1021</v>
      </c>
      <c r="C6947" s="260" t="s">
        <v>1022</v>
      </c>
      <c r="D6947" s="73" t="str">
        <f t="shared" si="223"/>
        <v>mar/2020</v>
      </c>
      <c r="E6947" s="263">
        <v>43893</v>
      </c>
      <c r="F6947" s="259" t="s">
        <v>134</v>
      </c>
      <c r="G6947" s="259" t="s">
        <v>295</v>
      </c>
      <c r="H6947" s="264" t="s">
        <v>900</v>
      </c>
      <c r="I6947" s="264" t="s">
        <v>135</v>
      </c>
      <c r="J6947" s="265">
        <v>-221846.29</v>
      </c>
      <c r="K6947" s="82" t="str">
        <f>IFERROR(IFERROR(VLOOKUP(I6947,'DE-PARA'!B:D,3,0),VLOOKUP(I6947,'DE-PARA'!C:D,2,0)),"NÃO ENCONTRADO")</f>
        <v>Pessoal</v>
      </c>
      <c r="L6947" s="50" t="str">
        <f>VLOOKUP(K6947,'Base -Receita-Despesa'!$B:$AS,1,FALSE)</f>
        <v>Pessoal</v>
      </c>
    </row>
    <row r="6948" spans="1:12" ht="15" customHeight="1" x14ac:dyDescent="0.25">
      <c r="A6948" s="81" t="str">
        <f t="shared" si="222"/>
        <v>2020</v>
      </c>
      <c r="B6948" s="259" t="s">
        <v>1021</v>
      </c>
      <c r="C6948" s="260" t="s">
        <v>1022</v>
      </c>
      <c r="D6948" s="73" t="str">
        <f t="shared" si="223"/>
        <v>mar/2020</v>
      </c>
      <c r="E6948" s="263">
        <v>43893</v>
      </c>
      <c r="F6948" s="259">
        <v>89</v>
      </c>
      <c r="G6948" s="259" t="s">
        <v>295</v>
      </c>
      <c r="H6948" s="264" t="s">
        <v>844</v>
      </c>
      <c r="I6948" s="264" t="s">
        <v>243</v>
      </c>
      <c r="J6948" s="265">
        <v>-202555.95</v>
      </c>
      <c r="K6948" s="82" t="str">
        <f>IFERROR(IFERROR(VLOOKUP(I6948,'DE-PARA'!B:D,3,0),VLOOKUP(I6948,'DE-PARA'!C:D,2,0)),"NÃO ENCONTRADO")</f>
        <v>Pessoal</v>
      </c>
      <c r="L6948" s="50" t="str">
        <f>VLOOKUP(K6948,'Base -Receita-Despesa'!$B:$AS,1,FALSE)</f>
        <v>Pessoal</v>
      </c>
    </row>
    <row r="6949" spans="1:12" ht="15" customHeight="1" x14ac:dyDescent="0.25">
      <c r="A6949" s="81" t="str">
        <f t="shared" si="222"/>
        <v>2020</v>
      </c>
      <c r="B6949" s="259" t="s">
        <v>1021</v>
      </c>
      <c r="C6949" s="260" t="s">
        <v>1022</v>
      </c>
      <c r="D6949" s="73" t="str">
        <f t="shared" si="223"/>
        <v>mar/2020</v>
      </c>
      <c r="E6949" s="263">
        <v>43893</v>
      </c>
      <c r="F6949" s="259">
        <v>88</v>
      </c>
      <c r="G6949" s="259" t="s">
        <v>295</v>
      </c>
      <c r="H6949" s="264" t="s">
        <v>844</v>
      </c>
      <c r="I6949" s="264" t="s">
        <v>243</v>
      </c>
      <c r="J6949" s="265">
        <v>-67551.88</v>
      </c>
      <c r="K6949" s="82" t="str">
        <f>IFERROR(IFERROR(VLOOKUP(I6949,'DE-PARA'!B:D,3,0),VLOOKUP(I6949,'DE-PARA'!C:D,2,0)),"NÃO ENCONTRADO")</f>
        <v>Pessoal</v>
      </c>
      <c r="L6949" s="50" t="str">
        <f>VLOOKUP(K6949,'Base -Receita-Despesa'!$B:$AS,1,FALSE)</f>
        <v>Pessoal</v>
      </c>
    </row>
    <row r="6950" spans="1:12" ht="15" customHeight="1" x14ac:dyDescent="0.25">
      <c r="A6950" s="81" t="str">
        <f t="shared" si="222"/>
        <v>2020</v>
      </c>
      <c r="B6950" s="259" t="s">
        <v>1021</v>
      </c>
      <c r="C6950" s="260" t="s">
        <v>1022</v>
      </c>
      <c r="D6950" s="73" t="str">
        <f t="shared" si="223"/>
        <v>mar/2020</v>
      </c>
      <c r="E6950" s="263">
        <v>43893</v>
      </c>
      <c r="F6950" s="259">
        <v>91</v>
      </c>
      <c r="G6950" s="259" t="s">
        <v>295</v>
      </c>
      <c r="H6950" s="264" t="s">
        <v>844</v>
      </c>
      <c r="I6950" s="264" t="s">
        <v>243</v>
      </c>
      <c r="J6950" s="265">
        <v>-47153.06</v>
      </c>
      <c r="K6950" s="82" t="str">
        <f>IFERROR(IFERROR(VLOOKUP(I6950,'DE-PARA'!B:D,3,0),VLOOKUP(I6950,'DE-PARA'!C:D,2,0)),"NÃO ENCONTRADO")</f>
        <v>Pessoal</v>
      </c>
      <c r="L6950" s="50" t="str">
        <f>VLOOKUP(K6950,'Base -Receita-Despesa'!$B:$AS,1,FALSE)</f>
        <v>Pessoal</v>
      </c>
    </row>
    <row r="6951" spans="1:12" ht="15" customHeight="1" x14ac:dyDescent="0.25">
      <c r="A6951" s="81" t="str">
        <f t="shared" si="222"/>
        <v>2020</v>
      </c>
      <c r="B6951" s="259" t="s">
        <v>1021</v>
      </c>
      <c r="C6951" s="260" t="s">
        <v>1022</v>
      </c>
      <c r="D6951" s="73" t="str">
        <f t="shared" si="223"/>
        <v>mar/2020</v>
      </c>
      <c r="E6951" s="263">
        <v>43893</v>
      </c>
      <c r="F6951" s="259">
        <v>90</v>
      </c>
      <c r="G6951" s="259" t="s">
        <v>295</v>
      </c>
      <c r="H6951" s="264" t="s">
        <v>844</v>
      </c>
      <c r="I6951" s="264" t="s">
        <v>243</v>
      </c>
      <c r="J6951" s="265">
        <v>-36601.61</v>
      </c>
      <c r="K6951" s="82" t="str">
        <f>IFERROR(IFERROR(VLOOKUP(I6951,'DE-PARA'!B:D,3,0),VLOOKUP(I6951,'DE-PARA'!C:D,2,0)),"NÃO ENCONTRADO")</f>
        <v>Pessoal</v>
      </c>
      <c r="L6951" s="50" t="str">
        <f>VLOOKUP(K6951,'Base -Receita-Despesa'!$B:$AS,1,FALSE)</f>
        <v>Pessoal</v>
      </c>
    </row>
    <row r="6952" spans="1:12" ht="15" customHeight="1" x14ac:dyDescent="0.25">
      <c r="A6952" s="81" t="str">
        <f t="shared" si="222"/>
        <v>2020</v>
      </c>
      <c r="B6952" s="259" t="s">
        <v>1021</v>
      </c>
      <c r="C6952" s="260" t="s">
        <v>1022</v>
      </c>
      <c r="D6952" s="73" t="str">
        <f t="shared" si="223"/>
        <v>mar/2020</v>
      </c>
      <c r="E6952" s="263">
        <v>43893</v>
      </c>
      <c r="F6952" s="259">
        <v>1538</v>
      </c>
      <c r="G6952" s="259" t="s">
        <v>295</v>
      </c>
      <c r="H6952" s="264" t="s">
        <v>1070</v>
      </c>
      <c r="I6952" s="264" t="s">
        <v>119</v>
      </c>
      <c r="J6952" s="265">
        <v>-3262.86</v>
      </c>
      <c r="K6952" s="82" t="str">
        <f>IFERROR(IFERROR(VLOOKUP(I6952,'DE-PARA'!B:D,3,0),VLOOKUP(I6952,'DE-PARA'!C:D,2,0)),"NÃO ENCONTRADO")</f>
        <v>Serviços</v>
      </c>
      <c r="L6952" s="50" t="str">
        <f>VLOOKUP(K6952,'Base -Receita-Despesa'!$B:$AS,1,FALSE)</f>
        <v>Serviços</v>
      </c>
    </row>
    <row r="6953" spans="1:12" ht="15" customHeight="1" x14ac:dyDescent="0.25">
      <c r="A6953" s="81" t="str">
        <f t="shared" si="222"/>
        <v>2020</v>
      </c>
      <c r="B6953" s="259" t="s">
        <v>1021</v>
      </c>
      <c r="C6953" s="260" t="s">
        <v>1022</v>
      </c>
      <c r="D6953" s="73" t="str">
        <f t="shared" si="223"/>
        <v>mar/2020</v>
      </c>
      <c r="E6953" s="263">
        <v>43893</v>
      </c>
      <c r="F6953" s="259" t="s">
        <v>141</v>
      </c>
      <c r="G6953" s="259" t="s">
        <v>295</v>
      </c>
      <c r="H6953" s="264" t="s">
        <v>898</v>
      </c>
      <c r="I6953" s="264" t="s">
        <v>142</v>
      </c>
      <c r="J6953" s="265">
        <v>-3000</v>
      </c>
      <c r="K6953" s="82" t="str">
        <f>IFERROR(IFERROR(VLOOKUP(I6953,'DE-PARA'!B:D,3,0),VLOOKUP(I6953,'DE-PARA'!C:D,2,0)),"NÃO ENCONTRADO")</f>
        <v>Outras Saídas</v>
      </c>
      <c r="L6953" s="50" t="str">
        <f>VLOOKUP(K6953,'Base -Receita-Despesa'!$B:$AS,1,FALSE)</f>
        <v>Outras Saídas</v>
      </c>
    </row>
    <row r="6954" spans="1:12" ht="15" customHeight="1" x14ac:dyDescent="0.25">
      <c r="A6954" s="81" t="str">
        <f t="shared" si="222"/>
        <v>2020</v>
      </c>
      <c r="B6954" s="259" t="s">
        <v>1021</v>
      </c>
      <c r="C6954" s="260" t="s">
        <v>1022</v>
      </c>
      <c r="D6954" s="73" t="str">
        <f t="shared" si="223"/>
        <v>mar/2020</v>
      </c>
      <c r="E6954" s="263">
        <v>43893</v>
      </c>
      <c r="F6954" s="259" t="s">
        <v>134</v>
      </c>
      <c r="G6954" s="259" t="s">
        <v>295</v>
      </c>
      <c r="H6954" s="264" t="s">
        <v>2031</v>
      </c>
      <c r="I6954" s="264" t="s">
        <v>135</v>
      </c>
      <c r="J6954" s="265">
        <v>-2439.69</v>
      </c>
      <c r="K6954" s="82" t="str">
        <f>IFERROR(IFERROR(VLOOKUP(I6954,'DE-PARA'!B:D,3,0),VLOOKUP(I6954,'DE-PARA'!C:D,2,0)),"NÃO ENCONTRADO")</f>
        <v>Pessoal</v>
      </c>
      <c r="L6954" s="50" t="str">
        <f>VLOOKUP(K6954,'Base -Receita-Despesa'!$B:$AS,1,FALSE)</f>
        <v>Pessoal</v>
      </c>
    </row>
    <row r="6955" spans="1:12" ht="15" customHeight="1" x14ac:dyDescent="0.25">
      <c r="A6955" s="81" t="str">
        <f t="shared" si="222"/>
        <v>2020</v>
      </c>
      <c r="B6955" s="260" t="s">
        <v>1882</v>
      </c>
      <c r="C6955" s="260" t="s">
        <v>1022</v>
      </c>
      <c r="D6955" s="73" t="str">
        <f t="shared" si="223"/>
        <v>mar/2020</v>
      </c>
      <c r="E6955" s="263">
        <v>43893</v>
      </c>
      <c r="F6955" s="259" t="s">
        <v>134</v>
      </c>
      <c r="G6955" s="259" t="s">
        <v>295</v>
      </c>
      <c r="H6955" s="264" t="s">
        <v>2032</v>
      </c>
      <c r="I6955" s="264" t="s">
        <v>135</v>
      </c>
      <c r="J6955" s="265">
        <v>-2295.0700000000002</v>
      </c>
      <c r="K6955" s="82" t="str">
        <f>IFERROR(IFERROR(VLOOKUP(I6955,'DE-PARA'!B:D,3,0),VLOOKUP(I6955,'DE-PARA'!C:D,2,0)),"NÃO ENCONTRADO")</f>
        <v>Pessoal</v>
      </c>
      <c r="L6955" s="50" t="str">
        <f>VLOOKUP(K6955,'Base -Receita-Despesa'!$B:$AS,1,FALSE)</f>
        <v>Pessoal</v>
      </c>
    </row>
    <row r="6956" spans="1:12" ht="15" customHeight="1" x14ac:dyDescent="0.25">
      <c r="A6956" s="81" t="str">
        <f t="shared" si="222"/>
        <v>2020</v>
      </c>
      <c r="B6956" s="259" t="s">
        <v>1021</v>
      </c>
      <c r="C6956" s="260" t="s">
        <v>1022</v>
      </c>
      <c r="D6956" s="73" t="str">
        <f t="shared" si="223"/>
        <v>mar/2020</v>
      </c>
      <c r="E6956" s="263">
        <v>43893</v>
      </c>
      <c r="F6956" s="259" t="s">
        <v>129</v>
      </c>
      <c r="G6956" s="259" t="s">
        <v>295</v>
      </c>
      <c r="H6956" s="264" t="s">
        <v>2033</v>
      </c>
      <c r="I6956" s="264" t="s">
        <v>131</v>
      </c>
      <c r="J6956" s="265">
        <v>-1694.29</v>
      </c>
      <c r="K6956" s="82" t="str">
        <f>IFERROR(IFERROR(VLOOKUP(I6956,'DE-PARA'!B:D,3,0),VLOOKUP(I6956,'DE-PARA'!C:D,2,0)),"NÃO ENCONTRADO")</f>
        <v>Pessoal</v>
      </c>
      <c r="L6956" s="50" t="str">
        <f>VLOOKUP(K6956,'Base -Receita-Despesa'!$B:$AS,1,FALSE)</f>
        <v>Pessoal</v>
      </c>
    </row>
    <row r="6957" spans="1:12" ht="15" customHeight="1" x14ac:dyDescent="0.25">
      <c r="A6957" s="81" t="str">
        <f t="shared" si="222"/>
        <v>2020</v>
      </c>
      <c r="B6957" s="260" t="s">
        <v>1882</v>
      </c>
      <c r="C6957" s="260" t="s">
        <v>1022</v>
      </c>
      <c r="D6957" s="73" t="str">
        <f t="shared" si="223"/>
        <v>mar/2020</v>
      </c>
      <c r="E6957" s="263">
        <v>43893</v>
      </c>
      <c r="F6957" s="259" t="s">
        <v>134</v>
      </c>
      <c r="G6957" s="259" t="s">
        <v>295</v>
      </c>
      <c r="H6957" s="264" t="s">
        <v>2034</v>
      </c>
      <c r="I6957" s="264" t="s">
        <v>135</v>
      </c>
      <c r="J6957" s="265">
        <v>-1482.95</v>
      </c>
      <c r="K6957" s="82" t="str">
        <f>IFERROR(IFERROR(VLOOKUP(I6957,'DE-PARA'!B:D,3,0),VLOOKUP(I6957,'DE-PARA'!C:D,2,0)),"NÃO ENCONTRADO")</f>
        <v>Pessoal</v>
      </c>
      <c r="L6957" s="50" t="str">
        <f>VLOOKUP(K6957,'Base -Receita-Despesa'!$B:$AS,1,FALSE)</f>
        <v>Pessoal</v>
      </c>
    </row>
    <row r="6958" spans="1:12" ht="15" customHeight="1" x14ac:dyDescent="0.25">
      <c r="A6958" s="81" t="str">
        <f t="shared" si="222"/>
        <v>2020</v>
      </c>
      <c r="B6958" s="259" t="s">
        <v>1021</v>
      </c>
      <c r="C6958" s="260" t="s">
        <v>1022</v>
      </c>
      <c r="D6958" s="73" t="str">
        <f t="shared" si="223"/>
        <v>mar/2020</v>
      </c>
      <c r="E6958" s="263">
        <v>43893</v>
      </c>
      <c r="F6958" s="259">
        <v>31739</v>
      </c>
      <c r="G6958" s="259" t="s">
        <v>295</v>
      </c>
      <c r="H6958" s="264" t="s">
        <v>361</v>
      </c>
      <c r="I6958" s="264" t="s">
        <v>249</v>
      </c>
      <c r="J6958" s="264">
        <v>-896.54</v>
      </c>
      <c r="K6958" s="82" t="str">
        <f>IFERROR(IFERROR(VLOOKUP(I6958,'DE-PARA'!B:D,3,0),VLOOKUP(I6958,'DE-PARA'!C:D,2,0)),"NÃO ENCONTRADO")</f>
        <v>Materiais</v>
      </c>
      <c r="L6958" s="50" t="str">
        <f>VLOOKUP(K6958,'Base -Receita-Despesa'!$B:$AS,1,FALSE)</f>
        <v>Materiais</v>
      </c>
    </row>
    <row r="6959" spans="1:12" ht="15" customHeight="1" x14ac:dyDescent="0.25">
      <c r="A6959" s="81" t="str">
        <f t="shared" si="222"/>
        <v>2020</v>
      </c>
      <c r="B6959" s="259" t="s">
        <v>1021</v>
      </c>
      <c r="C6959" s="260" t="s">
        <v>1022</v>
      </c>
      <c r="D6959" s="73" t="str">
        <f t="shared" si="223"/>
        <v>mar/2020</v>
      </c>
      <c r="E6959" s="263">
        <v>43893</v>
      </c>
      <c r="F6959" s="259" t="s">
        <v>214</v>
      </c>
      <c r="G6959" s="259" t="s">
        <v>295</v>
      </c>
      <c r="H6959" s="264" t="s">
        <v>197</v>
      </c>
      <c r="I6959" s="264" t="s">
        <v>133</v>
      </c>
      <c r="J6959" s="264">
        <v>-9.5</v>
      </c>
      <c r="K6959" s="82" t="str">
        <f>IFERROR(IFERROR(VLOOKUP(I6959,'DE-PARA'!B:D,3,0),VLOOKUP(I6959,'DE-PARA'!C:D,2,0)),"NÃO ENCONTRADO")</f>
        <v>Outras Saídas</v>
      </c>
      <c r="L6959" s="50" t="str">
        <f>VLOOKUP(K6959,'Base -Receita-Despesa'!$B:$AS,1,FALSE)</f>
        <v>Outras Saídas</v>
      </c>
    </row>
    <row r="6960" spans="1:12" ht="15" customHeight="1" x14ac:dyDescent="0.25">
      <c r="A6960" s="81" t="str">
        <f t="shared" si="222"/>
        <v>2020</v>
      </c>
      <c r="B6960" s="259" t="s">
        <v>1021</v>
      </c>
      <c r="C6960" s="260" t="s">
        <v>1022</v>
      </c>
      <c r="D6960" s="73" t="str">
        <f t="shared" si="223"/>
        <v>mar/2020</v>
      </c>
      <c r="E6960" s="263">
        <v>43893</v>
      </c>
      <c r="F6960" s="259" t="s">
        <v>207</v>
      </c>
      <c r="G6960" s="259" t="s">
        <v>295</v>
      </c>
      <c r="H6960" s="260" t="s">
        <v>208</v>
      </c>
      <c r="I6960" s="264" t="s">
        <v>298</v>
      </c>
      <c r="J6960" s="265">
        <v>590789.68999999994</v>
      </c>
      <c r="K6960" s="82" t="str">
        <f>IFERROR(IFERROR(VLOOKUP(I6960,'DE-PARA'!B:D,3,0),VLOOKUP(I6960,'DE-PARA'!C:D,2,0)),"NÃO ENCONTRADO")</f>
        <v>Entrada Conta Aplicação (+)</v>
      </c>
      <c r="L6960" s="50" t="str">
        <f>VLOOKUP(K6960,'Base -Receita-Despesa'!$B:$AS,1,FALSE)</f>
        <v>ENTRADA CONTA APLICAÇÃO (+)</v>
      </c>
    </row>
    <row r="6961" spans="1:12" ht="15" customHeight="1" x14ac:dyDescent="0.25">
      <c r="A6961" s="81" t="str">
        <f t="shared" si="222"/>
        <v>2020</v>
      </c>
      <c r="B6961" s="259" t="s">
        <v>1023</v>
      </c>
      <c r="C6961" s="260" t="s">
        <v>1022</v>
      </c>
      <c r="D6961" s="73" t="str">
        <f t="shared" si="223"/>
        <v>mar/2020</v>
      </c>
      <c r="E6961" s="263">
        <v>43894</v>
      </c>
      <c r="F6961" s="259" t="s">
        <v>2035</v>
      </c>
      <c r="G6961" s="259" t="s">
        <v>295</v>
      </c>
      <c r="H6961" s="260" t="s">
        <v>143</v>
      </c>
      <c r="I6961" s="264" t="s">
        <v>235</v>
      </c>
      <c r="J6961" s="265">
        <v>27243.599999999999</v>
      </c>
      <c r="K6961" s="82" t="str">
        <f>IFERROR(IFERROR(VLOOKUP(I6961,'DE-PARA'!B:D,3,0),VLOOKUP(I6961,'DE-PARA'!C:D,2,0)),"NÃO ENCONTRADO")</f>
        <v>Repasses Contrato de Gestão</v>
      </c>
      <c r="L6961" s="50" t="str">
        <f>VLOOKUP(K6961,'Base -Receita-Despesa'!$B:$AS,1,FALSE)</f>
        <v>Repasses Contrato de Gestão</v>
      </c>
    </row>
    <row r="6962" spans="1:12" ht="15" customHeight="1" x14ac:dyDescent="0.25">
      <c r="A6962" s="81" t="str">
        <f t="shared" ref="A6962:A7025" si="224">IF(K6962="NÃO ENCONTRADO",0,RIGHT(D6962,4))</f>
        <v>2020</v>
      </c>
      <c r="B6962" s="259" t="s">
        <v>1023</v>
      </c>
      <c r="C6962" s="260" t="s">
        <v>1022</v>
      </c>
      <c r="D6962" s="73" t="str">
        <f t="shared" si="223"/>
        <v>mar/2020</v>
      </c>
      <c r="E6962" s="263">
        <v>43894</v>
      </c>
      <c r="F6962" s="259" t="s">
        <v>2035</v>
      </c>
      <c r="G6962" s="259" t="s">
        <v>295</v>
      </c>
      <c r="H6962" s="260" t="s">
        <v>143</v>
      </c>
      <c r="I6962" s="264" t="s">
        <v>235</v>
      </c>
      <c r="J6962" s="264">
        <v>662.51</v>
      </c>
      <c r="K6962" s="82" t="str">
        <f>IFERROR(IFERROR(VLOOKUP(I6962,'DE-PARA'!B:D,3,0),VLOOKUP(I6962,'DE-PARA'!C:D,2,0)),"NÃO ENCONTRADO")</f>
        <v>Repasses Contrato de Gestão</v>
      </c>
      <c r="L6962" s="50" t="str">
        <f>VLOOKUP(K6962,'Base -Receita-Despesa'!$B:$AS,1,FALSE)</f>
        <v>Repasses Contrato de Gestão</v>
      </c>
    </row>
    <row r="6963" spans="1:12" ht="15" customHeight="1" x14ac:dyDescent="0.25">
      <c r="A6963" s="81" t="str">
        <f t="shared" si="224"/>
        <v>2020</v>
      </c>
      <c r="B6963" s="259" t="s">
        <v>1023</v>
      </c>
      <c r="C6963" s="260" t="s">
        <v>1022</v>
      </c>
      <c r="D6963" s="73" t="str">
        <f t="shared" si="223"/>
        <v>mar/2020</v>
      </c>
      <c r="E6963" s="263">
        <v>43894</v>
      </c>
      <c r="F6963" s="259" t="s">
        <v>2035</v>
      </c>
      <c r="G6963" s="259" t="s">
        <v>295</v>
      </c>
      <c r="H6963" s="260" t="s">
        <v>143</v>
      </c>
      <c r="I6963" s="264" t="s">
        <v>235</v>
      </c>
      <c r="J6963" s="265">
        <v>63082.85</v>
      </c>
      <c r="K6963" s="82" t="str">
        <f>IFERROR(IFERROR(VLOOKUP(I6963,'DE-PARA'!B:D,3,0),VLOOKUP(I6963,'DE-PARA'!C:D,2,0)),"NÃO ENCONTRADO")</f>
        <v>Repasses Contrato de Gestão</v>
      </c>
      <c r="L6963" s="50" t="str">
        <f>VLOOKUP(K6963,'Base -Receita-Despesa'!$B:$AS,1,FALSE)</f>
        <v>Repasses Contrato de Gestão</v>
      </c>
    </row>
    <row r="6964" spans="1:12" ht="15" customHeight="1" x14ac:dyDescent="0.25">
      <c r="A6964" s="81" t="str">
        <f t="shared" si="224"/>
        <v>2020</v>
      </c>
      <c r="B6964" s="259" t="s">
        <v>1023</v>
      </c>
      <c r="C6964" s="260" t="s">
        <v>1022</v>
      </c>
      <c r="D6964" s="73" t="str">
        <f t="shared" si="223"/>
        <v>mar/2020</v>
      </c>
      <c r="E6964" s="263">
        <v>43894</v>
      </c>
      <c r="F6964" s="259" t="s">
        <v>205</v>
      </c>
      <c r="G6964" s="259" t="s">
        <v>295</v>
      </c>
      <c r="H6964" s="260" t="s">
        <v>736</v>
      </c>
      <c r="I6964" s="264" t="s">
        <v>125</v>
      </c>
      <c r="J6964" s="265">
        <v>-91004.32</v>
      </c>
      <c r="K6964" s="82" t="str">
        <f>IFERROR(IFERROR(VLOOKUP(I6964,'DE-PARA'!B:D,3,0),VLOOKUP(I6964,'DE-PARA'!C:D,2,0)),"NÃO ENCONTRADO")</f>
        <v>TEV – Transferências Entre Contas (Entradas)</v>
      </c>
      <c r="L6964" s="50" t="str">
        <f>VLOOKUP(K6964,'Base -Receita-Despesa'!$B:$AS,1,FALSE)</f>
        <v>TEV – Transferências Entre Contas (Entradas)</v>
      </c>
    </row>
    <row r="6965" spans="1:12" ht="15" customHeight="1" x14ac:dyDescent="0.25">
      <c r="A6965" s="81" t="str">
        <f t="shared" si="224"/>
        <v>2020</v>
      </c>
      <c r="B6965" s="259" t="s">
        <v>1023</v>
      </c>
      <c r="C6965" s="260" t="s">
        <v>1022</v>
      </c>
      <c r="D6965" s="73" t="str">
        <f t="shared" si="223"/>
        <v>mar/2020</v>
      </c>
      <c r="E6965" s="263">
        <v>43894</v>
      </c>
      <c r="F6965" s="259" t="s">
        <v>207</v>
      </c>
      <c r="G6965" s="259" t="s">
        <v>295</v>
      </c>
      <c r="H6965" s="260" t="s">
        <v>208</v>
      </c>
      <c r="I6965" s="264" t="s">
        <v>298</v>
      </c>
      <c r="J6965" s="264">
        <v>15.36</v>
      </c>
      <c r="K6965" s="82" t="str">
        <f>IFERROR(IFERROR(VLOOKUP(I6965,'DE-PARA'!B:D,3,0),VLOOKUP(I6965,'DE-PARA'!C:D,2,0)),"NÃO ENCONTRADO")</f>
        <v>Entrada Conta Aplicação (+)</v>
      </c>
      <c r="L6965" s="50" t="str">
        <f>VLOOKUP(K6965,'Base -Receita-Despesa'!$B:$AS,1,FALSE)</f>
        <v>ENTRADA CONTA APLICAÇÃO (+)</v>
      </c>
    </row>
    <row r="6966" spans="1:12" ht="15" customHeight="1" x14ac:dyDescent="0.25">
      <c r="A6966" s="81" t="str">
        <f t="shared" si="224"/>
        <v>2020</v>
      </c>
      <c r="B6966" s="259" t="s">
        <v>1021</v>
      </c>
      <c r="C6966" s="260" t="s">
        <v>1022</v>
      </c>
      <c r="D6966" s="73" t="str">
        <f t="shared" si="223"/>
        <v>mar/2020</v>
      </c>
      <c r="E6966" s="263">
        <v>43894</v>
      </c>
      <c r="F6966" s="259" t="s">
        <v>205</v>
      </c>
      <c r="G6966" s="259" t="s">
        <v>295</v>
      </c>
      <c r="H6966" s="260" t="s">
        <v>736</v>
      </c>
      <c r="I6966" s="264" t="s">
        <v>125</v>
      </c>
      <c r="J6966" s="265">
        <v>91004.32</v>
      </c>
      <c r="K6966" s="82" t="str">
        <f>IFERROR(IFERROR(VLOOKUP(I6966,'DE-PARA'!B:D,3,0),VLOOKUP(I6966,'DE-PARA'!C:D,2,0)),"NÃO ENCONTRADO")</f>
        <v>TEV – Transferências Entre Contas (Entradas)</v>
      </c>
      <c r="L6966" s="50" t="str">
        <f>VLOOKUP(K6966,'Base -Receita-Despesa'!$B:$AS,1,FALSE)</f>
        <v>TEV – Transferências Entre Contas (Entradas)</v>
      </c>
    </row>
    <row r="6967" spans="1:12" ht="15" customHeight="1" x14ac:dyDescent="0.25">
      <c r="A6967" s="81" t="str">
        <f t="shared" si="224"/>
        <v>2020</v>
      </c>
      <c r="B6967" s="260" t="s">
        <v>1882</v>
      </c>
      <c r="C6967" s="260" t="s">
        <v>1022</v>
      </c>
      <c r="D6967" s="73" t="str">
        <f t="shared" si="223"/>
        <v>mar/2020</v>
      </c>
      <c r="E6967" s="263">
        <v>43894</v>
      </c>
      <c r="F6967" s="259">
        <v>434</v>
      </c>
      <c r="G6967" s="259" t="s">
        <v>295</v>
      </c>
      <c r="H6967" s="264" t="s">
        <v>2036</v>
      </c>
      <c r="I6967" s="264" t="s">
        <v>119</v>
      </c>
      <c r="J6967" s="287">
        <v>-50745.59</v>
      </c>
      <c r="K6967" s="82" t="str">
        <f>IFERROR(IFERROR(VLOOKUP(I6967,'DE-PARA'!B:D,3,0),VLOOKUP(I6967,'DE-PARA'!C:D,2,0)),"NÃO ENCONTRADO")</f>
        <v>Serviços</v>
      </c>
      <c r="L6967" s="50" t="str">
        <f>VLOOKUP(K6967,'Base -Receita-Despesa'!$B:$AS,1,FALSE)</f>
        <v>Serviços</v>
      </c>
    </row>
    <row r="6968" spans="1:12" ht="15" customHeight="1" x14ac:dyDescent="0.25">
      <c r="A6968" s="81" t="str">
        <f t="shared" si="224"/>
        <v>2020</v>
      </c>
      <c r="B6968" s="259" t="s">
        <v>1021</v>
      </c>
      <c r="C6968" s="260" t="s">
        <v>1022</v>
      </c>
      <c r="D6968" s="73" t="str">
        <f t="shared" si="223"/>
        <v>mar/2020</v>
      </c>
      <c r="E6968" s="263">
        <v>43894</v>
      </c>
      <c r="F6968" s="259" t="s">
        <v>134</v>
      </c>
      <c r="G6968" s="259" t="s">
        <v>295</v>
      </c>
      <c r="H6968" s="264" t="s">
        <v>2037</v>
      </c>
      <c r="I6968" s="264" t="s">
        <v>135</v>
      </c>
      <c r="J6968" s="287">
        <v>-4029.29</v>
      </c>
      <c r="K6968" s="82" t="str">
        <f>IFERROR(IFERROR(VLOOKUP(I6968,'DE-PARA'!B:D,3,0),VLOOKUP(I6968,'DE-PARA'!C:D,2,0)),"NÃO ENCONTRADO")</f>
        <v>Pessoal</v>
      </c>
      <c r="L6968" s="50" t="str">
        <f>VLOOKUP(K6968,'Base -Receita-Despesa'!$B:$AS,1,FALSE)</f>
        <v>Pessoal</v>
      </c>
    </row>
    <row r="6969" spans="1:12" ht="15" customHeight="1" x14ac:dyDescent="0.25">
      <c r="A6969" s="81" t="str">
        <f t="shared" si="224"/>
        <v>2020</v>
      </c>
      <c r="B6969" s="259" t="s">
        <v>1021</v>
      </c>
      <c r="C6969" s="260" t="s">
        <v>1022</v>
      </c>
      <c r="D6969" s="73" t="str">
        <f t="shared" si="223"/>
        <v>mar/2020</v>
      </c>
      <c r="E6969" s="263">
        <v>43894</v>
      </c>
      <c r="F6969" s="259" t="s">
        <v>134</v>
      </c>
      <c r="G6969" s="259" t="s">
        <v>295</v>
      </c>
      <c r="H6969" s="264" t="s">
        <v>2038</v>
      </c>
      <c r="I6969" s="264" t="s">
        <v>135</v>
      </c>
      <c r="J6969" s="265">
        <v>-3342.6</v>
      </c>
      <c r="K6969" s="82" t="str">
        <f>IFERROR(IFERROR(VLOOKUP(I6969,'DE-PARA'!B:D,3,0),VLOOKUP(I6969,'DE-PARA'!C:D,2,0)),"NÃO ENCONTRADO")</f>
        <v>Pessoal</v>
      </c>
      <c r="L6969" s="50" t="str">
        <f>VLOOKUP(K6969,'Base -Receita-Despesa'!$B:$AS,1,FALSE)</f>
        <v>Pessoal</v>
      </c>
    </row>
    <row r="6970" spans="1:12" ht="15" customHeight="1" x14ac:dyDescent="0.25">
      <c r="A6970" s="81" t="str">
        <f t="shared" si="224"/>
        <v>2020</v>
      </c>
      <c r="B6970" s="259" t="s">
        <v>1021</v>
      </c>
      <c r="C6970" s="260" t="s">
        <v>1022</v>
      </c>
      <c r="D6970" s="73" t="str">
        <f t="shared" si="223"/>
        <v>mar/2020</v>
      </c>
      <c r="E6970" s="263">
        <v>43894</v>
      </c>
      <c r="F6970" s="259" t="s">
        <v>134</v>
      </c>
      <c r="G6970" s="259" t="s">
        <v>295</v>
      </c>
      <c r="H6970" s="264" t="s">
        <v>2039</v>
      </c>
      <c r="I6970" s="264" t="s">
        <v>135</v>
      </c>
      <c r="J6970" s="287">
        <v>-2295.0700000000002</v>
      </c>
      <c r="K6970" s="82" t="str">
        <f>IFERROR(IFERROR(VLOOKUP(I6970,'DE-PARA'!B:D,3,0),VLOOKUP(I6970,'DE-PARA'!C:D,2,0)),"NÃO ENCONTRADO")</f>
        <v>Pessoal</v>
      </c>
      <c r="L6970" s="50" t="str">
        <f>VLOOKUP(K6970,'Base -Receita-Despesa'!$B:$AS,1,FALSE)</f>
        <v>Pessoal</v>
      </c>
    </row>
    <row r="6971" spans="1:12" ht="15" customHeight="1" x14ac:dyDescent="0.25">
      <c r="A6971" s="81" t="str">
        <f t="shared" si="224"/>
        <v>2020</v>
      </c>
      <c r="B6971" s="259" t="s">
        <v>1021</v>
      </c>
      <c r="C6971" s="260" t="s">
        <v>1022</v>
      </c>
      <c r="D6971" s="73" t="str">
        <f t="shared" si="223"/>
        <v>mar/2020</v>
      </c>
      <c r="E6971" s="263">
        <v>43894</v>
      </c>
      <c r="F6971" s="259" t="s">
        <v>134</v>
      </c>
      <c r="G6971" s="259" t="s">
        <v>295</v>
      </c>
      <c r="H6971" s="264" t="s">
        <v>2040</v>
      </c>
      <c r="I6971" s="264" t="s">
        <v>135</v>
      </c>
      <c r="J6971" s="287">
        <v>-2055.9299999999998</v>
      </c>
      <c r="K6971" s="82" t="str">
        <f>IFERROR(IFERROR(VLOOKUP(I6971,'DE-PARA'!B:D,3,0),VLOOKUP(I6971,'DE-PARA'!C:D,2,0)),"NÃO ENCONTRADO")</f>
        <v>Pessoal</v>
      </c>
      <c r="L6971" s="50" t="str">
        <f>VLOOKUP(K6971,'Base -Receita-Despesa'!$B:$AS,1,FALSE)</f>
        <v>Pessoal</v>
      </c>
    </row>
    <row r="6972" spans="1:12" ht="15" customHeight="1" x14ac:dyDescent="0.25">
      <c r="A6972" s="81" t="str">
        <f t="shared" si="224"/>
        <v>2020</v>
      </c>
      <c r="B6972" s="259" t="s">
        <v>1021</v>
      </c>
      <c r="C6972" s="260" t="s">
        <v>1022</v>
      </c>
      <c r="D6972" s="73" t="str">
        <f t="shared" si="223"/>
        <v>mar/2020</v>
      </c>
      <c r="E6972" s="263">
        <v>43894</v>
      </c>
      <c r="F6972" s="259" t="s">
        <v>134</v>
      </c>
      <c r="G6972" s="259" t="s">
        <v>295</v>
      </c>
      <c r="H6972" s="264" t="s">
        <v>2041</v>
      </c>
      <c r="I6972" s="264" t="s">
        <v>135</v>
      </c>
      <c r="J6972" s="265">
        <v>-1584.57</v>
      </c>
      <c r="K6972" s="82" t="str">
        <f>IFERROR(IFERROR(VLOOKUP(I6972,'DE-PARA'!B:D,3,0),VLOOKUP(I6972,'DE-PARA'!C:D,2,0)),"NÃO ENCONTRADO")</f>
        <v>Pessoal</v>
      </c>
      <c r="L6972" s="50" t="str">
        <f>VLOOKUP(K6972,'Base -Receita-Despesa'!$B:$AS,1,FALSE)</f>
        <v>Pessoal</v>
      </c>
    </row>
    <row r="6973" spans="1:12" ht="15" customHeight="1" x14ac:dyDescent="0.25">
      <c r="A6973" s="81" t="str">
        <f t="shared" si="224"/>
        <v>2020</v>
      </c>
      <c r="B6973" s="259" t="s">
        <v>1021</v>
      </c>
      <c r="C6973" s="260" t="s">
        <v>1022</v>
      </c>
      <c r="D6973" s="73" t="str">
        <f t="shared" si="223"/>
        <v>mar/2020</v>
      </c>
      <c r="E6973" s="263">
        <v>43894</v>
      </c>
      <c r="F6973" s="259" t="s">
        <v>134</v>
      </c>
      <c r="G6973" s="259" t="s">
        <v>295</v>
      </c>
      <c r="H6973" s="264" t="s">
        <v>2042</v>
      </c>
      <c r="I6973" s="264" t="s">
        <v>135</v>
      </c>
      <c r="J6973" s="265">
        <v>-1530.14</v>
      </c>
      <c r="K6973" s="82" t="str">
        <f>IFERROR(IFERROR(VLOOKUP(I6973,'DE-PARA'!B:D,3,0),VLOOKUP(I6973,'DE-PARA'!C:D,2,0)),"NÃO ENCONTRADO")</f>
        <v>Pessoal</v>
      </c>
      <c r="L6973" s="50" t="str">
        <f>VLOOKUP(K6973,'Base -Receita-Despesa'!$B:$AS,1,FALSE)</f>
        <v>Pessoal</v>
      </c>
    </row>
    <row r="6974" spans="1:12" ht="15" customHeight="1" x14ac:dyDescent="0.25">
      <c r="A6974" s="81" t="str">
        <f t="shared" si="224"/>
        <v>2020</v>
      </c>
      <c r="B6974" s="259" t="s">
        <v>1021</v>
      </c>
      <c r="C6974" s="260" t="s">
        <v>1022</v>
      </c>
      <c r="D6974" s="73" t="str">
        <f t="shared" si="223"/>
        <v>mar/2020</v>
      </c>
      <c r="E6974" s="263">
        <v>43894</v>
      </c>
      <c r="F6974" s="259" t="s">
        <v>134</v>
      </c>
      <c r="G6974" s="259" t="s">
        <v>295</v>
      </c>
      <c r="H6974" s="264" t="s">
        <v>2043</v>
      </c>
      <c r="I6974" s="264" t="s">
        <v>135</v>
      </c>
      <c r="J6974" s="265">
        <v>-1428.03</v>
      </c>
      <c r="K6974" s="82" t="str">
        <f>IFERROR(IFERROR(VLOOKUP(I6974,'DE-PARA'!B:D,3,0),VLOOKUP(I6974,'DE-PARA'!C:D,2,0)),"NÃO ENCONTRADO")</f>
        <v>Pessoal</v>
      </c>
      <c r="L6974" s="50" t="str">
        <f>VLOOKUP(K6974,'Base -Receita-Despesa'!$B:$AS,1,FALSE)</f>
        <v>Pessoal</v>
      </c>
    </row>
    <row r="6975" spans="1:12" ht="15" customHeight="1" x14ac:dyDescent="0.25">
      <c r="A6975" s="81" t="str">
        <f t="shared" si="224"/>
        <v>2020</v>
      </c>
      <c r="B6975" s="259" t="s">
        <v>1021</v>
      </c>
      <c r="C6975" s="260" t="s">
        <v>1022</v>
      </c>
      <c r="D6975" s="73" t="str">
        <f t="shared" si="223"/>
        <v>mar/2020</v>
      </c>
      <c r="E6975" s="263">
        <v>43894</v>
      </c>
      <c r="F6975" s="259" t="s">
        <v>134</v>
      </c>
      <c r="G6975" s="259" t="s">
        <v>295</v>
      </c>
      <c r="H6975" s="264" t="s">
        <v>2044</v>
      </c>
      <c r="I6975" s="264" t="s">
        <v>135</v>
      </c>
      <c r="J6975" s="287">
        <v>-1273.97</v>
      </c>
      <c r="K6975" s="82" t="str">
        <f>IFERROR(IFERROR(VLOOKUP(I6975,'DE-PARA'!B:D,3,0),VLOOKUP(I6975,'DE-PARA'!C:D,2,0)),"NÃO ENCONTRADO")</f>
        <v>Pessoal</v>
      </c>
      <c r="L6975" s="50" t="str">
        <f>VLOOKUP(K6975,'Base -Receita-Despesa'!$B:$AS,1,FALSE)</f>
        <v>Pessoal</v>
      </c>
    </row>
    <row r="6976" spans="1:12" ht="15" customHeight="1" x14ac:dyDescent="0.25">
      <c r="A6976" s="81" t="str">
        <f t="shared" si="224"/>
        <v>2020</v>
      </c>
      <c r="B6976" s="259" t="s">
        <v>1021</v>
      </c>
      <c r="C6976" s="260" t="s">
        <v>1022</v>
      </c>
      <c r="D6976" s="73" t="str">
        <f t="shared" si="223"/>
        <v>mar/2020</v>
      </c>
      <c r="E6976" s="263">
        <v>43894</v>
      </c>
      <c r="F6976" s="259" t="s">
        <v>134</v>
      </c>
      <c r="G6976" s="259" t="s">
        <v>295</v>
      </c>
      <c r="H6976" s="264" t="s">
        <v>2045</v>
      </c>
      <c r="I6976" s="264" t="s">
        <v>135</v>
      </c>
      <c r="J6976" s="287">
        <v>-1273.97</v>
      </c>
      <c r="K6976" s="82" t="str">
        <f>IFERROR(IFERROR(VLOOKUP(I6976,'DE-PARA'!B:D,3,0),VLOOKUP(I6976,'DE-PARA'!C:D,2,0)),"NÃO ENCONTRADO")</f>
        <v>Pessoal</v>
      </c>
      <c r="L6976" s="50" t="str">
        <f>VLOOKUP(K6976,'Base -Receita-Despesa'!$B:$AS,1,FALSE)</f>
        <v>Pessoal</v>
      </c>
    </row>
    <row r="6977" spans="1:12" ht="15" customHeight="1" x14ac:dyDescent="0.25">
      <c r="A6977" s="81" t="str">
        <f t="shared" si="224"/>
        <v>2020</v>
      </c>
      <c r="B6977" s="259" t="s">
        <v>1021</v>
      </c>
      <c r="C6977" s="260" t="s">
        <v>1022</v>
      </c>
      <c r="D6977" s="73" t="str">
        <f t="shared" si="223"/>
        <v>mar/2020</v>
      </c>
      <c r="E6977" s="263">
        <v>43894</v>
      </c>
      <c r="F6977" s="259" t="s">
        <v>134</v>
      </c>
      <c r="G6977" s="259" t="s">
        <v>295</v>
      </c>
      <c r="H6977" s="264" t="s">
        <v>2046</v>
      </c>
      <c r="I6977" s="264" t="s">
        <v>135</v>
      </c>
      <c r="J6977" s="287">
        <v>-1233.3</v>
      </c>
      <c r="K6977" s="82" t="str">
        <f>IFERROR(IFERROR(VLOOKUP(I6977,'DE-PARA'!B:D,3,0),VLOOKUP(I6977,'DE-PARA'!C:D,2,0)),"NÃO ENCONTRADO")</f>
        <v>Pessoal</v>
      </c>
      <c r="L6977" s="50" t="str">
        <f>VLOOKUP(K6977,'Base -Receita-Despesa'!$B:$AS,1,FALSE)</f>
        <v>Pessoal</v>
      </c>
    </row>
    <row r="6978" spans="1:12" ht="15" customHeight="1" x14ac:dyDescent="0.25">
      <c r="A6978" s="81" t="str">
        <f t="shared" si="224"/>
        <v>2020</v>
      </c>
      <c r="B6978" s="259" t="s">
        <v>1021</v>
      </c>
      <c r="C6978" s="260" t="s">
        <v>1022</v>
      </c>
      <c r="D6978" s="73" t="str">
        <f t="shared" si="223"/>
        <v>mar/2020</v>
      </c>
      <c r="E6978" s="263">
        <v>43894</v>
      </c>
      <c r="F6978" s="259" t="s">
        <v>134</v>
      </c>
      <c r="G6978" s="259" t="s">
        <v>295</v>
      </c>
      <c r="H6978" s="264" t="s">
        <v>2047</v>
      </c>
      <c r="I6978" s="264" t="s">
        <v>135</v>
      </c>
      <c r="J6978" s="287">
        <v>-1205.32</v>
      </c>
      <c r="K6978" s="82" t="str">
        <f>IFERROR(IFERROR(VLOOKUP(I6978,'DE-PARA'!B:D,3,0),VLOOKUP(I6978,'DE-PARA'!C:D,2,0)),"NÃO ENCONTRADO")</f>
        <v>Pessoal</v>
      </c>
      <c r="L6978" s="50" t="str">
        <f>VLOOKUP(K6978,'Base -Receita-Despesa'!$B:$AS,1,FALSE)</f>
        <v>Pessoal</v>
      </c>
    </row>
    <row r="6979" spans="1:12" ht="15" customHeight="1" x14ac:dyDescent="0.25">
      <c r="A6979" s="81" t="str">
        <f t="shared" si="224"/>
        <v>2020</v>
      </c>
      <c r="B6979" s="259" t="s">
        <v>1021</v>
      </c>
      <c r="C6979" s="260" t="s">
        <v>1022</v>
      </c>
      <c r="D6979" s="73" t="str">
        <f t="shared" ref="D6979:D7042" si="225">TEXT(E6979,"mmm/aaaa")</f>
        <v>mar/2020</v>
      </c>
      <c r="E6979" s="263">
        <v>43894</v>
      </c>
      <c r="F6979" s="259" t="s">
        <v>134</v>
      </c>
      <c r="G6979" s="259" t="s">
        <v>295</v>
      </c>
      <c r="H6979" s="264" t="s">
        <v>1893</v>
      </c>
      <c r="I6979" s="264" t="s">
        <v>135</v>
      </c>
      <c r="J6979" s="287">
        <v>-1155.53</v>
      </c>
      <c r="K6979" s="82" t="str">
        <f>IFERROR(IFERROR(VLOOKUP(I6979,'DE-PARA'!B:D,3,0),VLOOKUP(I6979,'DE-PARA'!C:D,2,0)),"NÃO ENCONTRADO")</f>
        <v>Pessoal</v>
      </c>
      <c r="L6979" s="50" t="str">
        <f>VLOOKUP(K6979,'Base -Receita-Despesa'!$B:$AS,1,FALSE)</f>
        <v>Pessoal</v>
      </c>
    </row>
    <row r="6980" spans="1:12" ht="15" customHeight="1" x14ac:dyDescent="0.25">
      <c r="A6980" s="81" t="str">
        <f t="shared" si="224"/>
        <v>2020</v>
      </c>
      <c r="B6980" s="259" t="s">
        <v>1021</v>
      </c>
      <c r="C6980" s="260" t="s">
        <v>1022</v>
      </c>
      <c r="D6980" s="73" t="str">
        <f t="shared" si="225"/>
        <v>mar/2020</v>
      </c>
      <c r="E6980" s="263">
        <v>43894</v>
      </c>
      <c r="F6980" s="259" t="s">
        <v>134</v>
      </c>
      <c r="G6980" s="259" t="s">
        <v>295</v>
      </c>
      <c r="H6980" s="264" t="s">
        <v>1826</v>
      </c>
      <c r="I6980" s="264" t="s">
        <v>135</v>
      </c>
      <c r="J6980" s="287">
        <v>-1053.56</v>
      </c>
      <c r="K6980" s="82" t="str">
        <f>IFERROR(IFERROR(VLOOKUP(I6980,'DE-PARA'!B:D,3,0),VLOOKUP(I6980,'DE-PARA'!C:D,2,0)),"NÃO ENCONTRADO")</f>
        <v>Pessoal</v>
      </c>
      <c r="L6980" s="50" t="str">
        <f>VLOOKUP(K6980,'Base -Receita-Despesa'!$B:$AS,1,FALSE)</f>
        <v>Pessoal</v>
      </c>
    </row>
    <row r="6981" spans="1:12" ht="15" customHeight="1" x14ac:dyDescent="0.25">
      <c r="A6981" s="81" t="str">
        <f t="shared" si="224"/>
        <v>2020</v>
      </c>
      <c r="B6981" s="259" t="s">
        <v>1021</v>
      </c>
      <c r="C6981" s="260" t="s">
        <v>1022</v>
      </c>
      <c r="D6981" s="73" t="str">
        <f t="shared" si="225"/>
        <v>mar/2020</v>
      </c>
      <c r="E6981" s="263">
        <v>43894</v>
      </c>
      <c r="F6981" s="259" t="s">
        <v>134</v>
      </c>
      <c r="G6981" s="259" t="s">
        <v>295</v>
      </c>
      <c r="H6981" s="264" t="s">
        <v>1885</v>
      </c>
      <c r="I6981" s="264" t="s">
        <v>135</v>
      </c>
      <c r="J6981" s="287">
        <v>-1052.1199999999999</v>
      </c>
      <c r="K6981" s="82" t="str">
        <f>IFERROR(IFERROR(VLOOKUP(I6981,'DE-PARA'!B:D,3,0),VLOOKUP(I6981,'DE-PARA'!C:D,2,0)),"NÃO ENCONTRADO")</f>
        <v>Pessoal</v>
      </c>
      <c r="L6981" s="50" t="str">
        <f>VLOOKUP(K6981,'Base -Receita-Despesa'!$B:$AS,1,FALSE)</f>
        <v>Pessoal</v>
      </c>
    </row>
    <row r="6982" spans="1:12" ht="15" customHeight="1" x14ac:dyDescent="0.25">
      <c r="A6982" s="81" t="str">
        <f t="shared" si="224"/>
        <v>2020</v>
      </c>
      <c r="B6982" s="259" t="s">
        <v>1021</v>
      </c>
      <c r="C6982" s="260" t="s">
        <v>1022</v>
      </c>
      <c r="D6982" s="73" t="str">
        <f t="shared" si="225"/>
        <v>mar/2020</v>
      </c>
      <c r="E6982" s="263">
        <v>43894</v>
      </c>
      <c r="F6982" s="259" t="s">
        <v>134</v>
      </c>
      <c r="G6982" s="259" t="s">
        <v>295</v>
      </c>
      <c r="H6982" s="264" t="s">
        <v>1888</v>
      </c>
      <c r="I6982" s="264" t="s">
        <v>135</v>
      </c>
      <c r="J6982" s="287">
        <v>-1015.24</v>
      </c>
      <c r="K6982" s="82" t="str">
        <f>IFERROR(IFERROR(VLOOKUP(I6982,'DE-PARA'!B:D,3,0),VLOOKUP(I6982,'DE-PARA'!C:D,2,0)),"NÃO ENCONTRADO")</f>
        <v>Pessoal</v>
      </c>
      <c r="L6982" s="50" t="str">
        <f>VLOOKUP(K6982,'Base -Receita-Despesa'!$B:$AS,1,FALSE)</f>
        <v>Pessoal</v>
      </c>
    </row>
    <row r="6983" spans="1:12" ht="15" customHeight="1" x14ac:dyDescent="0.25">
      <c r="A6983" s="81" t="str">
        <f t="shared" si="224"/>
        <v>2020</v>
      </c>
      <c r="B6983" s="259" t="s">
        <v>1021</v>
      </c>
      <c r="C6983" s="260" t="s">
        <v>1022</v>
      </c>
      <c r="D6983" s="73" t="str">
        <f t="shared" si="225"/>
        <v>mar/2020</v>
      </c>
      <c r="E6983" s="263">
        <v>43894</v>
      </c>
      <c r="F6983" s="259" t="s">
        <v>134</v>
      </c>
      <c r="G6983" s="259" t="s">
        <v>295</v>
      </c>
      <c r="H6983" s="264" t="s">
        <v>1889</v>
      </c>
      <c r="I6983" s="264" t="s">
        <v>135</v>
      </c>
      <c r="J6983" s="288">
        <v>-966.62</v>
      </c>
      <c r="K6983" s="82" t="str">
        <f>IFERROR(IFERROR(VLOOKUP(I6983,'DE-PARA'!B:D,3,0),VLOOKUP(I6983,'DE-PARA'!C:D,2,0)),"NÃO ENCONTRADO")</f>
        <v>Pessoal</v>
      </c>
      <c r="L6983" s="50" t="str">
        <f>VLOOKUP(K6983,'Base -Receita-Despesa'!$B:$AS,1,FALSE)</f>
        <v>Pessoal</v>
      </c>
    </row>
    <row r="6984" spans="1:12" ht="15" customHeight="1" x14ac:dyDescent="0.25">
      <c r="A6984" s="81" t="str">
        <f t="shared" si="224"/>
        <v>2020</v>
      </c>
      <c r="B6984" s="259" t="s">
        <v>1021</v>
      </c>
      <c r="C6984" s="260" t="s">
        <v>1022</v>
      </c>
      <c r="D6984" s="73" t="str">
        <f t="shared" si="225"/>
        <v>mar/2020</v>
      </c>
      <c r="E6984" s="263">
        <v>43894</v>
      </c>
      <c r="F6984" s="259" t="s">
        <v>134</v>
      </c>
      <c r="G6984" s="259" t="s">
        <v>295</v>
      </c>
      <c r="H6984" s="264" t="s">
        <v>1886</v>
      </c>
      <c r="I6984" s="264" t="s">
        <v>135</v>
      </c>
      <c r="J6984" s="264">
        <v>-960.82</v>
      </c>
      <c r="K6984" s="82" t="str">
        <f>IFERROR(IFERROR(VLOOKUP(I6984,'DE-PARA'!B:D,3,0),VLOOKUP(I6984,'DE-PARA'!C:D,2,0)),"NÃO ENCONTRADO")</f>
        <v>Pessoal</v>
      </c>
      <c r="L6984" s="50" t="str">
        <f>VLOOKUP(K6984,'Base -Receita-Despesa'!$B:$AS,1,FALSE)</f>
        <v>Pessoal</v>
      </c>
    </row>
    <row r="6985" spans="1:12" ht="15" customHeight="1" x14ac:dyDescent="0.25">
      <c r="A6985" s="81" t="str">
        <f t="shared" si="224"/>
        <v>2020</v>
      </c>
      <c r="B6985" s="259" t="s">
        <v>1021</v>
      </c>
      <c r="C6985" s="260" t="s">
        <v>1022</v>
      </c>
      <c r="D6985" s="73" t="str">
        <f t="shared" si="225"/>
        <v>mar/2020</v>
      </c>
      <c r="E6985" s="263">
        <v>43894</v>
      </c>
      <c r="F6985" s="259" t="s">
        <v>134</v>
      </c>
      <c r="G6985" s="259" t="s">
        <v>295</v>
      </c>
      <c r="H6985" s="264" t="s">
        <v>2048</v>
      </c>
      <c r="I6985" s="264" t="s">
        <v>135</v>
      </c>
      <c r="J6985" s="288">
        <v>-923.32</v>
      </c>
      <c r="K6985" s="82" t="str">
        <f>IFERROR(IFERROR(VLOOKUP(I6985,'DE-PARA'!B:D,3,0),VLOOKUP(I6985,'DE-PARA'!C:D,2,0)),"NÃO ENCONTRADO")</f>
        <v>Pessoal</v>
      </c>
      <c r="L6985" s="50" t="str">
        <f>VLOOKUP(K6985,'Base -Receita-Despesa'!$B:$AS,1,FALSE)</f>
        <v>Pessoal</v>
      </c>
    </row>
    <row r="6986" spans="1:12" ht="15" customHeight="1" x14ac:dyDescent="0.25">
      <c r="A6986" s="81" t="str">
        <f t="shared" si="224"/>
        <v>2020</v>
      </c>
      <c r="B6986" s="259" t="s">
        <v>1021</v>
      </c>
      <c r="C6986" s="260" t="s">
        <v>1022</v>
      </c>
      <c r="D6986" s="73" t="str">
        <f t="shared" si="225"/>
        <v>mar/2020</v>
      </c>
      <c r="E6986" s="263">
        <v>43894</v>
      </c>
      <c r="F6986" s="259" t="s">
        <v>134</v>
      </c>
      <c r="G6986" s="259" t="s">
        <v>295</v>
      </c>
      <c r="H6986" s="264" t="s">
        <v>1966</v>
      </c>
      <c r="I6986" s="264" t="s">
        <v>135</v>
      </c>
      <c r="J6986" s="264">
        <v>-918</v>
      </c>
      <c r="K6986" s="82" t="str">
        <f>IFERROR(IFERROR(VLOOKUP(I6986,'DE-PARA'!B:D,3,0),VLOOKUP(I6986,'DE-PARA'!C:D,2,0)),"NÃO ENCONTRADO")</f>
        <v>Pessoal</v>
      </c>
      <c r="L6986" s="50" t="str">
        <f>VLOOKUP(K6986,'Base -Receita-Despesa'!$B:$AS,1,FALSE)</f>
        <v>Pessoal</v>
      </c>
    </row>
    <row r="6987" spans="1:12" ht="15" customHeight="1" x14ac:dyDescent="0.25">
      <c r="A6987" s="81" t="str">
        <f t="shared" si="224"/>
        <v>2020</v>
      </c>
      <c r="B6987" s="259" t="s">
        <v>1021</v>
      </c>
      <c r="C6987" s="260" t="s">
        <v>1022</v>
      </c>
      <c r="D6987" s="73" t="str">
        <f t="shared" si="225"/>
        <v>mar/2020</v>
      </c>
      <c r="E6987" s="263">
        <v>43894</v>
      </c>
      <c r="F6987" s="259" t="s">
        <v>134</v>
      </c>
      <c r="G6987" s="259" t="s">
        <v>295</v>
      </c>
      <c r="H6987" s="264" t="s">
        <v>2049</v>
      </c>
      <c r="I6987" s="264" t="s">
        <v>135</v>
      </c>
      <c r="J6987" s="264">
        <v>-909.07</v>
      </c>
      <c r="K6987" s="82" t="str">
        <f>IFERROR(IFERROR(VLOOKUP(I6987,'DE-PARA'!B:D,3,0),VLOOKUP(I6987,'DE-PARA'!C:D,2,0)),"NÃO ENCONTRADO")</f>
        <v>Pessoal</v>
      </c>
      <c r="L6987" s="50" t="str">
        <f>VLOOKUP(K6987,'Base -Receita-Despesa'!$B:$AS,1,FALSE)</f>
        <v>Pessoal</v>
      </c>
    </row>
    <row r="6988" spans="1:12" ht="15" customHeight="1" x14ac:dyDescent="0.25">
      <c r="A6988" s="81" t="str">
        <f t="shared" si="224"/>
        <v>2020</v>
      </c>
      <c r="B6988" s="259" t="s">
        <v>1021</v>
      </c>
      <c r="C6988" s="260" t="s">
        <v>1022</v>
      </c>
      <c r="D6988" s="73" t="str">
        <f t="shared" si="225"/>
        <v>mar/2020</v>
      </c>
      <c r="E6988" s="263">
        <v>43894</v>
      </c>
      <c r="F6988" s="259" t="s">
        <v>134</v>
      </c>
      <c r="G6988" s="259" t="s">
        <v>295</v>
      </c>
      <c r="H6988" s="264" t="s">
        <v>2050</v>
      </c>
      <c r="I6988" s="264" t="s">
        <v>135</v>
      </c>
      <c r="J6988" s="264">
        <v>-864.71</v>
      </c>
      <c r="K6988" s="82" t="str">
        <f>IFERROR(IFERROR(VLOOKUP(I6988,'DE-PARA'!B:D,3,0),VLOOKUP(I6988,'DE-PARA'!C:D,2,0)),"NÃO ENCONTRADO")</f>
        <v>Pessoal</v>
      </c>
      <c r="L6988" s="50" t="str">
        <f>VLOOKUP(K6988,'Base -Receita-Despesa'!$B:$AS,1,FALSE)</f>
        <v>Pessoal</v>
      </c>
    </row>
    <row r="6989" spans="1:12" ht="15" customHeight="1" x14ac:dyDescent="0.25">
      <c r="A6989" s="81" t="str">
        <f t="shared" si="224"/>
        <v>2020</v>
      </c>
      <c r="B6989" s="259" t="s">
        <v>1021</v>
      </c>
      <c r="C6989" s="260" t="s">
        <v>1022</v>
      </c>
      <c r="D6989" s="73" t="str">
        <f t="shared" si="225"/>
        <v>mar/2020</v>
      </c>
      <c r="E6989" s="263">
        <v>43894</v>
      </c>
      <c r="F6989" s="259" t="s">
        <v>134</v>
      </c>
      <c r="G6989" s="259" t="s">
        <v>295</v>
      </c>
      <c r="H6989" s="264" t="s">
        <v>2051</v>
      </c>
      <c r="I6989" s="264" t="s">
        <v>135</v>
      </c>
      <c r="J6989" s="264">
        <v>-819.35</v>
      </c>
      <c r="K6989" s="82" t="str">
        <f>IFERROR(IFERROR(VLOOKUP(I6989,'DE-PARA'!B:D,3,0),VLOOKUP(I6989,'DE-PARA'!C:D,2,0)),"NÃO ENCONTRADO")</f>
        <v>Pessoal</v>
      </c>
      <c r="L6989" s="50" t="str">
        <f>VLOOKUP(K6989,'Base -Receita-Despesa'!$B:$AS,1,FALSE)</f>
        <v>Pessoal</v>
      </c>
    </row>
    <row r="6990" spans="1:12" ht="15" customHeight="1" x14ac:dyDescent="0.25">
      <c r="A6990" s="81" t="str">
        <f t="shared" si="224"/>
        <v>2020</v>
      </c>
      <c r="B6990" s="259" t="s">
        <v>1021</v>
      </c>
      <c r="C6990" s="260" t="s">
        <v>1022</v>
      </c>
      <c r="D6990" s="73" t="str">
        <f t="shared" si="225"/>
        <v>mar/2020</v>
      </c>
      <c r="E6990" s="263">
        <v>43894</v>
      </c>
      <c r="F6990" s="259" t="s">
        <v>134</v>
      </c>
      <c r="G6990" s="259" t="s">
        <v>295</v>
      </c>
      <c r="H6990" s="264" t="s">
        <v>2052</v>
      </c>
      <c r="I6990" s="264" t="s">
        <v>135</v>
      </c>
      <c r="J6990" s="264">
        <v>-811.07</v>
      </c>
      <c r="K6990" s="82" t="str">
        <f>IFERROR(IFERROR(VLOOKUP(I6990,'DE-PARA'!B:D,3,0),VLOOKUP(I6990,'DE-PARA'!C:D,2,0)),"NÃO ENCONTRADO")</f>
        <v>Pessoal</v>
      </c>
      <c r="L6990" s="50" t="str">
        <f>VLOOKUP(K6990,'Base -Receita-Despesa'!$B:$AS,1,FALSE)</f>
        <v>Pessoal</v>
      </c>
    </row>
    <row r="6991" spans="1:12" ht="15" customHeight="1" x14ac:dyDescent="0.25">
      <c r="A6991" s="81" t="str">
        <f t="shared" si="224"/>
        <v>2020</v>
      </c>
      <c r="B6991" s="259" t="s">
        <v>1021</v>
      </c>
      <c r="C6991" s="260" t="s">
        <v>1022</v>
      </c>
      <c r="D6991" s="73" t="str">
        <f t="shared" si="225"/>
        <v>mar/2020</v>
      </c>
      <c r="E6991" s="263">
        <v>43894</v>
      </c>
      <c r="F6991" s="259">
        <v>1030</v>
      </c>
      <c r="G6991" s="259" t="s">
        <v>295</v>
      </c>
      <c r="H6991" s="264" t="s">
        <v>2024</v>
      </c>
      <c r="I6991" s="264" t="s">
        <v>168</v>
      </c>
      <c r="J6991" s="288">
        <v>-630.1</v>
      </c>
      <c r="K6991" s="82" t="str">
        <f>IFERROR(IFERROR(VLOOKUP(I6991,'DE-PARA'!B:D,3,0),VLOOKUP(I6991,'DE-PARA'!C:D,2,0)),"NÃO ENCONTRADO")</f>
        <v>Materiais</v>
      </c>
      <c r="L6991" s="50" t="str">
        <f>VLOOKUP(K6991,'Base -Receita-Despesa'!$B:$AS,1,FALSE)</f>
        <v>Materiais</v>
      </c>
    </row>
    <row r="6992" spans="1:12" ht="15" customHeight="1" x14ac:dyDescent="0.25">
      <c r="A6992" s="81" t="str">
        <f t="shared" si="224"/>
        <v>2020</v>
      </c>
      <c r="B6992" s="260" t="s">
        <v>1882</v>
      </c>
      <c r="C6992" s="260" t="s">
        <v>1022</v>
      </c>
      <c r="D6992" s="73" t="str">
        <f t="shared" si="225"/>
        <v>mar/2020</v>
      </c>
      <c r="E6992" s="263">
        <v>43894</v>
      </c>
      <c r="F6992" s="259">
        <v>2130627</v>
      </c>
      <c r="G6992" s="259" t="s">
        <v>295</v>
      </c>
      <c r="H6992" s="264" t="s">
        <v>1684</v>
      </c>
      <c r="I6992" s="264" t="s">
        <v>144</v>
      </c>
      <c r="J6992" s="288">
        <v>-50.57</v>
      </c>
      <c r="K6992" s="82" t="str">
        <f>IFERROR(IFERROR(VLOOKUP(I6992,'DE-PARA'!B:D,3,0),VLOOKUP(I6992,'DE-PARA'!C:D,2,0)),"NÃO ENCONTRADO")</f>
        <v>Concessionárias (água, luz e telefone)</v>
      </c>
      <c r="L6992" s="50" t="str">
        <f>VLOOKUP(K6992,'Base -Receita-Despesa'!$B:$AS,1,FALSE)</f>
        <v>Concessionárias (água, luz e telefone)</v>
      </c>
    </row>
    <row r="6993" spans="1:12" ht="15" customHeight="1" x14ac:dyDescent="0.25">
      <c r="A6993" s="81" t="str">
        <f t="shared" si="224"/>
        <v>2020</v>
      </c>
      <c r="B6993" s="259" t="s">
        <v>1021</v>
      </c>
      <c r="C6993" s="260" t="s">
        <v>1022</v>
      </c>
      <c r="D6993" s="73" t="str">
        <f t="shared" si="225"/>
        <v>mar/2020</v>
      </c>
      <c r="E6993" s="263">
        <v>43894</v>
      </c>
      <c r="F6993" s="259" t="s">
        <v>214</v>
      </c>
      <c r="G6993" s="259" t="s">
        <v>295</v>
      </c>
      <c r="H6993" s="264" t="s">
        <v>197</v>
      </c>
      <c r="I6993" s="264" t="s">
        <v>133</v>
      </c>
      <c r="J6993" s="264">
        <v>-9.5</v>
      </c>
      <c r="K6993" s="82" t="str">
        <f>IFERROR(IFERROR(VLOOKUP(I6993,'DE-PARA'!B:D,3,0),VLOOKUP(I6993,'DE-PARA'!C:D,2,0)),"NÃO ENCONTRADO")</f>
        <v>Outras Saídas</v>
      </c>
      <c r="L6993" s="50" t="str">
        <f>VLOOKUP(K6993,'Base -Receita-Despesa'!$B:$AS,1,FALSE)</f>
        <v>Outras Saídas</v>
      </c>
    </row>
    <row r="6994" spans="1:12" ht="15" customHeight="1" x14ac:dyDescent="0.25">
      <c r="A6994" s="81" t="str">
        <f t="shared" si="224"/>
        <v>2020</v>
      </c>
      <c r="B6994" s="259" t="s">
        <v>1021</v>
      </c>
      <c r="C6994" s="260" t="s">
        <v>1022</v>
      </c>
      <c r="D6994" s="73" t="str">
        <f t="shared" si="225"/>
        <v>mar/2020</v>
      </c>
      <c r="E6994" s="263">
        <v>43894</v>
      </c>
      <c r="F6994" s="259" t="s">
        <v>214</v>
      </c>
      <c r="G6994" s="259" t="s">
        <v>295</v>
      </c>
      <c r="H6994" s="264" t="s">
        <v>197</v>
      </c>
      <c r="I6994" s="264" t="s">
        <v>133</v>
      </c>
      <c r="J6994" s="264">
        <v>-9.5</v>
      </c>
      <c r="K6994" s="82" t="str">
        <f>IFERROR(IFERROR(VLOOKUP(I6994,'DE-PARA'!B:D,3,0),VLOOKUP(I6994,'DE-PARA'!C:D,2,0)),"NÃO ENCONTRADO")</f>
        <v>Outras Saídas</v>
      </c>
      <c r="L6994" s="50" t="str">
        <f>VLOOKUP(K6994,'Base -Receita-Despesa'!$B:$AS,1,FALSE)</f>
        <v>Outras Saídas</v>
      </c>
    </row>
    <row r="6995" spans="1:12" ht="15" customHeight="1" x14ac:dyDescent="0.25">
      <c r="A6995" s="81" t="str">
        <f t="shared" si="224"/>
        <v>2020</v>
      </c>
      <c r="B6995" s="259" t="s">
        <v>1021</v>
      </c>
      <c r="C6995" s="260" t="s">
        <v>1022</v>
      </c>
      <c r="D6995" s="73" t="str">
        <f t="shared" si="225"/>
        <v>mar/2020</v>
      </c>
      <c r="E6995" s="263">
        <v>43894</v>
      </c>
      <c r="F6995" s="259" t="s">
        <v>214</v>
      </c>
      <c r="G6995" s="259" t="s">
        <v>295</v>
      </c>
      <c r="H6995" s="264" t="s">
        <v>197</v>
      </c>
      <c r="I6995" s="264" t="s">
        <v>133</v>
      </c>
      <c r="J6995" s="264">
        <v>-9.5</v>
      </c>
      <c r="K6995" s="82" t="str">
        <f>IFERROR(IFERROR(VLOOKUP(I6995,'DE-PARA'!B:D,3,0),VLOOKUP(I6995,'DE-PARA'!C:D,2,0)),"NÃO ENCONTRADO")</f>
        <v>Outras Saídas</v>
      </c>
      <c r="L6995" s="50" t="str">
        <f>VLOOKUP(K6995,'Base -Receita-Despesa'!$B:$AS,1,FALSE)</f>
        <v>Outras Saídas</v>
      </c>
    </row>
    <row r="6996" spans="1:12" ht="15" customHeight="1" x14ac:dyDescent="0.25">
      <c r="A6996" s="81" t="str">
        <f t="shared" si="224"/>
        <v>2020</v>
      </c>
      <c r="B6996" s="259" t="s">
        <v>1021</v>
      </c>
      <c r="C6996" s="260" t="s">
        <v>1022</v>
      </c>
      <c r="D6996" s="73" t="str">
        <f t="shared" si="225"/>
        <v>mar/2020</v>
      </c>
      <c r="E6996" s="263">
        <v>43894</v>
      </c>
      <c r="F6996" s="259" t="s">
        <v>214</v>
      </c>
      <c r="G6996" s="259" t="s">
        <v>295</v>
      </c>
      <c r="H6996" s="264" t="s">
        <v>197</v>
      </c>
      <c r="I6996" s="264" t="s">
        <v>133</v>
      </c>
      <c r="J6996" s="264">
        <v>-9.5</v>
      </c>
      <c r="K6996" s="82" t="str">
        <f>IFERROR(IFERROR(VLOOKUP(I6996,'DE-PARA'!B:D,3,0),VLOOKUP(I6996,'DE-PARA'!C:D,2,0)),"NÃO ENCONTRADO")</f>
        <v>Outras Saídas</v>
      </c>
      <c r="L6996" s="50" t="str">
        <f>VLOOKUP(K6996,'Base -Receita-Despesa'!$B:$AS,1,FALSE)</f>
        <v>Outras Saídas</v>
      </c>
    </row>
    <row r="6997" spans="1:12" ht="15" customHeight="1" x14ac:dyDescent="0.25">
      <c r="A6997" s="81" t="str">
        <f t="shared" si="224"/>
        <v>2020</v>
      </c>
      <c r="B6997" s="259" t="s">
        <v>1021</v>
      </c>
      <c r="C6997" s="260" t="s">
        <v>1022</v>
      </c>
      <c r="D6997" s="73" t="str">
        <f t="shared" si="225"/>
        <v>mar/2020</v>
      </c>
      <c r="E6997" s="263">
        <v>43894</v>
      </c>
      <c r="F6997" s="259" t="s">
        <v>214</v>
      </c>
      <c r="G6997" s="259" t="s">
        <v>295</v>
      </c>
      <c r="H6997" s="264" t="s">
        <v>197</v>
      </c>
      <c r="I6997" s="264" t="s">
        <v>133</v>
      </c>
      <c r="J6997" s="264">
        <v>-9.5</v>
      </c>
      <c r="K6997" s="82" t="str">
        <f>IFERROR(IFERROR(VLOOKUP(I6997,'DE-PARA'!B:D,3,0),VLOOKUP(I6997,'DE-PARA'!C:D,2,0)),"NÃO ENCONTRADO")</f>
        <v>Outras Saídas</v>
      </c>
      <c r="L6997" s="50" t="str">
        <f>VLOOKUP(K6997,'Base -Receita-Despesa'!$B:$AS,1,FALSE)</f>
        <v>Outras Saídas</v>
      </c>
    </row>
    <row r="6998" spans="1:12" ht="15" customHeight="1" x14ac:dyDescent="0.25">
      <c r="A6998" s="81" t="str">
        <f t="shared" si="224"/>
        <v>2020</v>
      </c>
      <c r="B6998" s="259" t="s">
        <v>1021</v>
      </c>
      <c r="C6998" s="260" t="s">
        <v>1022</v>
      </c>
      <c r="D6998" s="73" t="str">
        <f t="shared" si="225"/>
        <v>mar/2020</v>
      </c>
      <c r="E6998" s="263">
        <v>43895</v>
      </c>
      <c r="F6998" s="259">
        <v>85</v>
      </c>
      <c r="G6998" s="259" t="s">
        <v>295</v>
      </c>
      <c r="H6998" s="264" t="s">
        <v>1578</v>
      </c>
      <c r="I6998" s="264" t="s">
        <v>244</v>
      </c>
      <c r="J6998" s="265">
        <v>-9600</v>
      </c>
      <c r="K6998" s="82" t="str">
        <f>IFERROR(IFERROR(VLOOKUP(I6998,'DE-PARA'!B:D,3,0),VLOOKUP(I6998,'DE-PARA'!C:D,2,0)),"NÃO ENCONTRADO")</f>
        <v>Pessoal</v>
      </c>
      <c r="L6998" s="50" t="str">
        <f>VLOOKUP(K6998,'Base -Receita-Despesa'!$B:$AS,1,FALSE)</f>
        <v>Pessoal</v>
      </c>
    </row>
    <row r="6999" spans="1:12" ht="15" customHeight="1" x14ac:dyDescent="0.25">
      <c r="A6999" s="81" t="str">
        <f t="shared" si="224"/>
        <v>2020</v>
      </c>
      <c r="B6999" s="259" t="s">
        <v>1021</v>
      </c>
      <c r="C6999" s="260" t="s">
        <v>1022</v>
      </c>
      <c r="D6999" s="73" t="str">
        <f t="shared" si="225"/>
        <v>mar/2020</v>
      </c>
      <c r="E6999" s="263">
        <v>43895</v>
      </c>
      <c r="F6999" s="259" t="s">
        <v>129</v>
      </c>
      <c r="G6999" s="259" t="s">
        <v>295</v>
      </c>
      <c r="H6999" s="264" t="s">
        <v>1056</v>
      </c>
      <c r="I6999" s="264" t="s">
        <v>131</v>
      </c>
      <c r="J6999" s="265">
        <v>-6655.84</v>
      </c>
      <c r="K6999" s="82" t="str">
        <f>IFERROR(IFERROR(VLOOKUP(I6999,'DE-PARA'!B:D,3,0),VLOOKUP(I6999,'DE-PARA'!C:D,2,0)),"NÃO ENCONTRADO")</f>
        <v>Pessoal</v>
      </c>
      <c r="L6999" s="50" t="str">
        <f>VLOOKUP(K6999,'Base -Receita-Despesa'!$B:$AS,1,FALSE)</f>
        <v>Pessoal</v>
      </c>
    </row>
    <row r="7000" spans="1:12" ht="15" customHeight="1" x14ac:dyDescent="0.25">
      <c r="A7000" s="81" t="str">
        <f t="shared" si="224"/>
        <v>2020</v>
      </c>
      <c r="B7000" s="259" t="s">
        <v>1021</v>
      </c>
      <c r="C7000" s="260" t="s">
        <v>1022</v>
      </c>
      <c r="D7000" s="73" t="str">
        <f t="shared" si="225"/>
        <v>mar/2020</v>
      </c>
      <c r="E7000" s="263">
        <v>43895</v>
      </c>
      <c r="F7000" s="259">
        <v>18807</v>
      </c>
      <c r="G7000" s="259" t="s">
        <v>295</v>
      </c>
      <c r="H7000" s="264" t="s">
        <v>2053</v>
      </c>
      <c r="I7000" s="264" t="s">
        <v>284</v>
      </c>
      <c r="J7000" s="264">
        <v>-596</v>
      </c>
      <c r="K7000" s="82" t="str">
        <f>IFERROR(IFERROR(VLOOKUP(I7000,'DE-PARA'!B:D,3,0),VLOOKUP(I7000,'DE-PARA'!C:D,2,0)),"NÃO ENCONTRADO")</f>
        <v>Investimentos</v>
      </c>
      <c r="L7000" s="50" t="str">
        <f>VLOOKUP(K7000,'Base -Receita-Despesa'!$B:$AS,1,FALSE)</f>
        <v>Investimentos</v>
      </c>
    </row>
    <row r="7001" spans="1:12" ht="15" customHeight="1" x14ac:dyDescent="0.25">
      <c r="A7001" s="81" t="str">
        <f t="shared" si="224"/>
        <v>2020</v>
      </c>
      <c r="B7001" s="259" t="s">
        <v>1021</v>
      </c>
      <c r="C7001" s="260" t="s">
        <v>1022</v>
      </c>
      <c r="D7001" s="73" t="str">
        <f t="shared" si="225"/>
        <v>mar/2020</v>
      </c>
      <c r="E7001" s="263">
        <v>43895</v>
      </c>
      <c r="F7001" s="259" t="s">
        <v>921</v>
      </c>
      <c r="G7001" s="259" t="s">
        <v>295</v>
      </c>
      <c r="H7001" s="264" t="s">
        <v>400</v>
      </c>
      <c r="I7001" s="264" t="s">
        <v>188</v>
      </c>
      <c r="J7001" s="264">
        <v>-170.19</v>
      </c>
      <c r="K7001" s="82" t="str">
        <f>IFERROR(IFERROR(VLOOKUP(I7001,'DE-PARA'!B:D,3,0),VLOOKUP(I7001,'DE-PARA'!C:D,2,0)),"NÃO ENCONTRADO")</f>
        <v>Tributos, Taxas e Contribuições</v>
      </c>
      <c r="L7001" s="50" t="str">
        <f>VLOOKUP(K7001,'Base -Receita-Despesa'!$B:$AS,1,FALSE)</f>
        <v>Tributos, Taxas e Contribuições</v>
      </c>
    </row>
    <row r="7002" spans="1:12" ht="15" customHeight="1" x14ac:dyDescent="0.25">
      <c r="A7002" s="81" t="str">
        <f t="shared" si="224"/>
        <v>2020</v>
      </c>
      <c r="B7002" s="259" t="s">
        <v>1021</v>
      </c>
      <c r="C7002" s="260" t="s">
        <v>1022</v>
      </c>
      <c r="D7002" s="73" t="str">
        <f t="shared" si="225"/>
        <v>mar/2020</v>
      </c>
      <c r="E7002" s="263">
        <v>43895</v>
      </c>
      <c r="F7002" s="259" t="s">
        <v>214</v>
      </c>
      <c r="G7002" s="259" t="s">
        <v>295</v>
      </c>
      <c r="H7002" s="264" t="s">
        <v>136</v>
      </c>
      <c r="I7002" s="264" t="s">
        <v>133</v>
      </c>
      <c r="J7002" s="264">
        <v>-116.22</v>
      </c>
      <c r="K7002" s="82" t="str">
        <f>IFERROR(IFERROR(VLOOKUP(I7002,'DE-PARA'!B:D,3,0),VLOOKUP(I7002,'DE-PARA'!C:D,2,0)),"NÃO ENCONTRADO")</f>
        <v>Outras Saídas</v>
      </c>
      <c r="L7002" s="50" t="str">
        <f>VLOOKUP(K7002,'Base -Receita-Despesa'!$B:$AS,1,FALSE)</f>
        <v>Outras Saídas</v>
      </c>
    </row>
    <row r="7003" spans="1:12" ht="15" customHeight="1" x14ac:dyDescent="0.25">
      <c r="A7003" s="81" t="str">
        <f t="shared" si="224"/>
        <v>2020</v>
      </c>
      <c r="B7003" s="259" t="s">
        <v>1021</v>
      </c>
      <c r="C7003" s="260" t="s">
        <v>1022</v>
      </c>
      <c r="D7003" s="73" t="str">
        <f t="shared" si="225"/>
        <v>mar/2020</v>
      </c>
      <c r="E7003" s="263">
        <v>43895</v>
      </c>
      <c r="F7003" s="259" t="s">
        <v>921</v>
      </c>
      <c r="G7003" s="259" t="s">
        <v>295</v>
      </c>
      <c r="H7003" s="264" t="s">
        <v>1693</v>
      </c>
      <c r="I7003" s="264" t="s">
        <v>188</v>
      </c>
      <c r="J7003" s="264">
        <v>-100</v>
      </c>
      <c r="K7003" s="82" t="str">
        <f>IFERROR(IFERROR(VLOOKUP(I7003,'DE-PARA'!B:D,3,0),VLOOKUP(I7003,'DE-PARA'!C:D,2,0)),"NÃO ENCONTRADO")</f>
        <v>Tributos, Taxas e Contribuições</v>
      </c>
      <c r="L7003" s="50" t="str">
        <f>VLOOKUP(K7003,'Base -Receita-Despesa'!$B:$AS,1,FALSE)</f>
        <v>Tributos, Taxas e Contribuições</v>
      </c>
    </row>
    <row r="7004" spans="1:12" ht="15" customHeight="1" x14ac:dyDescent="0.25">
      <c r="A7004" s="81" t="str">
        <f t="shared" si="224"/>
        <v>2020</v>
      </c>
      <c r="B7004" s="259" t="s">
        <v>1021</v>
      </c>
      <c r="C7004" s="260" t="s">
        <v>1022</v>
      </c>
      <c r="D7004" s="73" t="str">
        <f t="shared" si="225"/>
        <v>mar/2020</v>
      </c>
      <c r="E7004" s="263">
        <v>43895</v>
      </c>
      <c r="F7004" s="259" t="s">
        <v>214</v>
      </c>
      <c r="G7004" s="259" t="s">
        <v>295</v>
      </c>
      <c r="H7004" s="264" t="s">
        <v>197</v>
      </c>
      <c r="I7004" s="264" t="s">
        <v>133</v>
      </c>
      <c r="J7004" s="264">
        <v>-9.5</v>
      </c>
      <c r="K7004" s="82" t="str">
        <f>IFERROR(IFERROR(VLOOKUP(I7004,'DE-PARA'!B:D,3,0),VLOOKUP(I7004,'DE-PARA'!C:D,2,0)),"NÃO ENCONTRADO")</f>
        <v>Outras Saídas</v>
      </c>
      <c r="L7004" s="50" t="str">
        <f>VLOOKUP(K7004,'Base -Receita-Despesa'!$B:$AS,1,FALSE)</f>
        <v>Outras Saídas</v>
      </c>
    </row>
    <row r="7005" spans="1:12" ht="15" customHeight="1" x14ac:dyDescent="0.25">
      <c r="A7005" s="81" t="str">
        <f t="shared" si="224"/>
        <v>2020</v>
      </c>
      <c r="B7005" s="259" t="s">
        <v>1021</v>
      </c>
      <c r="C7005" s="260" t="s">
        <v>1022</v>
      </c>
      <c r="D7005" s="73" t="str">
        <f t="shared" si="225"/>
        <v>mar/2020</v>
      </c>
      <c r="E7005" s="263">
        <v>43895</v>
      </c>
      <c r="F7005" s="259" t="s">
        <v>214</v>
      </c>
      <c r="G7005" s="259" t="s">
        <v>295</v>
      </c>
      <c r="H7005" s="264" t="s">
        <v>197</v>
      </c>
      <c r="I7005" s="264" t="s">
        <v>133</v>
      </c>
      <c r="J7005" s="264">
        <v>-9.5</v>
      </c>
      <c r="K7005" s="82" t="str">
        <f>IFERROR(IFERROR(VLOOKUP(I7005,'DE-PARA'!B:D,3,0),VLOOKUP(I7005,'DE-PARA'!C:D,2,0)),"NÃO ENCONTRADO")</f>
        <v>Outras Saídas</v>
      </c>
      <c r="L7005" s="50" t="str">
        <f>VLOOKUP(K7005,'Base -Receita-Despesa'!$B:$AS,1,FALSE)</f>
        <v>Outras Saídas</v>
      </c>
    </row>
    <row r="7006" spans="1:12" ht="15" customHeight="1" x14ac:dyDescent="0.25">
      <c r="A7006" s="81" t="str">
        <f t="shared" si="224"/>
        <v>2020</v>
      </c>
      <c r="B7006" s="259" t="s">
        <v>1021</v>
      </c>
      <c r="C7006" s="260" t="s">
        <v>1022</v>
      </c>
      <c r="D7006" s="73" t="str">
        <f t="shared" si="225"/>
        <v>mar/2020</v>
      </c>
      <c r="E7006" s="263">
        <v>43895</v>
      </c>
      <c r="F7006" s="259" t="s">
        <v>214</v>
      </c>
      <c r="G7006" s="259" t="s">
        <v>295</v>
      </c>
      <c r="H7006" s="264" t="s">
        <v>197</v>
      </c>
      <c r="I7006" s="264" t="s">
        <v>133</v>
      </c>
      <c r="J7006" s="264">
        <v>-9.5</v>
      </c>
      <c r="K7006" s="82" t="str">
        <f>IFERROR(IFERROR(VLOOKUP(I7006,'DE-PARA'!B:D,3,0),VLOOKUP(I7006,'DE-PARA'!C:D,2,0)),"NÃO ENCONTRADO")</f>
        <v>Outras Saídas</v>
      </c>
      <c r="L7006" s="50" t="str">
        <f>VLOOKUP(K7006,'Base -Receita-Despesa'!$B:$AS,1,FALSE)</f>
        <v>Outras Saídas</v>
      </c>
    </row>
    <row r="7007" spans="1:12" ht="15" customHeight="1" x14ac:dyDescent="0.25">
      <c r="A7007" s="81" t="str">
        <f t="shared" si="224"/>
        <v>2020</v>
      </c>
      <c r="B7007" s="259" t="s">
        <v>1021</v>
      </c>
      <c r="C7007" s="260" t="s">
        <v>1022</v>
      </c>
      <c r="D7007" s="73" t="str">
        <f t="shared" si="225"/>
        <v>mar/2020</v>
      </c>
      <c r="E7007" s="263">
        <v>43895</v>
      </c>
      <c r="F7007" s="259" t="s">
        <v>207</v>
      </c>
      <c r="G7007" s="259" t="s">
        <v>295</v>
      </c>
      <c r="H7007" s="260" t="s">
        <v>208</v>
      </c>
      <c r="I7007" s="264" t="s">
        <v>298</v>
      </c>
      <c r="J7007" s="265">
        <v>10437.790000000001</v>
      </c>
      <c r="K7007" s="82" t="str">
        <f>IFERROR(IFERROR(VLOOKUP(I7007,'DE-PARA'!B:D,3,0),VLOOKUP(I7007,'DE-PARA'!C:D,2,0)),"NÃO ENCONTRADO")</f>
        <v>Entrada Conta Aplicação (+)</v>
      </c>
      <c r="L7007" s="50" t="str">
        <f>VLOOKUP(K7007,'Base -Receita-Despesa'!$B:$AS,1,FALSE)</f>
        <v>ENTRADA CONTA APLICAÇÃO (+)</v>
      </c>
    </row>
    <row r="7008" spans="1:12" ht="15" customHeight="1" x14ac:dyDescent="0.25">
      <c r="A7008" s="81" t="str">
        <f t="shared" si="224"/>
        <v>2020</v>
      </c>
      <c r="B7008" s="259" t="s">
        <v>1021</v>
      </c>
      <c r="C7008" s="260" t="s">
        <v>1022</v>
      </c>
      <c r="D7008" s="73" t="str">
        <f t="shared" si="225"/>
        <v>mar/2020</v>
      </c>
      <c r="E7008" s="263">
        <v>43896</v>
      </c>
      <c r="F7008" s="259" t="s">
        <v>806</v>
      </c>
      <c r="G7008" s="259" t="s">
        <v>295</v>
      </c>
      <c r="H7008" s="264" t="s">
        <v>806</v>
      </c>
      <c r="I7008" s="264" t="s">
        <v>237</v>
      </c>
      <c r="J7008" s="265">
        <v>-40688.74</v>
      </c>
      <c r="K7008" s="82" t="str">
        <f>IFERROR(IFERROR(VLOOKUP(I7008,'DE-PARA'!B:D,3,0),VLOOKUP(I7008,'DE-PARA'!C:D,2,0)),"NÃO ENCONTRADO")</f>
        <v>Reembolso de Rateios(-)</v>
      </c>
      <c r="L7008" s="50" t="str">
        <f>VLOOKUP(K7008,'Base -Receita-Despesa'!$B:$AS,1,FALSE)</f>
        <v>Reembolso de Rateios(-)</v>
      </c>
    </row>
    <row r="7009" spans="1:12" ht="15" customHeight="1" x14ac:dyDescent="0.25">
      <c r="A7009" s="81" t="str">
        <f t="shared" si="224"/>
        <v>2020</v>
      </c>
      <c r="B7009" s="259" t="s">
        <v>1021</v>
      </c>
      <c r="C7009" s="260" t="s">
        <v>1022</v>
      </c>
      <c r="D7009" s="73" t="str">
        <f t="shared" si="225"/>
        <v>mar/2020</v>
      </c>
      <c r="E7009" s="263">
        <v>43896</v>
      </c>
      <c r="F7009" s="259" t="s">
        <v>739</v>
      </c>
      <c r="G7009" s="259" t="s">
        <v>295</v>
      </c>
      <c r="H7009" s="264" t="s">
        <v>899</v>
      </c>
      <c r="I7009" s="264" t="s">
        <v>126</v>
      </c>
      <c r="J7009" s="265">
        <v>-32186.53</v>
      </c>
      <c r="K7009" s="82" t="str">
        <f>IFERROR(IFERROR(VLOOKUP(I7009,'DE-PARA'!B:D,3,0),VLOOKUP(I7009,'DE-PARA'!C:D,2,0)),"NÃO ENCONTRADO")</f>
        <v>Encargos sobre Folha de Pagamento</v>
      </c>
      <c r="L7009" s="50" t="str">
        <f>VLOOKUP(K7009,'Base -Receita-Despesa'!$B:$AS,1,FALSE)</f>
        <v>Encargos sobre Folha de Pagamento</v>
      </c>
    </row>
    <row r="7010" spans="1:12" ht="15" customHeight="1" x14ac:dyDescent="0.25">
      <c r="A7010" s="81" t="str">
        <f t="shared" si="224"/>
        <v>2020</v>
      </c>
      <c r="B7010" s="259" t="s">
        <v>1021</v>
      </c>
      <c r="C7010" s="260" t="s">
        <v>1022</v>
      </c>
      <c r="D7010" s="73" t="str">
        <f t="shared" si="225"/>
        <v>mar/2020</v>
      </c>
      <c r="E7010" s="263">
        <v>43896</v>
      </c>
      <c r="F7010" s="259">
        <v>31</v>
      </c>
      <c r="G7010" s="259" t="s">
        <v>295</v>
      </c>
      <c r="H7010" s="264" t="s">
        <v>1918</v>
      </c>
      <c r="I7010" s="264" t="s">
        <v>244</v>
      </c>
      <c r="J7010" s="265">
        <v>-20000</v>
      </c>
      <c r="K7010" s="82" t="str">
        <f>IFERROR(IFERROR(VLOOKUP(I7010,'DE-PARA'!B:D,3,0),VLOOKUP(I7010,'DE-PARA'!C:D,2,0)),"NÃO ENCONTRADO")</f>
        <v>Pessoal</v>
      </c>
      <c r="L7010" s="50" t="str">
        <f>VLOOKUP(K7010,'Base -Receita-Despesa'!$B:$AS,1,FALSE)</f>
        <v>Pessoal</v>
      </c>
    </row>
    <row r="7011" spans="1:12" ht="15" customHeight="1" x14ac:dyDescent="0.25">
      <c r="A7011" s="81" t="str">
        <f t="shared" si="224"/>
        <v>2020</v>
      </c>
      <c r="B7011" s="259" t="s">
        <v>1021</v>
      </c>
      <c r="C7011" s="260" t="s">
        <v>1022</v>
      </c>
      <c r="D7011" s="73" t="str">
        <f t="shared" si="225"/>
        <v>mar/2020</v>
      </c>
      <c r="E7011" s="263">
        <v>43896</v>
      </c>
      <c r="F7011" s="259" t="s">
        <v>127</v>
      </c>
      <c r="G7011" s="259" t="s">
        <v>295</v>
      </c>
      <c r="H7011" s="264" t="s">
        <v>2054</v>
      </c>
      <c r="I7011" s="264" t="s">
        <v>128</v>
      </c>
      <c r="J7011" s="265">
        <v>-7847.69</v>
      </c>
      <c r="K7011" s="82" t="str">
        <f>IFERROR(IFERROR(VLOOKUP(I7011,'DE-PARA'!B:D,3,0),VLOOKUP(I7011,'DE-PARA'!C:D,2,0)),"NÃO ENCONTRADO")</f>
        <v>Rescisões Trabalhistas</v>
      </c>
      <c r="L7011" s="50" t="str">
        <f>VLOOKUP(K7011,'Base -Receita-Despesa'!$B:$AS,1,FALSE)</f>
        <v>Rescisões Trabalhistas</v>
      </c>
    </row>
    <row r="7012" spans="1:12" ht="15" customHeight="1" x14ac:dyDescent="0.25">
      <c r="A7012" s="81" t="str">
        <f t="shared" si="224"/>
        <v>2020</v>
      </c>
      <c r="B7012" s="259" t="s">
        <v>1021</v>
      </c>
      <c r="C7012" s="260" t="s">
        <v>1022</v>
      </c>
      <c r="D7012" s="73" t="str">
        <f t="shared" si="225"/>
        <v>mar/2020</v>
      </c>
      <c r="E7012" s="263">
        <v>43896</v>
      </c>
      <c r="F7012" s="259" t="s">
        <v>127</v>
      </c>
      <c r="G7012" s="259" t="s">
        <v>295</v>
      </c>
      <c r="H7012" s="264" t="s">
        <v>2055</v>
      </c>
      <c r="I7012" s="264" t="s">
        <v>128</v>
      </c>
      <c r="J7012" s="265">
        <v>-7508.61</v>
      </c>
      <c r="K7012" s="82" t="str">
        <f>IFERROR(IFERROR(VLOOKUP(I7012,'DE-PARA'!B:D,3,0),VLOOKUP(I7012,'DE-PARA'!C:D,2,0)),"NÃO ENCONTRADO")</f>
        <v>Rescisões Trabalhistas</v>
      </c>
      <c r="L7012" s="50" t="str">
        <f>VLOOKUP(K7012,'Base -Receita-Despesa'!$B:$AS,1,FALSE)</f>
        <v>Rescisões Trabalhistas</v>
      </c>
    </row>
    <row r="7013" spans="1:12" ht="15" customHeight="1" x14ac:dyDescent="0.25">
      <c r="A7013" s="81" t="str">
        <f t="shared" si="224"/>
        <v>2020</v>
      </c>
      <c r="B7013" s="259" t="s">
        <v>1021</v>
      </c>
      <c r="C7013" s="260" t="s">
        <v>1022</v>
      </c>
      <c r="D7013" s="73" t="str">
        <f t="shared" si="225"/>
        <v>mar/2020</v>
      </c>
      <c r="E7013" s="263">
        <v>43896</v>
      </c>
      <c r="F7013" s="259">
        <v>37734</v>
      </c>
      <c r="G7013" s="259" t="s">
        <v>295</v>
      </c>
      <c r="H7013" s="264" t="s">
        <v>1444</v>
      </c>
      <c r="I7013" s="264" t="s">
        <v>249</v>
      </c>
      <c r="J7013" s="264">
        <v>-867.54</v>
      </c>
      <c r="K7013" s="82" t="str">
        <f>IFERROR(IFERROR(VLOOKUP(I7013,'DE-PARA'!B:D,3,0),VLOOKUP(I7013,'DE-PARA'!C:D,2,0)),"NÃO ENCONTRADO")</f>
        <v>Materiais</v>
      </c>
      <c r="L7013" s="50" t="str">
        <f>VLOOKUP(K7013,'Base -Receita-Despesa'!$B:$AS,1,FALSE)</f>
        <v>Materiais</v>
      </c>
    </row>
    <row r="7014" spans="1:12" ht="15" customHeight="1" x14ac:dyDescent="0.25">
      <c r="A7014" s="81" t="str">
        <f t="shared" si="224"/>
        <v>2020</v>
      </c>
      <c r="B7014" s="259" t="s">
        <v>1021</v>
      </c>
      <c r="C7014" s="260" t="s">
        <v>1022</v>
      </c>
      <c r="D7014" s="73" t="str">
        <f t="shared" si="225"/>
        <v>mar/2020</v>
      </c>
      <c r="E7014" s="263">
        <v>43896</v>
      </c>
      <c r="F7014" s="259" t="s">
        <v>1968</v>
      </c>
      <c r="G7014" s="259" t="s">
        <v>295</v>
      </c>
      <c r="H7014" s="264" t="s">
        <v>2054</v>
      </c>
      <c r="I7014" s="264" t="s">
        <v>128</v>
      </c>
      <c r="J7014" s="264">
        <v>-646.83000000000004</v>
      </c>
      <c r="K7014" s="82" t="str">
        <f>IFERROR(IFERROR(VLOOKUP(I7014,'DE-PARA'!B:D,3,0),VLOOKUP(I7014,'DE-PARA'!C:D,2,0)),"NÃO ENCONTRADO")</f>
        <v>Rescisões Trabalhistas</v>
      </c>
      <c r="L7014" s="50" t="str">
        <f>VLOOKUP(K7014,'Base -Receita-Despesa'!$B:$AS,1,FALSE)</f>
        <v>Rescisões Trabalhistas</v>
      </c>
    </row>
    <row r="7015" spans="1:12" ht="15" customHeight="1" x14ac:dyDescent="0.25">
      <c r="A7015" s="81" t="str">
        <f t="shared" si="224"/>
        <v>2020</v>
      </c>
      <c r="B7015" s="259" t="s">
        <v>1021</v>
      </c>
      <c r="C7015" s="260" t="s">
        <v>1022</v>
      </c>
      <c r="D7015" s="73" t="str">
        <f t="shared" si="225"/>
        <v>mar/2020</v>
      </c>
      <c r="E7015" s="263">
        <v>43896</v>
      </c>
      <c r="F7015" s="259" t="s">
        <v>1968</v>
      </c>
      <c r="G7015" s="259" t="s">
        <v>295</v>
      </c>
      <c r="H7015" s="264" t="s">
        <v>2055</v>
      </c>
      <c r="I7015" s="264" t="s">
        <v>128</v>
      </c>
      <c r="J7015" s="264">
        <v>-610.23</v>
      </c>
      <c r="K7015" s="82" t="str">
        <f>IFERROR(IFERROR(VLOOKUP(I7015,'DE-PARA'!B:D,3,0),VLOOKUP(I7015,'DE-PARA'!C:D,2,0)),"NÃO ENCONTRADO")</f>
        <v>Rescisões Trabalhistas</v>
      </c>
      <c r="L7015" s="50" t="str">
        <f>VLOOKUP(K7015,'Base -Receita-Despesa'!$B:$AS,1,FALSE)</f>
        <v>Rescisões Trabalhistas</v>
      </c>
    </row>
    <row r="7016" spans="1:12" ht="15" customHeight="1" x14ac:dyDescent="0.25">
      <c r="A7016" s="81" t="str">
        <f t="shared" si="224"/>
        <v>2020</v>
      </c>
      <c r="B7016" s="259" t="s">
        <v>1021</v>
      </c>
      <c r="C7016" s="260" t="s">
        <v>1022</v>
      </c>
      <c r="D7016" s="73" t="str">
        <f t="shared" si="225"/>
        <v>mar/2020</v>
      </c>
      <c r="E7016" s="263">
        <v>43896</v>
      </c>
      <c r="F7016" s="259" t="s">
        <v>214</v>
      </c>
      <c r="G7016" s="259" t="s">
        <v>295</v>
      </c>
      <c r="H7016" s="264" t="s">
        <v>197</v>
      </c>
      <c r="I7016" s="264" t="s">
        <v>133</v>
      </c>
      <c r="J7016" s="264">
        <v>-9.5</v>
      </c>
      <c r="K7016" s="82" t="str">
        <f>IFERROR(IFERROR(VLOOKUP(I7016,'DE-PARA'!B:D,3,0),VLOOKUP(I7016,'DE-PARA'!C:D,2,0)),"NÃO ENCONTRADO")</f>
        <v>Outras Saídas</v>
      </c>
      <c r="L7016" s="50" t="str">
        <f>VLOOKUP(K7016,'Base -Receita-Despesa'!$B:$AS,1,FALSE)</f>
        <v>Outras Saídas</v>
      </c>
    </row>
    <row r="7017" spans="1:12" ht="15" customHeight="1" x14ac:dyDescent="0.25">
      <c r="A7017" s="81" t="str">
        <f t="shared" si="224"/>
        <v>2020</v>
      </c>
      <c r="B7017" s="259" t="s">
        <v>1021</v>
      </c>
      <c r="C7017" s="260" t="s">
        <v>1022</v>
      </c>
      <c r="D7017" s="73" t="str">
        <f t="shared" si="225"/>
        <v>mar/2020</v>
      </c>
      <c r="E7017" s="263">
        <v>43896</v>
      </c>
      <c r="F7017" s="259" t="s">
        <v>214</v>
      </c>
      <c r="G7017" s="259" t="s">
        <v>295</v>
      </c>
      <c r="H7017" s="264" t="s">
        <v>197</v>
      </c>
      <c r="I7017" s="264" t="s">
        <v>133</v>
      </c>
      <c r="J7017" s="264">
        <v>-9.5</v>
      </c>
      <c r="K7017" s="82" t="str">
        <f>IFERROR(IFERROR(VLOOKUP(I7017,'DE-PARA'!B:D,3,0),VLOOKUP(I7017,'DE-PARA'!C:D,2,0)),"NÃO ENCONTRADO")</f>
        <v>Outras Saídas</v>
      </c>
      <c r="L7017" s="50" t="str">
        <f>VLOOKUP(K7017,'Base -Receita-Despesa'!$B:$AS,1,FALSE)</f>
        <v>Outras Saídas</v>
      </c>
    </row>
    <row r="7018" spans="1:12" ht="15" customHeight="1" x14ac:dyDescent="0.25">
      <c r="A7018" s="81" t="str">
        <f t="shared" si="224"/>
        <v>2020</v>
      </c>
      <c r="B7018" s="259" t="s">
        <v>1021</v>
      </c>
      <c r="C7018" s="260" t="s">
        <v>1022</v>
      </c>
      <c r="D7018" s="73" t="str">
        <f t="shared" si="225"/>
        <v>mar/2020</v>
      </c>
      <c r="E7018" s="263">
        <v>43896</v>
      </c>
      <c r="F7018" s="259" t="s">
        <v>207</v>
      </c>
      <c r="G7018" s="259" t="s">
        <v>295</v>
      </c>
      <c r="H7018" s="260" t="s">
        <v>208</v>
      </c>
      <c r="I7018" s="264" t="s">
        <v>298</v>
      </c>
      <c r="J7018" s="265">
        <v>110375.17</v>
      </c>
      <c r="K7018" s="82" t="str">
        <f>IFERROR(IFERROR(VLOOKUP(I7018,'DE-PARA'!B:D,3,0),VLOOKUP(I7018,'DE-PARA'!C:D,2,0)),"NÃO ENCONTRADO")</f>
        <v>Entrada Conta Aplicação (+)</v>
      </c>
      <c r="L7018" s="50" t="str">
        <f>VLOOKUP(K7018,'Base -Receita-Despesa'!$B:$AS,1,FALSE)</f>
        <v>ENTRADA CONTA APLICAÇÃO (+)</v>
      </c>
    </row>
    <row r="7019" spans="1:12" ht="15" customHeight="1" x14ac:dyDescent="0.25">
      <c r="A7019" s="81" t="str">
        <f t="shared" si="224"/>
        <v>2020</v>
      </c>
      <c r="B7019" s="259" t="s">
        <v>1021</v>
      </c>
      <c r="C7019" s="260" t="s">
        <v>1022</v>
      </c>
      <c r="D7019" s="73" t="str">
        <f t="shared" si="225"/>
        <v>mar/2020</v>
      </c>
      <c r="E7019" s="263">
        <v>43899</v>
      </c>
      <c r="F7019" s="259">
        <v>140</v>
      </c>
      <c r="G7019" s="259" t="s">
        <v>295</v>
      </c>
      <c r="H7019" s="264" t="s">
        <v>2056</v>
      </c>
      <c r="I7019" s="264" t="s">
        <v>120</v>
      </c>
      <c r="J7019" s="264">
        <v>-900</v>
      </c>
      <c r="K7019" s="82" t="str">
        <f>IFERROR(IFERROR(VLOOKUP(I7019,'DE-PARA'!B:D,3,0),VLOOKUP(I7019,'DE-PARA'!C:D,2,0)),"NÃO ENCONTRADO")</f>
        <v>Serviços</v>
      </c>
      <c r="L7019" s="50" t="str">
        <f>VLOOKUP(K7019,'Base -Receita-Despesa'!$B:$AS,1,FALSE)</f>
        <v>Serviços</v>
      </c>
    </row>
    <row r="7020" spans="1:12" ht="15" customHeight="1" x14ac:dyDescent="0.25">
      <c r="A7020" s="81" t="str">
        <f t="shared" si="224"/>
        <v>2020</v>
      </c>
      <c r="B7020" s="259" t="s">
        <v>1021</v>
      </c>
      <c r="C7020" s="260" t="s">
        <v>1022</v>
      </c>
      <c r="D7020" s="73" t="str">
        <f t="shared" si="225"/>
        <v>mar/2020</v>
      </c>
      <c r="E7020" s="263">
        <v>43899</v>
      </c>
      <c r="F7020" s="259" t="s">
        <v>207</v>
      </c>
      <c r="G7020" s="259" t="s">
        <v>295</v>
      </c>
      <c r="H7020" s="260" t="s">
        <v>208</v>
      </c>
      <c r="I7020" s="264" t="s">
        <v>298</v>
      </c>
      <c r="J7020" s="264">
        <v>900</v>
      </c>
      <c r="K7020" s="82" t="str">
        <f>IFERROR(IFERROR(VLOOKUP(I7020,'DE-PARA'!B:D,3,0),VLOOKUP(I7020,'DE-PARA'!C:D,2,0)),"NÃO ENCONTRADO")</f>
        <v>Entrada Conta Aplicação (+)</v>
      </c>
      <c r="L7020" s="50" t="str">
        <f>VLOOKUP(K7020,'Base -Receita-Despesa'!$B:$AS,1,FALSE)</f>
        <v>ENTRADA CONTA APLICAÇÃO (+)</v>
      </c>
    </row>
    <row r="7021" spans="1:12" ht="15" customHeight="1" x14ac:dyDescent="0.25">
      <c r="A7021" s="81" t="str">
        <f t="shared" si="224"/>
        <v>2020</v>
      </c>
      <c r="B7021" s="259" t="s">
        <v>1023</v>
      </c>
      <c r="C7021" s="260" t="s">
        <v>1022</v>
      </c>
      <c r="D7021" s="73" t="str">
        <f t="shared" si="225"/>
        <v>mar/2020</v>
      </c>
      <c r="E7021" s="263">
        <v>43900</v>
      </c>
      <c r="F7021" s="259" t="s">
        <v>738</v>
      </c>
      <c r="G7021" s="259" t="s">
        <v>295</v>
      </c>
      <c r="H7021" s="260" t="s">
        <v>738</v>
      </c>
      <c r="I7021" s="264" t="s">
        <v>206</v>
      </c>
      <c r="J7021" s="265">
        <v>-856371.19</v>
      </c>
      <c r="K7021" s="82" t="str">
        <f>IFERROR(IFERROR(VLOOKUP(I7021,'DE-PARA'!B:D,3,0),VLOOKUP(I7021,'DE-PARA'!C:D,2,0)),"NÃO ENCONTRADO")</f>
        <v>Saídas Da C/A Por Regates (-)</v>
      </c>
      <c r="L7021" s="50" t="str">
        <f>VLOOKUP(K7021,'Base -Receita-Despesa'!$B:$AS,1,FALSE)</f>
        <v>SAÍDAS DA C/A POR REGATES (-)</v>
      </c>
    </row>
    <row r="7022" spans="1:12" ht="15" customHeight="1" x14ac:dyDescent="0.25">
      <c r="A7022" s="81" t="str">
        <f t="shared" si="224"/>
        <v>2020</v>
      </c>
      <c r="B7022" s="259" t="s">
        <v>1023</v>
      </c>
      <c r="C7022" s="260" t="s">
        <v>1022</v>
      </c>
      <c r="D7022" s="73" t="str">
        <f t="shared" si="225"/>
        <v>mar/2020</v>
      </c>
      <c r="E7022" s="263">
        <v>43900</v>
      </c>
      <c r="F7022" s="259" t="s">
        <v>143</v>
      </c>
      <c r="G7022" s="259" t="s">
        <v>295</v>
      </c>
      <c r="H7022" s="260" t="s">
        <v>143</v>
      </c>
      <c r="I7022" s="264" t="s">
        <v>235</v>
      </c>
      <c r="J7022" s="265">
        <v>1356470.19</v>
      </c>
      <c r="K7022" s="82" t="str">
        <f>IFERROR(IFERROR(VLOOKUP(I7022,'DE-PARA'!B:D,3,0),VLOOKUP(I7022,'DE-PARA'!C:D,2,0)),"NÃO ENCONTRADO")</f>
        <v>Repasses Contrato de Gestão</v>
      </c>
      <c r="L7022" s="50" t="str">
        <f>VLOOKUP(K7022,'Base -Receita-Despesa'!$B:$AS,1,FALSE)</f>
        <v>Repasses Contrato de Gestão</v>
      </c>
    </row>
    <row r="7023" spans="1:12" ht="15" customHeight="1" x14ac:dyDescent="0.25">
      <c r="A7023" s="81" t="str">
        <f t="shared" si="224"/>
        <v>2020</v>
      </c>
      <c r="B7023" s="259" t="s">
        <v>1023</v>
      </c>
      <c r="C7023" s="260" t="s">
        <v>1022</v>
      </c>
      <c r="D7023" s="73" t="str">
        <f t="shared" si="225"/>
        <v>mar/2020</v>
      </c>
      <c r="E7023" s="263">
        <v>43900</v>
      </c>
      <c r="F7023" s="259" t="s">
        <v>205</v>
      </c>
      <c r="G7023" s="259" t="s">
        <v>295</v>
      </c>
      <c r="H7023" s="260" t="s">
        <v>736</v>
      </c>
      <c r="I7023" s="264" t="s">
        <v>125</v>
      </c>
      <c r="J7023" s="265">
        <v>-500000</v>
      </c>
      <c r="K7023" s="82" t="str">
        <f>IFERROR(IFERROR(VLOOKUP(I7023,'DE-PARA'!B:D,3,0),VLOOKUP(I7023,'DE-PARA'!C:D,2,0)),"NÃO ENCONTRADO")</f>
        <v>TEV – Transferências Entre Contas (Entradas)</v>
      </c>
      <c r="L7023" s="50" t="str">
        <f>VLOOKUP(K7023,'Base -Receita-Despesa'!$B:$AS,1,FALSE)</f>
        <v>TEV – Transferências Entre Contas (Entradas)</v>
      </c>
    </row>
    <row r="7024" spans="1:12" ht="15" customHeight="1" x14ac:dyDescent="0.25">
      <c r="A7024" s="81" t="str">
        <f t="shared" si="224"/>
        <v>2020</v>
      </c>
      <c r="B7024" s="259" t="s">
        <v>1023</v>
      </c>
      <c r="C7024" s="260" t="s">
        <v>1022</v>
      </c>
      <c r="D7024" s="73" t="str">
        <f t="shared" si="225"/>
        <v>mar/2020</v>
      </c>
      <c r="E7024" s="263">
        <v>43900</v>
      </c>
      <c r="F7024" s="259" t="s">
        <v>214</v>
      </c>
      <c r="G7024" s="259" t="s">
        <v>295</v>
      </c>
      <c r="H7024" s="260" t="s">
        <v>329</v>
      </c>
      <c r="I7024" s="264" t="s">
        <v>133</v>
      </c>
      <c r="J7024" s="264">
        <v>-99</v>
      </c>
      <c r="K7024" s="82" t="str">
        <f>IFERROR(IFERROR(VLOOKUP(I7024,'DE-PARA'!B:D,3,0),VLOOKUP(I7024,'DE-PARA'!C:D,2,0)),"NÃO ENCONTRADO")</f>
        <v>Outras Saídas</v>
      </c>
      <c r="L7024" s="50" t="str">
        <f>VLOOKUP(K7024,'Base -Receita-Despesa'!$B:$AS,1,FALSE)</f>
        <v>Outras Saídas</v>
      </c>
    </row>
    <row r="7025" spans="1:12" ht="15" customHeight="1" x14ac:dyDescent="0.25">
      <c r="A7025" s="81" t="str">
        <f t="shared" si="224"/>
        <v>2020</v>
      </c>
      <c r="B7025" s="259" t="s">
        <v>1021</v>
      </c>
      <c r="C7025" s="260" t="s">
        <v>1022</v>
      </c>
      <c r="D7025" s="73" t="str">
        <f t="shared" si="225"/>
        <v>mar/2020</v>
      </c>
      <c r="E7025" s="263">
        <v>43900</v>
      </c>
      <c r="F7025" s="259">
        <v>31</v>
      </c>
      <c r="G7025" s="259" t="s">
        <v>295</v>
      </c>
      <c r="H7025" s="264" t="s">
        <v>2057</v>
      </c>
      <c r="I7025" s="264" t="s">
        <v>283</v>
      </c>
      <c r="J7025" s="265">
        <v>-1801</v>
      </c>
      <c r="K7025" s="82" t="str">
        <f>IFERROR(IFERROR(VLOOKUP(I7025,'DE-PARA'!B:D,3,0),VLOOKUP(I7025,'DE-PARA'!C:D,2,0)),"NÃO ENCONTRADO")</f>
        <v>Investimentos</v>
      </c>
      <c r="L7025" s="50" t="str">
        <f>VLOOKUP(K7025,'Base -Receita-Despesa'!$B:$AS,1,FALSE)</f>
        <v>Investimentos</v>
      </c>
    </row>
    <row r="7026" spans="1:12" ht="15" customHeight="1" x14ac:dyDescent="0.25">
      <c r="A7026" s="81" t="str">
        <f t="shared" ref="A7026:A7089" si="226">IF(K7026="NÃO ENCONTRADO",0,RIGHT(D7026,4))</f>
        <v>2020</v>
      </c>
      <c r="B7026" s="259" t="s">
        <v>1021</v>
      </c>
      <c r="C7026" s="260" t="s">
        <v>1022</v>
      </c>
      <c r="D7026" s="73" t="str">
        <f t="shared" si="225"/>
        <v>mar/2020</v>
      </c>
      <c r="E7026" s="263">
        <v>43900</v>
      </c>
      <c r="F7026" s="259">
        <v>277</v>
      </c>
      <c r="G7026" s="259" t="s">
        <v>295</v>
      </c>
      <c r="H7026" s="264" t="s">
        <v>1405</v>
      </c>
      <c r="I7026" s="264" t="s">
        <v>140</v>
      </c>
      <c r="J7026" s="265">
        <v>-1363.62</v>
      </c>
      <c r="K7026" s="82" t="str">
        <f>IFERROR(IFERROR(VLOOKUP(I7026,'DE-PARA'!B:D,3,0),VLOOKUP(I7026,'DE-PARA'!C:D,2,0)),"NÃO ENCONTRADO")</f>
        <v>Materiais</v>
      </c>
      <c r="L7026" s="50" t="str">
        <f>VLOOKUP(K7026,'Base -Receita-Despesa'!$B:$AS,1,FALSE)</f>
        <v>Materiais</v>
      </c>
    </row>
    <row r="7027" spans="1:12" ht="15" customHeight="1" x14ac:dyDescent="0.25">
      <c r="A7027" s="81" t="str">
        <f t="shared" si="226"/>
        <v>2020</v>
      </c>
      <c r="B7027" s="259" t="s">
        <v>1021</v>
      </c>
      <c r="C7027" s="260" t="s">
        <v>1022</v>
      </c>
      <c r="D7027" s="73" t="str">
        <f t="shared" si="225"/>
        <v>mar/2020</v>
      </c>
      <c r="E7027" s="263">
        <v>43900</v>
      </c>
      <c r="F7027" s="259">
        <v>150115</v>
      </c>
      <c r="G7027" s="259" t="s">
        <v>295</v>
      </c>
      <c r="H7027" s="264" t="s">
        <v>1084</v>
      </c>
      <c r="I7027" s="264" t="s">
        <v>252</v>
      </c>
      <c r="J7027" s="265">
        <v>-1080</v>
      </c>
      <c r="K7027" s="82" t="str">
        <f>IFERROR(IFERROR(VLOOKUP(I7027,'DE-PARA'!B:D,3,0),VLOOKUP(I7027,'DE-PARA'!C:D,2,0)),"NÃO ENCONTRADO")</f>
        <v>Materiais</v>
      </c>
      <c r="L7027" s="50" t="str">
        <f>VLOOKUP(K7027,'Base -Receita-Despesa'!$B:$AS,1,FALSE)</f>
        <v>Materiais</v>
      </c>
    </row>
    <row r="7028" spans="1:12" ht="15" customHeight="1" x14ac:dyDescent="0.25">
      <c r="A7028" s="81" t="str">
        <f t="shared" si="226"/>
        <v>2020</v>
      </c>
      <c r="B7028" s="259" t="s">
        <v>1021</v>
      </c>
      <c r="C7028" s="260" t="s">
        <v>1022</v>
      </c>
      <c r="D7028" s="73" t="str">
        <f t="shared" si="225"/>
        <v>mar/2020</v>
      </c>
      <c r="E7028" s="263">
        <v>43900</v>
      </c>
      <c r="F7028" s="259">
        <v>38226</v>
      </c>
      <c r="G7028" s="259" t="s">
        <v>295</v>
      </c>
      <c r="H7028" s="264" t="s">
        <v>1957</v>
      </c>
      <c r="I7028" s="264" t="s">
        <v>169</v>
      </c>
      <c r="J7028" s="265">
        <v>-1038</v>
      </c>
      <c r="K7028" s="82" t="str">
        <f>IFERROR(IFERROR(VLOOKUP(I7028,'DE-PARA'!B:D,3,0),VLOOKUP(I7028,'DE-PARA'!C:D,2,0)),"NÃO ENCONTRADO")</f>
        <v>Serviços</v>
      </c>
      <c r="L7028" s="50" t="str">
        <f>VLOOKUP(K7028,'Base -Receita-Despesa'!$B:$AS,1,FALSE)</f>
        <v>Serviços</v>
      </c>
    </row>
    <row r="7029" spans="1:12" ht="15" customHeight="1" x14ac:dyDescent="0.25">
      <c r="A7029" s="81" t="str">
        <f t="shared" si="226"/>
        <v>2020</v>
      </c>
      <c r="B7029" s="259" t="s">
        <v>1021</v>
      </c>
      <c r="C7029" s="260" t="s">
        <v>1022</v>
      </c>
      <c r="D7029" s="73" t="str">
        <f t="shared" si="225"/>
        <v>mar/2020</v>
      </c>
      <c r="E7029" s="263">
        <v>43900</v>
      </c>
      <c r="F7029" s="259" t="s">
        <v>175</v>
      </c>
      <c r="G7029" s="259" t="s">
        <v>295</v>
      </c>
      <c r="H7029" s="264" t="s">
        <v>1970</v>
      </c>
      <c r="I7029" s="264" t="s">
        <v>148</v>
      </c>
      <c r="J7029" s="265">
        <v>-1032</v>
      </c>
      <c r="K7029" s="82" t="str">
        <f>IFERROR(IFERROR(VLOOKUP(I7029,'DE-PARA'!B:D,3,0),VLOOKUP(I7029,'DE-PARA'!C:D,2,0)),"NÃO ENCONTRADO")</f>
        <v>Pessoal</v>
      </c>
      <c r="L7029" s="50" t="str">
        <f>VLOOKUP(K7029,'Base -Receita-Despesa'!$B:$AS,1,FALSE)</f>
        <v>Pessoal</v>
      </c>
    </row>
    <row r="7030" spans="1:12" ht="15" customHeight="1" x14ac:dyDescent="0.25">
      <c r="A7030" s="81" t="str">
        <f t="shared" si="226"/>
        <v>2020</v>
      </c>
      <c r="B7030" s="259" t="s">
        <v>1021</v>
      </c>
      <c r="C7030" s="260" t="s">
        <v>1022</v>
      </c>
      <c r="D7030" s="73" t="str">
        <f t="shared" si="225"/>
        <v>mar/2020</v>
      </c>
      <c r="E7030" s="263">
        <v>43900</v>
      </c>
      <c r="F7030" s="259" t="s">
        <v>175</v>
      </c>
      <c r="G7030" s="259" t="s">
        <v>295</v>
      </c>
      <c r="H7030" s="264" t="s">
        <v>1896</v>
      </c>
      <c r="I7030" s="264" t="s">
        <v>148</v>
      </c>
      <c r="J7030" s="264">
        <v>-645</v>
      </c>
      <c r="K7030" s="82" t="str">
        <f>IFERROR(IFERROR(VLOOKUP(I7030,'DE-PARA'!B:D,3,0),VLOOKUP(I7030,'DE-PARA'!C:D,2,0)),"NÃO ENCONTRADO")</f>
        <v>Pessoal</v>
      </c>
      <c r="L7030" s="50" t="str">
        <f>VLOOKUP(K7030,'Base -Receita-Despesa'!$B:$AS,1,FALSE)</f>
        <v>Pessoal</v>
      </c>
    </row>
    <row r="7031" spans="1:12" ht="15" customHeight="1" x14ac:dyDescent="0.25">
      <c r="A7031" s="81" t="str">
        <f t="shared" si="226"/>
        <v>2020</v>
      </c>
      <c r="B7031" s="259" t="s">
        <v>1021</v>
      </c>
      <c r="C7031" s="260" t="s">
        <v>1022</v>
      </c>
      <c r="D7031" s="73" t="str">
        <f t="shared" si="225"/>
        <v>mar/2020</v>
      </c>
      <c r="E7031" s="263">
        <v>43900</v>
      </c>
      <c r="F7031" s="259">
        <v>2535</v>
      </c>
      <c r="G7031" s="259" t="s">
        <v>295</v>
      </c>
      <c r="H7031" s="264" t="s">
        <v>1957</v>
      </c>
      <c r="I7031" s="264" t="s">
        <v>169</v>
      </c>
      <c r="J7031" s="264">
        <v>-150</v>
      </c>
      <c r="K7031" s="82" t="str">
        <f>IFERROR(IFERROR(VLOOKUP(I7031,'DE-PARA'!B:D,3,0),VLOOKUP(I7031,'DE-PARA'!C:D,2,0)),"NÃO ENCONTRADO")</f>
        <v>Serviços</v>
      </c>
      <c r="L7031" s="50" t="str">
        <f>VLOOKUP(K7031,'Base -Receita-Despesa'!$B:$AS,1,FALSE)</f>
        <v>Serviços</v>
      </c>
    </row>
    <row r="7032" spans="1:12" ht="15" customHeight="1" x14ac:dyDescent="0.25">
      <c r="A7032" s="81" t="str">
        <f t="shared" si="226"/>
        <v>2020</v>
      </c>
      <c r="B7032" s="259" t="s">
        <v>1021</v>
      </c>
      <c r="C7032" s="260" t="s">
        <v>1022</v>
      </c>
      <c r="D7032" s="73" t="str">
        <f t="shared" si="225"/>
        <v>mar/2020</v>
      </c>
      <c r="E7032" s="263">
        <v>43900</v>
      </c>
      <c r="F7032" s="259" t="s">
        <v>214</v>
      </c>
      <c r="G7032" s="259" t="s">
        <v>295</v>
      </c>
      <c r="H7032" s="264" t="s">
        <v>197</v>
      </c>
      <c r="I7032" s="264" t="s">
        <v>133</v>
      </c>
      <c r="J7032" s="264">
        <v>-9.5</v>
      </c>
      <c r="K7032" s="82" t="str">
        <f>IFERROR(IFERROR(VLOOKUP(I7032,'DE-PARA'!B:D,3,0),VLOOKUP(I7032,'DE-PARA'!C:D,2,0)),"NÃO ENCONTRADO")</f>
        <v>Outras Saídas</v>
      </c>
      <c r="L7032" s="50" t="str">
        <f>VLOOKUP(K7032,'Base -Receita-Despesa'!$B:$AS,1,FALSE)</f>
        <v>Outras Saídas</v>
      </c>
    </row>
    <row r="7033" spans="1:12" ht="15" customHeight="1" x14ac:dyDescent="0.25">
      <c r="A7033" s="81" t="str">
        <f t="shared" si="226"/>
        <v>2020</v>
      </c>
      <c r="B7033" s="259" t="s">
        <v>1021</v>
      </c>
      <c r="C7033" s="260" t="s">
        <v>1022</v>
      </c>
      <c r="D7033" s="73" t="str">
        <f t="shared" si="225"/>
        <v>mar/2020</v>
      </c>
      <c r="E7033" s="263">
        <v>43900</v>
      </c>
      <c r="F7033" s="259" t="s">
        <v>214</v>
      </c>
      <c r="G7033" s="259" t="s">
        <v>295</v>
      </c>
      <c r="H7033" s="264" t="s">
        <v>197</v>
      </c>
      <c r="I7033" s="264" t="s">
        <v>133</v>
      </c>
      <c r="J7033" s="264">
        <v>-9.5</v>
      </c>
      <c r="K7033" s="82" t="str">
        <f>IFERROR(IFERROR(VLOOKUP(I7033,'DE-PARA'!B:D,3,0),VLOOKUP(I7033,'DE-PARA'!C:D,2,0)),"NÃO ENCONTRADO")</f>
        <v>Outras Saídas</v>
      </c>
      <c r="L7033" s="50" t="str">
        <f>VLOOKUP(K7033,'Base -Receita-Despesa'!$B:$AS,1,FALSE)</f>
        <v>Outras Saídas</v>
      </c>
    </row>
    <row r="7034" spans="1:12" ht="15" customHeight="1" x14ac:dyDescent="0.25">
      <c r="A7034" s="81" t="str">
        <f t="shared" si="226"/>
        <v>2020</v>
      </c>
      <c r="B7034" s="259" t="s">
        <v>1021</v>
      </c>
      <c r="C7034" s="260" t="s">
        <v>1022</v>
      </c>
      <c r="D7034" s="73" t="str">
        <f t="shared" si="225"/>
        <v>mar/2020</v>
      </c>
      <c r="E7034" s="263">
        <v>43900</v>
      </c>
      <c r="F7034" s="259" t="s">
        <v>214</v>
      </c>
      <c r="G7034" s="259" t="s">
        <v>295</v>
      </c>
      <c r="H7034" s="264" t="s">
        <v>197</v>
      </c>
      <c r="I7034" s="264" t="s">
        <v>133</v>
      </c>
      <c r="J7034" s="264">
        <v>-9.5</v>
      </c>
      <c r="K7034" s="82" t="str">
        <f>IFERROR(IFERROR(VLOOKUP(I7034,'DE-PARA'!B:D,3,0),VLOOKUP(I7034,'DE-PARA'!C:D,2,0)),"NÃO ENCONTRADO")</f>
        <v>Outras Saídas</v>
      </c>
      <c r="L7034" s="50" t="str">
        <f>VLOOKUP(K7034,'Base -Receita-Despesa'!$B:$AS,1,FALSE)</f>
        <v>Outras Saídas</v>
      </c>
    </row>
    <row r="7035" spans="1:12" ht="15" customHeight="1" x14ac:dyDescent="0.25">
      <c r="A7035" s="81" t="str">
        <f t="shared" si="226"/>
        <v>2020</v>
      </c>
      <c r="B7035" s="259" t="s">
        <v>1021</v>
      </c>
      <c r="C7035" s="260" t="s">
        <v>1022</v>
      </c>
      <c r="D7035" s="73" t="str">
        <f t="shared" si="225"/>
        <v>mar/2020</v>
      </c>
      <c r="E7035" s="263">
        <v>43900</v>
      </c>
      <c r="F7035" s="259" t="s">
        <v>214</v>
      </c>
      <c r="G7035" s="259" t="s">
        <v>295</v>
      </c>
      <c r="H7035" s="264" t="s">
        <v>197</v>
      </c>
      <c r="I7035" s="264" t="s">
        <v>133</v>
      </c>
      <c r="J7035" s="264">
        <v>-9.5</v>
      </c>
      <c r="K7035" s="82" t="str">
        <f>IFERROR(IFERROR(VLOOKUP(I7035,'DE-PARA'!B:D,3,0),VLOOKUP(I7035,'DE-PARA'!C:D,2,0)),"NÃO ENCONTRADO")</f>
        <v>Outras Saídas</v>
      </c>
      <c r="L7035" s="50" t="str">
        <f>VLOOKUP(K7035,'Base -Receita-Despesa'!$B:$AS,1,FALSE)</f>
        <v>Outras Saídas</v>
      </c>
    </row>
    <row r="7036" spans="1:12" ht="15" customHeight="1" x14ac:dyDescent="0.25">
      <c r="A7036" s="81" t="str">
        <f t="shared" si="226"/>
        <v>2020</v>
      </c>
      <c r="B7036" s="259" t="s">
        <v>1021</v>
      </c>
      <c r="C7036" s="260" t="s">
        <v>1022</v>
      </c>
      <c r="D7036" s="73" t="str">
        <f t="shared" si="225"/>
        <v>mar/2020</v>
      </c>
      <c r="E7036" s="263">
        <v>43900</v>
      </c>
      <c r="F7036" s="259" t="s">
        <v>214</v>
      </c>
      <c r="G7036" s="259" t="s">
        <v>295</v>
      </c>
      <c r="H7036" s="264" t="s">
        <v>197</v>
      </c>
      <c r="I7036" s="264" t="s">
        <v>133</v>
      </c>
      <c r="J7036" s="264">
        <v>-9.5</v>
      </c>
      <c r="K7036" s="82" t="str">
        <f>IFERROR(IFERROR(VLOOKUP(I7036,'DE-PARA'!B:D,3,0),VLOOKUP(I7036,'DE-PARA'!C:D,2,0)),"NÃO ENCONTRADO")</f>
        <v>Outras Saídas</v>
      </c>
      <c r="L7036" s="50" t="str">
        <f>VLOOKUP(K7036,'Base -Receita-Despesa'!$B:$AS,1,FALSE)</f>
        <v>Outras Saídas</v>
      </c>
    </row>
    <row r="7037" spans="1:12" ht="15" customHeight="1" x14ac:dyDescent="0.25">
      <c r="A7037" s="81" t="str">
        <f t="shared" si="226"/>
        <v>2020</v>
      </c>
      <c r="B7037" s="259" t="s">
        <v>1021</v>
      </c>
      <c r="C7037" s="260" t="s">
        <v>1022</v>
      </c>
      <c r="D7037" s="73" t="str">
        <f t="shared" si="225"/>
        <v>mar/2020</v>
      </c>
      <c r="E7037" s="263">
        <v>43900</v>
      </c>
      <c r="F7037" s="259" t="s">
        <v>214</v>
      </c>
      <c r="G7037" s="259" t="s">
        <v>295</v>
      </c>
      <c r="H7037" s="264" t="s">
        <v>194</v>
      </c>
      <c r="I7037" s="264" t="s">
        <v>125</v>
      </c>
      <c r="J7037" s="265">
        <v>500000</v>
      </c>
      <c r="K7037" s="82" t="str">
        <f>IFERROR(IFERROR(VLOOKUP(I7037,'DE-PARA'!B:D,3,0),VLOOKUP(I7037,'DE-PARA'!C:D,2,0)),"NÃO ENCONTRADO")</f>
        <v>TEV – Transferências Entre Contas (Entradas)</v>
      </c>
      <c r="L7037" s="50" t="str">
        <f>VLOOKUP(K7037,'Base -Receita-Despesa'!$B:$AS,1,FALSE)</f>
        <v>TEV – Transferências Entre Contas (Entradas)</v>
      </c>
    </row>
    <row r="7038" spans="1:12" ht="15" customHeight="1" x14ac:dyDescent="0.25">
      <c r="A7038" s="81" t="str">
        <f t="shared" si="226"/>
        <v>2020</v>
      </c>
      <c r="B7038" s="259" t="s">
        <v>1023</v>
      </c>
      <c r="C7038" s="260" t="s">
        <v>1022</v>
      </c>
      <c r="D7038" s="73" t="str">
        <f t="shared" si="225"/>
        <v>mar/2020</v>
      </c>
      <c r="E7038" s="263">
        <v>43901</v>
      </c>
      <c r="F7038" s="259" t="s">
        <v>205</v>
      </c>
      <c r="G7038" s="259" t="s">
        <v>295</v>
      </c>
      <c r="H7038" s="264" t="s">
        <v>736</v>
      </c>
      <c r="I7038" s="264" t="s">
        <v>125</v>
      </c>
      <c r="J7038" s="265">
        <v>-500000</v>
      </c>
      <c r="K7038" s="82" t="str">
        <f>IFERROR(IFERROR(VLOOKUP(I7038,'DE-PARA'!B:D,3,0),VLOOKUP(I7038,'DE-PARA'!C:D,2,0)),"NÃO ENCONTRADO")</f>
        <v>TEV – Transferências Entre Contas (Entradas)</v>
      </c>
      <c r="L7038" s="50" t="str">
        <f>VLOOKUP(K7038,'Base -Receita-Despesa'!$B:$AS,1,FALSE)</f>
        <v>TEV – Transferências Entre Contas (Entradas)</v>
      </c>
    </row>
    <row r="7039" spans="1:12" ht="15" customHeight="1" x14ac:dyDescent="0.25">
      <c r="A7039" s="81" t="str">
        <f t="shared" si="226"/>
        <v>2020</v>
      </c>
      <c r="B7039" s="259" t="s">
        <v>1023</v>
      </c>
      <c r="C7039" s="260" t="s">
        <v>1022</v>
      </c>
      <c r="D7039" s="73" t="str">
        <f t="shared" si="225"/>
        <v>mar/2020</v>
      </c>
      <c r="E7039" s="263">
        <v>43901</v>
      </c>
      <c r="F7039" s="259" t="s">
        <v>207</v>
      </c>
      <c r="G7039" s="259" t="s">
        <v>295</v>
      </c>
      <c r="H7039" s="264" t="s">
        <v>208</v>
      </c>
      <c r="I7039" s="264" t="s">
        <v>298</v>
      </c>
      <c r="J7039" s="265">
        <v>500000</v>
      </c>
      <c r="K7039" s="82" t="str">
        <f>IFERROR(IFERROR(VLOOKUP(I7039,'DE-PARA'!B:D,3,0),VLOOKUP(I7039,'DE-PARA'!C:D,2,0)),"NÃO ENCONTRADO")</f>
        <v>Entrada Conta Aplicação (+)</v>
      </c>
      <c r="L7039" s="50" t="str">
        <f>VLOOKUP(K7039,'Base -Receita-Despesa'!$B:$AS,1,FALSE)</f>
        <v>ENTRADA CONTA APLICAÇÃO (+)</v>
      </c>
    </row>
    <row r="7040" spans="1:12" ht="15" customHeight="1" x14ac:dyDescent="0.25">
      <c r="A7040" s="81" t="str">
        <f t="shared" si="226"/>
        <v>2020</v>
      </c>
      <c r="B7040" s="259" t="s">
        <v>1021</v>
      </c>
      <c r="C7040" s="260" t="s">
        <v>1022</v>
      </c>
      <c r="D7040" s="73" t="str">
        <f t="shared" si="225"/>
        <v>mar/2020</v>
      </c>
      <c r="E7040" s="263">
        <v>43901</v>
      </c>
      <c r="F7040" s="259" t="s">
        <v>127</v>
      </c>
      <c r="G7040" s="259" t="s">
        <v>295</v>
      </c>
      <c r="H7040" s="264" t="s">
        <v>1603</v>
      </c>
      <c r="I7040" s="264" t="s">
        <v>128</v>
      </c>
      <c r="J7040" s="265">
        <v>-38235.050000000003</v>
      </c>
      <c r="K7040" s="82" t="str">
        <f>IFERROR(IFERROR(VLOOKUP(I7040,'DE-PARA'!B:D,3,0),VLOOKUP(I7040,'DE-PARA'!C:D,2,0)),"NÃO ENCONTRADO")</f>
        <v>Rescisões Trabalhistas</v>
      </c>
      <c r="L7040" s="50" t="str">
        <f>VLOOKUP(K7040,'Base -Receita-Despesa'!$B:$AS,1,FALSE)</f>
        <v>Rescisões Trabalhistas</v>
      </c>
    </row>
    <row r="7041" spans="1:12" ht="15" customHeight="1" x14ac:dyDescent="0.25">
      <c r="A7041" s="81" t="str">
        <f t="shared" si="226"/>
        <v>2020</v>
      </c>
      <c r="B7041" s="259" t="s">
        <v>1021</v>
      </c>
      <c r="C7041" s="260" t="s">
        <v>1022</v>
      </c>
      <c r="D7041" s="73" t="str">
        <f t="shared" si="225"/>
        <v>mar/2020</v>
      </c>
      <c r="E7041" s="263">
        <v>43901</v>
      </c>
      <c r="F7041" s="259" t="s">
        <v>1968</v>
      </c>
      <c r="G7041" s="259" t="s">
        <v>295</v>
      </c>
      <c r="H7041" s="264" t="s">
        <v>1603</v>
      </c>
      <c r="I7041" s="264" t="s">
        <v>128</v>
      </c>
      <c r="J7041" s="265">
        <v>-22058.16</v>
      </c>
      <c r="K7041" s="82" t="str">
        <f>IFERROR(IFERROR(VLOOKUP(I7041,'DE-PARA'!B:D,3,0),VLOOKUP(I7041,'DE-PARA'!C:D,2,0)),"NÃO ENCONTRADO")</f>
        <v>Rescisões Trabalhistas</v>
      </c>
      <c r="L7041" s="50" t="str">
        <f>VLOOKUP(K7041,'Base -Receita-Despesa'!$B:$AS,1,FALSE)</f>
        <v>Rescisões Trabalhistas</v>
      </c>
    </row>
    <row r="7042" spans="1:12" ht="15" customHeight="1" x14ac:dyDescent="0.25">
      <c r="A7042" s="81" t="str">
        <f t="shared" si="226"/>
        <v>2020</v>
      </c>
      <c r="B7042" s="259" t="s">
        <v>1021</v>
      </c>
      <c r="C7042" s="260" t="s">
        <v>1022</v>
      </c>
      <c r="D7042" s="73" t="str">
        <f t="shared" si="225"/>
        <v>mar/2020</v>
      </c>
      <c r="E7042" s="263">
        <v>43901</v>
      </c>
      <c r="F7042" s="259">
        <v>20391</v>
      </c>
      <c r="G7042" s="259" t="s">
        <v>295</v>
      </c>
      <c r="H7042" s="264" t="s">
        <v>882</v>
      </c>
      <c r="I7042" s="264" t="s">
        <v>271</v>
      </c>
      <c r="J7042" s="265">
        <v>-5980.45</v>
      </c>
      <c r="K7042" s="82" t="str">
        <f>IFERROR(IFERROR(VLOOKUP(I7042,'DE-PARA'!B:D,3,0),VLOOKUP(I7042,'DE-PARA'!C:D,2,0)),"NÃO ENCONTRADO")</f>
        <v>Serviços</v>
      </c>
      <c r="L7042" s="50" t="str">
        <f>VLOOKUP(K7042,'Base -Receita-Despesa'!$B:$AS,1,FALSE)</f>
        <v>Serviços</v>
      </c>
    </row>
    <row r="7043" spans="1:12" ht="15" customHeight="1" x14ac:dyDescent="0.25">
      <c r="A7043" s="81" t="str">
        <f t="shared" si="226"/>
        <v>2020</v>
      </c>
      <c r="B7043" s="259" t="s">
        <v>1021</v>
      </c>
      <c r="C7043" s="260" t="s">
        <v>1022</v>
      </c>
      <c r="D7043" s="73" t="str">
        <f t="shared" ref="D7043:D7106" si="227">TEXT(E7043,"mmm/aaaa")</f>
        <v>mar/2020</v>
      </c>
      <c r="E7043" s="263">
        <v>43901</v>
      </c>
      <c r="F7043" s="259">
        <v>31987</v>
      </c>
      <c r="G7043" s="259" t="s">
        <v>295</v>
      </c>
      <c r="H7043" s="264" t="s">
        <v>361</v>
      </c>
      <c r="I7043" s="264" t="s">
        <v>249</v>
      </c>
      <c r="J7043" s="265">
        <v>-2688.77</v>
      </c>
      <c r="K7043" s="82" t="str">
        <f>IFERROR(IFERROR(VLOOKUP(I7043,'DE-PARA'!B:D,3,0),VLOOKUP(I7043,'DE-PARA'!C:D,2,0)),"NÃO ENCONTRADO")</f>
        <v>Materiais</v>
      </c>
      <c r="L7043" s="50" t="str">
        <f>VLOOKUP(K7043,'Base -Receita-Despesa'!$B:$AS,1,FALSE)</f>
        <v>Materiais</v>
      </c>
    </row>
    <row r="7044" spans="1:12" ht="15" customHeight="1" x14ac:dyDescent="0.25">
      <c r="A7044" s="81" t="str">
        <f t="shared" si="226"/>
        <v>2020</v>
      </c>
      <c r="B7044" s="259" t="s">
        <v>1021</v>
      </c>
      <c r="C7044" s="260" t="s">
        <v>1022</v>
      </c>
      <c r="D7044" s="73" t="str">
        <f t="shared" si="227"/>
        <v>mar/2020</v>
      </c>
      <c r="E7044" s="263">
        <v>43901</v>
      </c>
      <c r="F7044" s="259">
        <v>915</v>
      </c>
      <c r="G7044" s="259" t="s">
        <v>319</v>
      </c>
      <c r="H7044" s="264" t="s">
        <v>1984</v>
      </c>
      <c r="I7044" s="264" t="s">
        <v>283</v>
      </c>
      <c r="J7044" s="265">
        <v>-2489.54</v>
      </c>
      <c r="K7044" s="82" t="str">
        <f>IFERROR(IFERROR(VLOOKUP(I7044,'DE-PARA'!B:D,3,0),VLOOKUP(I7044,'DE-PARA'!C:D,2,0)),"NÃO ENCONTRADO")</f>
        <v>Investimentos</v>
      </c>
      <c r="L7044" s="50" t="str">
        <f>VLOOKUP(K7044,'Base -Receita-Despesa'!$B:$AS,1,FALSE)</f>
        <v>Investimentos</v>
      </c>
    </row>
    <row r="7045" spans="1:12" ht="15" customHeight="1" x14ac:dyDescent="0.25">
      <c r="A7045" s="81" t="str">
        <f t="shared" si="226"/>
        <v>2020</v>
      </c>
      <c r="B7045" s="259" t="s">
        <v>1021</v>
      </c>
      <c r="C7045" s="260" t="s">
        <v>1022</v>
      </c>
      <c r="D7045" s="73" t="str">
        <f t="shared" si="227"/>
        <v>mar/2020</v>
      </c>
      <c r="E7045" s="263">
        <v>43901</v>
      </c>
      <c r="F7045" s="259" t="s">
        <v>1577</v>
      </c>
      <c r="G7045" s="259" t="s">
        <v>295</v>
      </c>
      <c r="H7045" s="264" t="s">
        <v>2040</v>
      </c>
      <c r="I7045" s="264" t="s">
        <v>276</v>
      </c>
      <c r="J7045" s="264">
        <v>-474.63</v>
      </c>
      <c r="K7045" s="82" t="str">
        <f>IFERROR(IFERROR(VLOOKUP(I7045,'DE-PARA'!B:D,3,0),VLOOKUP(I7045,'DE-PARA'!C:D,2,0)),"NÃO ENCONTRADO")</f>
        <v>Despesas com Viagens</v>
      </c>
      <c r="L7045" s="50" t="str">
        <f>VLOOKUP(K7045,'Base -Receita-Despesa'!$B:$AS,1,FALSE)</f>
        <v>Despesas com Viagens</v>
      </c>
    </row>
    <row r="7046" spans="1:12" ht="15" customHeight="1" x14ac:dyDescent="0.25">
      <c r="A7046" s="81" t="str">
        <f t="shared" si="226"/>
        <v>2020</v>
      </c>
      <c r="B7046" s="259" t="s">
        <v>1021</v>
      </c>
      <c r="C7046" s="260" t="s">
        <v>1022</v>
      </c>
      <c r="D7046" s="73" t="str">
        <f t="shared" si="227"/>
        <v>mar/2020</v>
      </c>
      <c r="E7046" s="263">
        <v>43901</v>
      </c>
      <c r="F7046" s="259" t="s">
        <v>214</v>
      </c>
      <c r="G7046" s="259" t="s">
        <v>295</v>
      </c>
      <c r="H7046" s="264" t="s">
        <v>197</v>
      </c>
      <c r="I7046" s="264" t="s">
        <v>133</v>
      </c>
      <c r="J7046" s="264">
        <v>-9.5</v>
      </c>
      <c r="K7046" s="82" t="str">
        <f>IFERROR(IFERROR(VLOOKUP(I7046,'DE-PARA'!B:D,3,0),VLOOKUP(I7046,'DE-PARA'!C:D,2,0)),"NÃO ENCONTRADO")</f>
        <v>Outras Saídas</v>
      </c>
      <c r="L7046" s="50" t="str">
        <f>VLOOKUP(K7046,'Base -Receita-Despesa'!$B:$AS,1,FALSE)</f>
        <v>Outras Saídas</v>
      </c>
    </row>
    <row r="7047" spans="1:12" ht="15" customHeight="1" x14ac:dyDescent="0.25">
      <c r="A7047" s="81" t="str">
        <f t="shared" si="226"/>
        <v>2020</v>
      </c>
      <c r="B7047" s="259" t="s">
        <v>1021</v>
      </c>
      <c r="C7047" s="260" t="s">
        <v>1022</v>
      </c>
      <c r="D7047" s="73" t="str">
        <f t="shared" si="227"/>
        <v>mar/2020</v>
      </c>
      <c r="E7047" s="263">
        <v>43901</v>
      </c>
      <c r="F7047" s="259" t="s">
        <v>214</v>
      </c>
      <c r="G7047" s="259" t="s">
        <v>295</v>
      </c>
      <c r="H7047" s="264" t="s">
        <v>197</v>
      </c>
      <c r="I7047" s="264" t="s">
        <v>133</v>
      </c>
      <c r="J7047" s="264">
        <v>-9.5</v>
      </c>
      <c r="K7047" s="82" t="str">
        <f>IFERROR(IFERROR(VLOOKUP(I7047,'DE-PARA'!B:D,3,0),VLOOKUP(I7047,'DE-PARA'!C:D,2,0)),"NÃO ENCONTRADO")</f>
        <v>Outras Saídas</v>
      </c>
      <c r="L7047" s="50" t="str">
        <f>VLOOKUP(K7047,'Base -Receita-Despesa'!$B:$AS,1,FALSE)</f>
        <v>Outras Saídas</v>
      </c>
    </row>
    <row r="7048" spans="1:12" ht="15" customHeight="1" x14ac:dyDescent="0.25">
      <c r="A7048" s="81" t="str">
        <f t="shared" si="226"/>
        <v>2020</v>
      </c>
      <c r="B7048" s="259" t="s">
        <v>1021</v>
      </c>
      <c r="C7048" s="260" t="s">
        <v>1022</v>
      </c>
      <c r="D7048" s="73" t="str">
        <f t="shared" si="227"/>
        <v>mar/2020</v>
      </c>
      <c r="E7048" s="263">
        <v>43901</v>
      </c>
      <c r="F7048" s="259" t="s">
        <v>214</v>
      </c>
      <c r="G7048" s="259" t="s">
        <v>295</v>
      </c>
      <c r="H7048" s="264" t="s">
        <v>197</v>
      </c>
      <c r="I7048" s="264" t="s">
        <v>133</v>
      </c>
      <c r="J7048" s="264">
        <v>-9.5</v>
      </c>
      <c r="K7048" s="82" t="str">
        <f>IFERROR(IFERROR(VLOOKUP(I7048,'DE-PARA'!B:D,3,0),VLOOKUP(I7048,'DE-PARA'!C:D,2,0)),"NÃO ENCONTRADO")</f>
        <v>Outras Saídas</v>
      </c>
      <c r="L7048" s="50" t="str">
        <f>VLOOKUP(K7048,'Base -Receita-Despesa'!$B:$AS,1,FALSE)</f>
        <v>Outras Saídas</v>
      </c>
    </row>
    <row r="7049" spans="1:12" ht="15" customHeight="1" x14ac:dyDescent="0.25">
      <c r="A7049" s="81" t="str">
        <f t="shared" si="226"/>
        <v>2020</v>
      </c>
      <c r="B7049" s="259" t="s">
        <v>1021</v>
      </c>
      <c r="C7049" s="260" t="s">
        <v>1022</v>
      </c>
      <c r="D7049" s="73" t="str">
        <f t="shared" si="227"/>
        <v>mar/2020</v>
      </c>
      <c r="E7049" s="263">
        <v>43901</v>
      </c>
      <c r="F7049" s="259" t="s">
        <v>639</v>
      </c>
      <c r="G7049" s="259" t="s">
        <v>295</v>
      </c>
      <c r="H7049" s="264" t="s">
        <v>2058</v>
      </c>
      <c r="I7049" s="264" t="s">
        <v>160</v>
      </c>
      <c r="J7049" s="264">
        <v>115.69</v>
      </c>
      <c r="K7049" s="82" t="str">
        <f>IFERROR(IFERROR(VLOOKUP(I7049,'DE-PARA'!B:D,3,0),VLOOKUP(I7049,'DE-PARA'!C:D,2,0)),"NÃO ENCONTRADO")</f>
        <v>Serviços</v>
      </c>
      <c r="L7049" s="50" t="str">
        <f>VLOOKUP(K7049,'Base -Receita-Despesa'!$B:$AS,1,FALSE)</f>
        <v>Serviços</v>
      </c>
    </row>
    <row r="7050" spans="1:12" ht="15" customHeight="1" x14ac:dyDescent="0.25">
      <c r="A7050" s="81" t="str">
        <f t="shared" si="226"/>
        <v>2020</v>
      </c>
      <c r="B7050" s="259" t="s">
        <v>1021</v>
      </c>
      <c r="C7050" s="260" t="s">
        <v>1022</v>
      </c>
      <c r="D7050" s="73" t="str">
        <f t="shared" si="227"/>
        <v>mar/2020</v>
      </c>
      <c r="E7050" s="263">
        <v>43901</v>
      </c>
      <c r="F7050" s="259" t="s">
        <v>207</v>
      </c>
      <c r="G7050" s="259" t="s">
        <v>295</v>
      </c>
      <c r="H7050" s="260" t="s">
        <v>208</v>
      </c>
      <c r="I7050" s="264" t="s">
        <v>298</v>
      </c>
      <c r="J7050" s="265">
        <v>62931.98</v>
      </c>
      <c r="K7050" s="82" t="str">
        <f>IFERROR(IFERROR(VLOOKUP(I7050,'DE-PARA'!B:D,3,0),VLOOKUP(I7050,'DE-PARA'!C:D,2,0)),"NÃO ENCONTRADO")</f>
        <v>Entrada Conta Aplicação (+)</v>
      </c>
      <c r="L7050" s="50" t="str">
        <f>VLOOKUP(K7050,'Base -Receita-Despesa'!$B:$AS,1,FALSE)</f>
        <v>ENTRADA CONTA APLICAÇÃO (+)</v>
      </c>
    </row>
    <row r="7051" spans="1:12" ht="15" customHeight="1" x14ac:dyDescent="0.25">
      <c r="A7051" s="81" t="str">
        <f t="shared" si="226"/>
        <v>2020</v>
      </c>
      <c r="B7051" s="259" t="s">
        <v>1021</v>
      </c>
      <c r="C7051" s="260" t="s">
        <v>1022</v>
      </c>
      <c r="D7051" s="73" t="str">
        <f t="shared" si="227"/>
        <v>mar/2020</v>
      </c>
      <c r="E7051" s="263">
        <v>43901</v>
      </c>
      <c r="F7051" s="259" t="s">
        <v>738</v>
      </c>
      <c r="G7051" s="259" t="s">
        <v>295</v>
      </c>
      <c r="H7051" s="264" t="s">
        <v>736</v>
      </c>
      <c r="I7051" s="264" t="s">
        <v>125</v>
      </c>
      <c r="J7051" s="265">
        <v>500000</v>
      </c>
      <c r="K7051" s="82" t="str">
        <f>IFERROR(IFERROR(VLOOKUP(I7051,'DE-PARA'!B:D,3,0),VLOOKUP(I7051,'DE-PARA'!C:D,2,0)),"NÃO ENCONTRADO")</f>
        <v>TEV – Transferências Entre Contas (Entradas)</v>
      </c>
      <c r="L7051" s="50" t="str">
        <f>VLOOKUP(K7051,'Base -Receita-Despesa'!$B:$AS,1,FALSE)</f>
        <v>TEV – Transferências Entre Contas (Entradas)</v>
      </c>
    </row>
    <row r="7052" spans="1:12" ht="15" customHeight="1" x14ac:dyDescent="0.25">
      <c r="A7052" s="81" t="str">
        <f t="shared" si="226"/>
        <v>2020</v>
      </c>
      <c r="B7052" s="259" t="s">
        <v>1021</v>
      </c>
      <c r="C7052" s="260" t="s">
        <v>1022</v>
      </c>
      <c r="D7052" s="73" t="str">
        <f t="shared" si="227"/>
        <v>mar/2020</v>
      </c>
      <c r="E7052" s="263">
        <v>43901</v>
      </c>
      <c r="F7052" s="259" t="s">
        <v>738</v>
      </c>
      <c r="G7052" s="259" t="s">
        <v>295</v>
      </c>
      <c r="H7052" s="264" t="s">
        <v>738</v>
      </c>
      <c r="I7052" s="264" t="s">
        <v>206</v>
      </c>
      <c r="J7052" s="265">
        <v>-983935.45</v>
      </c>
      <c r="K7052" s="82" t="str">
        <f>IFERROR(IFERROR(VLOOKUP(I7052,'DE-PARA'!B:D,3,0),VLOOKUP(I7052,'DE-PARA'!C:D,2,0)),"NÃO ENCONTRADO")</f>
        <v>Saídas Da C/A Por Regates (-)</v>
      </c>
      <c r="L7052" s="50" t="str">
        <f>VLOOKUP(K7052,'Base -Receita-Despesa'!$B:$AS,1,FALSE)</f>
        <v>SAÍDAS DA C/A POR REGATES (-)</v>
      </c>
    </row>
    <row r="7053" spans="1:12" ht="15" customHeight="1" x14ac:dyDescent="0.25">
      <c r="A7053" s="81" t="str">
        <f t="shared" si="226"/>
        <v>2020</v>
      </c>
      <c r="B7053" s="259" t="s">
        <v>1023</v>
      </c>
      <c r="C7053" s="260" t="s">
        <v>1022</v>
      </c>
      <c r="D7053" s="73" t="str">
        <f t="shared" si="227"/>
        <v>mar/2020</v>
      </c>
      <c r="E7053" s="263">
        <v>43902</v>
      </c>
      <c r="F7053" s="259" t="s">
        <v>143</v>
      </c>
      <c r="G7053" s="259" t="s">
        <v>295</v>
      </c>
      <c r="H7053" s="264" t="s">
        <v>143</v>
      </c>
      <c r="I7053" s="264" t="s">
        <v>235</v>
      </c>
      <c r="J7053" s="265">
        <v>160431.67000000001</v>
      </c>
      <c r="K7053" s="82" t="str">
        <f>IFERROR(IFERROR(VLOOKUP(I7053,'DE-PARA'!B:D,3,0),VLOOKUP(I7053,'DE-PARA'!C:D,2,0)),"NÃO ENCONTRADO")</f>
        <v>Repasses Contrato de Gestão</v>
      </c>
      <c r="L7053" s="50" t="str">
        <f>VLOOKUP(K7053,'Base -Receita-Despesa'!$B:$AS,1,FALSE)</f>
        <v>Repasses Contrato de Gestão</v>
      </c>
    </row>
    <row r="7054" spans="1:12" ht="15" customHeight="1" x14ac:dyDescent="0.25">
      <c r="A7054" s="81" t="str">
        <f t="shared" si="226"/>
        <v>2020</v>
      </c>
      <c r="B7054" s="259" t="s">
        <v>1023</v>
      </c>
      <c r="C7054" s="260" t="s">
        <v>1022</v>
      </c>
      <c r="D7054" s="73" t="str">
        <f t="shared" si="227"/>
        <v>mar/2020</v>
      </c>
      <c r="E7054" s="263">
        <v>43902</v>
      </c>
      <c r="F7054" s="259" t="s">
        <v>143</v>
      </c>
      <c r="G7054" s="259" t="s">
        <v>295</v>
      </c>
      <c r="H7054" s="264" t="s">
        <v>143</v>
      </c>
      <c r="I7054" s="264" t="s">
        <v>235</v>
      </c>
      <c r="J7054" s="265">
        <v>414340</v>
      </c>
      <c r="K7054" s="82" t="str">
        <f>IFERROR(IFERROR(VLOOKUP(I7054,'DE-PARA'!B:D,3,0),VLOOKUP(I7054,'DE-PARA'!C:D,2,0)),"NÃO ENCONTRADO")</f>
        <v>Repasses Contrato de Gestão</v>
      </c>
      <c r="L7054" s="50" t="str">
        <f>VLOOKUP(K7054,'Base -Receita-Despesa'!$B:$AS,1,FALSE)</f>
        <v>Repasses Contrato de Gestão</v>
      </c>
    </row>
    <row r="7055" spans="1:12" ht="15" customHeight="1" x14ac:dyDescent="0.25">
      <c r="A7055" s="81" t="str">
        <f t="shared" si="226"/>
        <v>2020</v>
      </c>
      <c r="B7055" s="259" t="s">
        <v>1023</v>
      </c>
      <c r="C7055" s="260" t="s">
        <v>1022</v>
      </c>
      <c r="D7055" s="73" t="str">
        <f t="shared" si="227"/>
        <v>mar/2020</v>
      </c>
      <c r="E7055" s="263">
        <v>43902</v>
      </c>
      <c r="F7055" s="259" t="s">
        <v>205</v>
      </c>
      <c r="G7055" s="259" t="s">
        <v>295</v>
      </c>
      <c r="H7055" s="264" t="s">
        <v>736</v>
      </c>
      <c r="I7055" s="264" t="s">
        <v>125</v>
      </c>
      <c r="J7055" s="265">
        <v>-356374.98</v>
      </c>
      <c r="K7055" s="82" t="str">
        <f>IFERROR(IFERROR(VLOOKUP(I7055,'DE-PARA'!B:D,3,0),VLOOKUP(I7055,'DE-PARA'!C:D,2,0)),"NÃO ENCONTRADO")</f>
        <v>TEV – Transferências Entre Contas (Entradas)</v>
      </c>
      <c r="L7055" s="50" t="str">
        <f>VLOOKUP(K7055,'Base -Receita-Despesa'!$B:$AS,1,FALSE)</f>
        <v>TEV – Transferências Entre Contas (Entradas)</v>
      </c>
    </row>
    <row r="7056" spans="1:12" ht="15" customHeight="1" x14ac:dyDescent="0.25">
      <c r="A7056" s="81" t="str">
        <f t="shared" si="226"/>
        <v>2020</v>
      </c>
      <c r="B7056" s="259" t="s">
        <v>1021</v>
      </c>
      <c r="C7056" s="260" t="s">
        <v>1022</v>
      </c>
      <c r="D7056" s="73" t="str">
        <f t="shared" si="227"/>
        <v>mar/2020</v>
      </c>
      <c r="E7056" s="263">
        <v>43902</v>
      </c>
      <c r="F7056" s="259" t="s">
        <v>205</v>
      </c>
      <c r="G7056" s="259" t="s">
        <v>295</v>
      </c>
      <c r="H7056" s="264" t="s">
        <v>736</v>
      </c>
      <c r="I7056" s="264" t="s">
        <v>125</v>
      </c>
      <c r="J7056" s="265">
        <v>356374.98</v>
      </c>
      <c r="K7056" s="82" t="str">
        <f>IFERROR(IFERROR(VLOOKUP(I7056,'DE-PARA'!B:D,3,0),VLOOKUP(I7056,'DE-PARA'!C:D,2,0)),"NÃO ENCONTRADO")</f>
        <v>TEV – Transferências Entre Contas (Entradas)</v>
      </c>
      <c r="L7056" s="50" t="str">
        <f>VLOOKUP(K7056,'Base -Receita-Despesa'!$B:$AS,1,FALSE)</f>
        <v>TEV – Transferências Entre Contas (Entradas)</v>
      </c>
    </row>
    <row r="7057" spans="1:12" ht="15" customHeight="1" x14ac:dyDescent="0.25">
      <c r="A7057" s="81" t="str">
        <f t="shared" si="226"/>
        <v>2020</v>
      </c>
      <c r="B7057" s="259" t="s">
        <v>1023</v>
      </c>
      <c r="C7057" s="260" t="s">
        <v>1022</v>
      </c>
      <c r="D7057" s="73" t="str">
        <f t="shared" si="227"/>
        <v>mar/2020</v>
      </c>
      <c r="E7057" s="263">
        <v>43903</v>
      </c>
      <c r="F7057" s="259" t="s">
        <v>738</v>
      </c>
      <c r="G7057" s="259" t="s">
        <v>295</v>
      </c>
      <c r="H7057" s="264" t="s">
        <v>738</v>
      </c>
      <c r="I7057" s="264" t="s">
        <v>206</v>
      </c>
      <c r="J7057" s="265">
        <v>-218396.69</v>
      </c>
      <c r="K7057" s="82" t="str">
        <f>IFERROR(IFERROR(VLOOKUP(I7057,'DE-PARA'!B:D,3,0),VLOOKUP(I7057,'DE-PARA'!C:D,2,0)),"NÃO ENCONTRADO")</f>
        <v>Saídas Da C/A Por Regates (-)</v>
      </c>
      <c r="L7057" s="50" t="str">
        <f>VLOOKUP(K7057,'Base -Receita-Despesa'!$B:$AS,1,FALSE)</f>
        <v>SAÍDAS DA C/A POR REGATES (-)</v>
      </c>
    </row>
    <row r="7058" spans="1:12" ht="15" customHeight="1" x14ac:dyDescent="0.25">
      <c r="A7058" s="81" t="str">
        <f t="shared" si="226"/>
        <v>2020</v>
      </c>
      <c r="B7058" s="259" t="s">
        <v>1021</v>
      </c>
      <c r="C7058" s="260" t="s">
        <v>1022</v>
      </c>
      <c r="D7058" s="73" t="str">
        <f t="shared" si="227"/>
        <v>mar/2020</v>
      </c>
      <c r="E7058" s="263">
        <v>43906</v>
      </c>
      <c r="F7058" s="259">
        <v>211155</v>
      </c>
      <c r="G7058" s="259" t="s">
        <v>295</v>
      </c>
      <c r="H7058" s="260" t="s">
        <v>755</v>
      </c>
      <c r="I7058" s="264" t="s">
        <v>248</v>
      </c>
      <c r="J7058" s="265">
        <v>-8496.4699999999993</v>
      </c>
      <c r="K7058" s="82" t="str">
        <f>IFERROR(IFERROR(VLOOKUP(I7058,'DE-PARA'!B:D,3,0),VLOOKUP(I7058,'DE-PARA'!C:D,2,0)),"NÃO ENCONTRADO")</f>
        <v>Materiais</v>
      </c>
      <c r="L7058" s="50" t="str">
        <f>VLOOKUP(K7058,'Base -Receita-Despesa'!$B:$AS,1,FALSE)</f>
        <v>Materiais</v>
      </c>
    </row>
    <row r="7059" spans="1:12" ht="15" customHeight="1" x14ac:dyDescent="0.25">
      <c r="A7059" s="81" t="str">
        <f t="shared" si="226"/>
        <v>2020</v>
      </c>
      <c r="B7059" s="259" t="s">
        <v>1021</v>
      </c>
      <c r="C7059" s="260" t="s">
        <v>1022</v>
      </c>
      <c r="D7059" s="73" t="str">
        <f t="shared" si="227"/>
        <v>mar/2020</v>
      </c>
      <c r="E7059" s="263">
        <v>43906</v>
      </c>
      <c r="F7059" s="259">
        <v>526927</v>
      </c>
      <c r="G7059" s="259" t="s">
        <v>295</v>
      </c>
      <c r="H7059" s="264" t="s">
        <v>180</v>
      </c>
      <c r="I7059" s="264" t="s">
        <v>248</v>
      </c>
      <c r="J7059" s="265">
        <v>-6075.94</v>
      </c>
      <c r="K7059" s="82" t="str">
        <f>IFERROR(IFERROR(VLOOKUP(I7059,'DE-PARA'!B:D,3,0),VLOOKUP(I7059,'DE-PARA'!C:D,2,0)),"NÃO ENCONTRADO")</f>
        <v>Materiais</v>
      </c>
      <c r="L7059" s="50" t="str">
        <f>VLOOKUP(K7059,'Base -Receita-Despesa'!$B:$AS,1,FALSE)</f>
        <v>Materiais</v>
      </c>
    </row>
    <row r="7060" spans="1:12" ht="15" customHeight="1" x14ac:dyDescent="0.25">
      <c r="A7060" s="81" t="str">
        <f t="shared" si="226"/>
        <v>2020</v>
      </c>
      <c r="B7060" s="259" t="s">
        <v>1021</v>
      </c>
      <c r="C7060" s="260" t="s">
        <v>1022</v>
      </c>
      <c r="D7060" s="73" t="str">
        <f t="shared" si="227"/>
        <v>mar/2020</v>
      </c>
      <c r="E7060" s="263">
        <v>43906</v>
      </c>
      <c r="F7060" s="259">
        <v>115133</v>
      </c>
      <c r="G7060" s="259" t="s">
        <v>295</v>
      </c>
      <c r="H7060" s="264" t="s">
        <v>848</v>
      </c>
      <c r="I7060" s="264" t="s">
        <v>259</v>
      </c>
      <c r="J7060" s="265">
        <v>-4993.76</v>
      </c>
      <c r="K7060" s="82" t="str">
        <f>IFERROR(IFERROR(VLOOKUP(I7060,'DE-PARA'!B:D,3,0),VLOOKUP(I7060,'DE-PARA'!C:D,2,0)),"NÃO ENCONTRADO")</f>
        <v>Materiais</v>
      </c>
      <c r="L7060" s="50" t="str">
        <f>VLOOKUP(K7060,'Base -Receita-Despesa'!$B:$AS,1,FALSE)</f>
        <v>Materiais</v>
      </c>
    </row>
    <row r="7061" spans="1:12" ht="15" customHeight="1" x14ac:dyDescent="0.25">
      <c r="A7061" s="81" t="str">
        <f t="shared" si="226"/>
        <v>2020</v>
      </c>
      <c r="B7061" s="259" t="s">
        <v>1021</v>
      </c>
      <c r="C7061" s="260" t="s">
        <v>1022</v>
      </c>
      <c r="D7061" s="73" t="str">
        <f t="shared" si="227"/>
        <v>mar/2020</v>
      </c>
      <c r="E7061" s="263">
        <v>43906</v>
      </c>
      <c r="F7061" s="259" t="s">
        <v>175</v>
      </c>
      <c r="G7061" s="259" t="s">
        <v>295</v>
      </c>
      <c r="H7061" s="264" t="s">
        <v>2059</v>
      </c>
      <c r="I7061" s="264" t="s">
        <v>148</v>
      </c>
      <c r="J7061" s="265">
        <v>-4800</v>
      </c>
      <c r="K7061" s="82" t="str">
        <f>IFERROR(IFERROR(VLOOKUP(I7061,'DE-PARA'!B:D,3,0),VLOOKUP(I7061,'DE-PARA'!C:D,2,0)),"NÃO ENCONTRADO")</f>
        <v>Pessoal</v>
      </c>
      <c r="L7061" s="50" t="str">
        <f>VLOOKUP(K7061,'Base -Receita-Despesa'!$B:$AS,1,FALSE)</f>
        <v>Pessoal</v>
      </c>
    </row>
    <row r="7062" spans="1:12" ht="15" customHeight="1" x14ac:dyDescent="0.25">
      <c r="A7062" s="81" t="str">
        <f t="shared" si="226"/>
        <v>2020</v>
      </c>
      <c r="B7062" s="259" t="s">
        <v>1021</v>
      </c>
      <c r="C7062" s="260" t="s">
        <v>1022</v>
      </c>
      <c r="D7062" s="73" t="str">
        <f t="shared" si="227"/>
        <v>mar/2020</v>
      </c>
      <c r="E7062" s="263">
        <v>43906</v>
      </c>
      <c r="F7062" s="259">
        <v>2058</v>
      </c>
      <c r="G7062" s="259" t="s">
        <v>295</v>
      </c>
      <c r="H7062" s="264" t="s">
        <v>1442</v>
      </c>
      <c r="I7062" s="264" t="s">
        <v>137</v>
      </c>
      <c r="J7062" s="265">
        <v>-3500</v>
      </c>
      <c r="K7062" s="82" t="str">
        <f>IFERROR(IFERROR(VLOOKUP(I7062,'DE-PARA'!B:D,3,0),VLOOKUP(I7062,'DE-PARA'!C:D,2,0)),"NÃO ENCONTRADO")</f>
        <v>Serviços</v>
      </c>
      <c r="L7062" s="50" t="str">
        <f>VLOOKUP(K7062,'Base -Receita-Despesa'!$B:$AS,1,FALSE)</f>
        <v>Serviços</v>
      </c>
    </row>
    <row r="7063" spans="1:12" ht="15" customHeight="1" x14ac:dyDescent="0.25">
      <c r="A7063" s="81" t="str">
        <f t="shared" si="226"/>
        <v>2020</v>
      </c>
      <c r="B7063" s="259" t="s">
        <v>1021</v>
      </c>
      <c r="C7063" s="260" t="s">
        <v>1022</v>
      </c>
      <c r="D7063" s="73" t="str">
        <f t="shared" si="227"/>
        <v>mar/2020</v>
      </c>
      <c r="E7063" s="263">
        <v>43906</v>
      </c>
      <c r="F7063" s="259" t="s">
        <v>1947</v>
      </c>
      <c r="G7063" s="259" t="s">
        <v>295</v>
      </c>
      <c r="H7063" s="264" t="s">
        <v>840</v>
      </c>
      <c r="I7063" s="264" t="s">
        <v>150</v>
      </c>
      <c r="J7063" s="265">
        <v>-3434.65</v>
      </c>
      <c r="K7063" s="82" t="str">
        <f>IFERROR(IFERROR(VLOOKUP(I7063,'DE-PARA'!B:D,3,0),VLOOKUP(I7063,'DE-PARA'!C:D,2,0)),"NÃO ENCONTRADO")</f>
        <v>Serviços</v>
      </c>
      <c r="L7063" s="50" t="str">
        <f>VLOOKUP(K7063,'Base -Receita-Despesa'!$B:$AS,1,FALSE)</f>
        <v>Serviços</v>
      </c>
    </row>
    <row r="7064" spans="1:12" ht="15" customHeight="1" x14ac:dyDescent="0.25">
      <c r="A7064" s="81" t="str">
        <f t="shared" si="226"/>
        <v>2020</v>
      </c>
      <c r="B7064" s="259" t="s">
        <v>1021</v>
      </c>
      <c r="C7064" s="260" t="s">
        <v>1022</v>
      </c>
      <c r="D7064" s="73" t="str">
        <f t="shared" si="227"/>
        <v>mar/2020</v>
      </c>
      <c r="E7064" s="263">
        <v>43906</v>
      </c>
      <c r="F7064" s="259">
        <v>32085</v>
      </c>
      <c r="G7064" s="259" t="s">
        <v>295</v>
      </c>
      <c r="H7064" s="264" t="s">
        <v>361</v>
      </c>
      <c r="I7064" s="264" t="s">
        <v>249</v>
      </c>
      <c r="J7064" s="265">
        <v>-2203.0300000000002</v>
      </c>
      <c r="K7064" s="82" t="str">
        <f>IFERROR(IFERROR(VLOOKUP(I7064,'DE-PARA'!B:D,3,0),VLOOKUP(I7064,'DE-PARA'!C:D,2,0)),"NÃO ENCONTRADO")</f>
        <v>Materiais</v>
      </c>
      <c r="L7064" s="50" t="str">
        <f>VLOOKUP(K7064,'Base -Receita-Despesa'!$B:$AS,1,FALSE)</f>
        <v>Materiais</v>
      </c>
    </row>
    <row r="7065" spans="1:12" ht="15" customHeight="1" x14ac:dyDescent="0.25">
      <c r="A7065" s="81" t="str">
        <f t="shared" si="226"/>
        <v>2020</v>
      </c>
      <c r="B7065" s="259" t="s">
        <v>1021</v>
      </c>
      <c r="C7065" s="260" t="s">
        <v>1022</v>
      </c>
      <c r="D7065" s="73" t="str">
        <f t="shared" si="227"/>
        <v>mar/2020</v>
      </c>
      <c r="E7065" s="263">
        <v>43906</v>
      </c>
      <c r="F7065" s="259">
        <v>20908</v>
      </c>
      <c r="G7065" s="259" t="s">
        <v>295</v>
      </c>
      <c r="H7065" s="264" t="s">
        <v>391</v>
      </c>
      <c r="I7065" s="264" t="s">
        <v>248</v>
      </c>
      <c r="J7065" s="265">
        <v>-1473.5</v>
      </c>
      <c r="K7065" s="82" t="str">
        <f>IFERROR(IFERROR(VLOOKUP(I7065,'DE-PARA'!B:D,3,0),VLOOKUP(I7065,'DE-PARA'!C:D,2,0)),"NÃO ENCONTRADO")</f>
        <v>Materiais</v>
      </c>
      <c r="L7065" s="50" t="str">
        <f>VLOOKUP(K7065,'Base -Receita-Despesa'!$B:$AS,1,FALSE)</f>
        <v>Materiais</v>
      </c>
    </row>
    <row r="7066" spans="1:12" ht="15" customHeight="1" x14ac:dyDescent="0.25">
      <c r="A7066" s="81" t="str">
        <f t="shared" si="226"/>
        <v>2020</v>
      </c>
      <c r="B7066" s="259" t="s">
        <v>1021</v>
      </c>
      <c r="C7066" s="260" t="s">
        <v>1022</v>
      </c>
      <c r="D7066" s="73" t="str">
        <f t="shared" si="227"/>
        <v>mar/2020</v>
      </c>
      <c r="E7066" s="263">
        <v>43906</v>
      </c>
      <c r="F7066" s="259" t="s">
        <v>175</v>
      </c>
      <c r="G7066" s="259" t="s">
        <v>295</v>
      </c>
      <c r="H7066" s="264" t="s">
        <v>1902</v>
      </c>
      <c r="I7066" s="264" t="s">
        <v>148</v>
      </c>
      <c r="J7066" s="265">
        <v>-1290</v>
      </c>
      <c r="K7066" s="82" t="str">
        <f>IFERROR(IFERROR(VLOOKUP(I7066,'DE-PARA'!B:D,3,0),VLOOKUP(I7066,'DE-PARA'!C:D,2,0)),"NÃO ENCONTRADO")</f>
        <v>Pessoal</v>
      </c>
      <c r="L7066" s="50" t="str">
        <f>VLOOKUP(K7066,'Base -Receita-Despesa'!$B:$AS,1,FALSE)</f>
        <v>Pessoal</v>
      </c>
    </row>
    <row r="7067" spans="1:12" ht="15" customHeight="1" x14ac:dyDescent="0.25">
      <c r="A7067" s="81" t="str">
        <f t="shared" si="226"/>
        <v>2020</v>
      </c>
      <c r="B7067" s="259" t="s">
        <v>1021</v>
      </c>
      <c r="C7067" s="260" t="s">
        <v>1022</v>
      </c>
      <c r="D7067" s="73" t="str">
        <f t="shared" si="227"/>
        <v>mar/2020</v>
      </c>
      <c r="E7067" s="263">
        <v>43906</v>
      </c>
      <c r="F7067" s="259">
        <v>52519</v>
      </c>
      <c r="G7067" s="259" t="s">
        <v>295</v>
      </c>
      <c r="H7067" s="264" t="s">
        <v>180</v>
      </c>
      <c r="I7067" s="264" t="s">
        <v>248</v>
      </c>
      <c r="J7067" s="264">
        <v>-856</v>
      </c>
      <c r="K7067" s="82" t="str">
        <f>IFERROR(IFERROR(VLOOKUP(I7067,'DE-PARA'!B:D,3,0),VLOOKUP(I7067,'DE-PARA'!C:D,2,0)),"NÃO ENCONTRADO")</f>
        <v>Materiais</v>
      </c>
      <c r="L7067" s="50" t="str">
        <f>VLOOKUP(K7067,'Base -Receita-Despesa'!$B:$AS,1,FALSE)</f>
        <v>Materiais</v>
      </c>
    </row>
    <row r="7068" spans="1:12" ht="15" customHeight="1" x14ac:dyDescent="0.25">
      <c r="A7068" s="81" t="str">
        <f t="shared" si="226"/>
        <v>2020</v>
      </c>
      <c r="B7068" s="259" t="s">
        <v>1021</v>
      </c>
      <c r="C7068" s="260" t="s">
        <v>1022</v>
      </c>
      <c r="D7068" s="73" t="str">
        <f t="shared" si="227"/>
        <v>mar/2020</v>
      </c>
      <c r="E7068" s="263">
        <v>43906</v>
      </c>
      <c r="F7068" s="259">
        <v>2961</v>
      </c>
      <c r="G7068" s="259" t="s">
        <v>295</v>
      </c>
      <c r="H7068" s="264" t="s">
        <v>1084</v>
      </c>
      <c r="I7068" s="264" t="s">
        <v>252</v>
      </c>
      <c r="J7068" s="264">
        <v>-720</v>
      </c>
      <c r="K7068" s="82" t="str">
        <f>IFERROR(IFERROR(VLOOKUP(I7068,'DE-PARA'!B:D,3,0),VLOOKUP(I7068,'DE-PARA'!C:D,2,0)),"NÃO ENCONTRADO")</f>
        <v>Materiais</v>
      </c>
      <c r="L7068" s="50" t="str">
        <f>VLOOKUP(K7068,'Base -Receita-Despesa'!$B:$AS,1,FALSE)</f>
        <v>Materiais</v>
      </c>
    </row>
    <row r="7069" spans="1:12" ht="15" customHeight="1" x14ac:dyDescent="0.25">
      <c r="A7069" s="81" t="str">
        <f t="shared" si="226"/>
        <v>2020</v>
      </c>
      <c r="B7069" s="259" t="s">
        <v>1021</v>
      </c>
      <c r="C7069" s="260" t="s">
        <v>1022</v>
      </c>
      <c r="D7069" s="73" t="str">
        <f t="shared" si="227"/>
        <v>mar/2020</v>
      </c>
      <c r="E7069" s="263">
        <v>43906</v>
      </c>
      <c r="F7069" s="259">
        <v>32086</v>
      </c>
      <c r="G7069" s="259" t="s">
        <v>295</v>
      </c>
      <c r="H7069" s="264" t="s">
        <v>361</v>
      </c>
      <c r="I7069" s="264" t="s">
        <v>248</v>
      </c>
      <c r="J7069" s="264">
        <v>-686.46</v>
      </c>
      <c r="K7069" s="82" t="str">
        <f>IFERROR(IFERROR(VLOOKUP(I7069,'DE-PARA'!B:D,3,0),VLOOKUP(I7069,'DE-PARA'!C:D,2,0)),"NÃO ENCONTRADO")</f>
        <v>Materiais</v>
      </c>
      <c r="L7069" s="50" t="str">
        <f>VLOOKUP(K7069,'Base -Receita-Despesa'!$B:$AS,1,FALSE)</f>
        <v>Materiais</v>
      </c>
    </row>
    <row r="7070" spans="1:12" ht="15" customHeight="1" x14ac:dyDescent="0.25">
      <c r="A7070" s="81" t="str">
        <f t="shared" si="226"/>
        <v>2020</v>
      </c>
      <c r="B7070" s="259" t="s">
        <v>1021</v>
      </c>
      <c r="C7070" s="260" t="s">
        <v>1022</v>
      </c>
      <c r="D7070" s="73" t="str">
        <f t="shared" si="227"/>
        <v>mar/2020</v>
      </c>
      <c r="E7070" s="263">
        <v>43906</v>
      </c>
      <c r="F7070" s="259">
        <v>110838</v>
      </c>
      <c r="G7070" s="259" t="s">
        <v>295</v>
      </c>
      <c r="H7070" s="264" t="s">
        <v>181</v>
      </c>
      <c r="I7070" s="264" t="s">
        <v>248</v>
      </c>
      <c r="J7070" s="264">
        <v>-558.9</v>
      </c>
      <c r="K7070" s="82" t="str">
        <f>IFERROR(IFERROR(VLOOKUP(I7070,'DE-PARA'!B:D,3,0),VLOOKUP(I7070,'DE-PARA'!C:D,2,0)),"NÃO ENCONTRADO")</f>
        <v>Materiais</v>
      </c>
      <c r="L7070" s="50" t="str">
        <f>VLOOKUP(K7070,'Base -Receita-Despesa'!$B:$AS,1,FALSE)</f>
        <v>Materiais</v>
      </c>
    </row>
    <row r="7071" spans="1:12" ht="15" customHeight="1" x14ac:dyDescent="0.25">
      <c r="A7071" s="81" t="str">
        <f t="shared" si="226"/>
        <v>2020</v>
      </c>
      <c r="B7071" s="259" t="s">
        <v>1021</v>
      </c>
      <c r="C7071" s="260" t="s">
        <v>1022</v>
      </c>
      <c r="D7071" s="73" t="str">
        <f t="shared" si="227"/>
        <v>mar/2020</v>
      </c>
      <c r="E7071" s="263">
        <v>43906</v>
      </c>
      <c r="F7071" s="259">
        <v>2895</v>
      </c>
      <c r="G7071" s="259" t="s">
        <v>295</v>
      </c>
      <c r="H7071" s="264" t="s">
        <v>1084</v>
      </c>
      <c r="I7071" s="264" t="s">
        <v>252</v>
      </c>
      <c r="J7071" s="264">
        <v>-540</v>
      </c>
      <c r="K7071" s="82" t="str">
        <f>IFERROR(IFERROR(VLOOKUP(I7071,'DE-PARA'!B:D,3,0),VLOOKUP(I7071,'DE-PARA'!C:D,2,0)),"NÃO ENCONTRADO")</f>
        <v>Materiais</v>
      </c>
      <c r="L7071" s="50" t="str">
        <f>VLOOKUP(K7071,'Base -Receita-Despesa'!$B:$AS,1,FALSE)</f>
        <v>Materiais</v>
      </c>
    </row>
    <row r="7072" spans="1:12" ht="15" customHeight="1" x14ac:dyDescent="0.25">
      <c r="A7072" s="81" t="str">
        <f t="shared" si="226"/>
        <v>2020</v>
      </c>
      <c r="B7072" s="259" t="s">
        <v>1021</v>
      </c>
      <c r="C7072" s="260" t="s">
        <v>1022</v>
      </c>
      <c r="D7072" s="73" t="str">
        <f t="shared" si="227"/>
        <v>mar/2020</v>
      </c>
      <c r="E7072" s="263">
        <v>43906</v>
      </c>
      <c r="F7072" s="259">
        <v>19327</v>
      </c>
      <c r="G7072" s="259" t="s">
        <v>295</v>
      </c>
      <c r="H7072" s="266" t="s">
        <v>345</v>
      </c>
      <c r="I7072" s="264" t="s">
        <v>249</v>
      </c>
      <c r="J7072" s="264">
        <v>-365.5</v>
      </c>
      <c r="K7072" s="82" t="str">
        <f>IFERROR(IFERROR(VLOOKUP(I7072,'DE-PARA'!B:D,3,0),VLOOKUP(I7072,'DE-PARA'!C:D,2,0)),"NÃO ENCONTRADO")</f>
        <v>Materiais</v>
      </c>
      <c r="L7072" s="50" t="str">
        <f>VLOOKUP(K7072,'Base -Receita-Despesa'!$B:$AS,1,FALSE)</f>
        <v>Materiais</v>
      </c>
    </row>
    <row r="7073" spans="1:12" ht="15" customHeight="1" x14ac:dyDescent="0.25">
      <c r="A7073" s="81" t="str">
        <f t="shared" si="226"/>
        <v>2020</v>
      </c>
      <c r="B7073" s="259" t="s">
        <v>1021</v>
      </c>
      <c r="C7073" s="260" t="s">
        <v>1022</v>
      </c>
      <c r="D7073" s="73" t="str">
        <f t="shared" si="227"/>
        <v>mar/2020</v>
      </c>
      <c r="E7073" s="263">
        <v>43906</v>
      </c>
      <c r="F7073" s="259">
        <v>526972</v>
      </c>
      <c r="G7073" s="259" t="s">
        <v>295</v>
      </c>
      <c r="H7073" s="264" t="s">
        <v>180</v>
      </c>
      <c r="I7073" s="264" t="s">
        <v>248</v>
      </c>
      <c r="J7073" s="264">
        <v>-360</v>
      </c>
      <c r="K7073" s="82" t="str">
        <f>IFERROR(IFERROR(VLOOKUP(I7073,'DE-PARA'!B:D,3,0),VLOOKUP(I7073,'DE-PARA'!C:D,2,0)),"NÃO ENCONTRADO")</f>
        <v>Materiais</v>
      </c>
      <c r="L7073" s="50" t="str">
        <f>VLOOKUP(K7073,'Base -Receita-Despesa'!$B:$AS,1,FALSE)</f>
        <v>Materiais</v>
      </c>
    </row>
    <row r="7074" spans="1:12" ht="15" customHeight="1" x14ac:dyDescent="0.25">
      <c r="A7074" s="81" t="str">
        <f t="shared" si="226"/>
        <v>2020</v>
      </c>
      <c r="B7074" s="259" t="s">
        <v>1021</v>
      </c>
      <c r="C7074" s="260" t="s">
        <v>1022</v>
      </c>
      <c r="D7074" s="73" t="str">
        <f t="shared" si="227"/>
        <v>mar/2020</v>
      </c>
      <c r="E7074" s="263">
        <v>43906</v>
      </c>
      <c r="F7074" s="259" t="s">
        <v>1947</v>
      </c>
      <c r="G7074" s="259" t="s">
        <v>295</v>
      </c>
      <c r="H7074" s="264" t="s">
        <v>1578</v>
      </c>
      <c r="I7074" s="264" t="s">
        <v>244</v>
      </c>
      <c r="J7074" s="264">
        <v>-288</v>
      </c>
      <c r="K7074" s="82" t="str">
        <f>IFERROR(IFERROR(VLOOKUP(I7074,'DE-PARA'!B:D,3,0),VLOOKUP(I7074,'DE-PARA'!C:D,2,0)),"NÃO ENCONTRADO")</f>
        <v>Pessoal</v>
      </c>
      <c r="L7074" s="50" t="str">
        <f>VLOOKUP(K7074,'Base -Receita-Despesa'!$B:$AS,1,FALSE)</f>
        <v>Pessoal</v>
      </c>
    </row>
    <row r="7075" spans="1:12" ht="15" customHeight="1" x14ac:dyDescent="0.25">
      <c r="A7075" s="81" t="str">
        <f t="shared" si="226"/>
        <v>2020</v>
      </c>
      <c r="B7075" s="259" t="s">
        <v>1021</v>
      </c>
      <c r="C7075" s="260" t="s">
        <v>1022</v>
      </c>
      <c r="D7075" s="73" t="str">
        <f t="shared" si="227"/>
        <v>mar/2020</v>
      </c>
      <c r="E7075" s="263">
        <v>43906</v>
      </c>
      <c r="F7075" s="259">
        <v>2841</v>
      </c>
      <c r="G7075" s="259" t="s">
        <v>295</v>
      </c>
      <c r="H7075" s="264" t="s">
        <v>1084</v>
      </c>
      <c r="I7075" s="264" t="s">
        <v>252</v>
      </c>
      <c r="J7075" s="264">
        <v>-240</v>
      </c>
      <c r="K7075" s="82" t="str">
        <f>IFERROR(IFERROR(VLOOKUP(I7075,'DE-PARA'!B:D,3,0),VLOOKUP(I7075,'DE-PARA'!C:D,2,0)),"NÃO ENCONTRADO")</f>
        <v>Materiais</v>
      </c>
      <c r="L7075" s="50" t="str">
        <f>VLOOKUP(K7075,'Base -Receita-Despesa'!$B:$AS,1,FALSE)</f>
        <v>Materiais</v>
      </c>
    </row>
    <row r="7076" spans="1:12" ht="15" customHeight="1" x14ac:dyDescent="0.25">
      <c r="A7076" s="81" t="str">
        <f t="shared" si="226"/>
        <v>2020</v>
      </c>
      <c r="B7076" s="259" t="s">
        <v>1021</v>
      </c>
      <c r="C7076" s="260" t="s">
        <v>1022</v>
      </c>
      <c r="D7076" s="73" t="str">
        <f t="shared" si="227"/>
        <v>mar/2020</v>
      </c>
      <c r="E7076" s="263">
        <v>43906</v>
      </c>
      <c r="F7076" s="259">
        <v>3052</v>
      </c>
      <c r="G7076" s="259" t="s">
        <v>295</v>
      </c>
      <c r="H7076" s="264" t="s">
        <v>1084</v>
      </c>
      <c r="I7076" s="264" t="s">
        <v>252</v>
      </c>
      <c r="J7076" s="264">
        <v>-180</v>
      </c>
      <c r="K7076" s="82" t="str">
        <f>IFERROR(IFERROR(VLOOKUP(I7076,'DE-PARA'!B:D,3,0),VLOOKUP(I7076,'DE-PARA'!C:D,2,0)),"NÃO ENCONTRADO")</f>
        <v>Materiais</v>
      </c>
      <c r="L7076" s="50" t="str">
        <f>VLOOKUP(K7076,'Base -Receita-Despesa'!$B:$AS,1,FALSE)</f>
        <v>Materiais</v>
      </c>
    </row>
    <row r="7077" spans="1:12" ht="15" customHeight="1" x14ac:dyDescent="0.25">
      <c r="A7077" s="81" t="str">
        <f t="shared" si="226"/>
        <v>2020</v>
      </c>
      <c r="B7077" s="259" t="s">
        <v>1021</v>
      </c>
      <c r="C7077" s="260" t="s">
        <v>1022</v>
      </c>
      <c r="D7077" s="73" t="str">
        <f t="shared" si="227"/>
        <v>mar/2020</v>
      </c>
      <c r="E7077" s="263">
        <v>43906</v>
      </c>
      <c r="F7077" s="259">
        <v>2793</v>
      </c>
      <c r="G7077" s="259" t="s">
        <v>295</v>
      </c>
      <c r="H7077" s="264" t="s">
        <v>1084</v>
      </c>
      <c r="I7077" s="264" t="s">
        <v>252</v>
      </c>
      <c r="J7077" s="264">
        <v>-120</v>
      </c>
      <c r="K7077" s="82" t="str">
        <f>IFERROR(IFERROR(VLOOKUP(I7077,'DE-PARA'!B:D,3,0),VLOOKUP(I7077,'DE-PARA'!C:D,2,0)),"NÃO ENCONTRADO")</f>
        <v>Materiais</v>
      </c>
      <c r="L7077" s="50" t="str">
        <f>VLOOKUP(K7077,'Base -Receita-Despesa'!$B:$AS,1,FALSE)</f>
        <v>Materiais</v>
      </c>
    </row>
    <row r="7078" spans="1:12" ht="15" customHeight="1" x14ac:dyDescent="0.25">
      <c r="A7078" s="81" t="str">
        <f t="shared" si="226"/>
        <v>2020</v>
      </c>
      <c r="B7078" s="259" t="s">
        <v>1021</v>
      </c>
      <c r="C7078" s="260" t="s">
        <v>1022</v>
      </c>
      <c r="D7078" s="73" t="str">
        <f t="shared" si="227"/>
        <v>mar/2020</v>
      </c>
      <c r="E7078" s="263">
        <v>43906</v>
      </c>
      <c r="F7078" s="259" t="s">
        <v>575</v>
      </c>
      <c r="G7078" s="259" t="s">
        <v>295</v>
      </c>
      <c r="H7078" s="264" t="s">
        <v>2017</v>
      </c>
      <c r="I7078" s="264" t="s">
        <v>148</v>
      </c>
      <c r="J7078" s="264">
        <v>-45</v>
      </c>
      <c r="K7078" s="82" t="str">
        <f>IFERROR(IFERROR(VLOOKUP(I7078,'DE-PARA'!B:D,3,0),VLOOKUP(I7078,'DE-PARA'!C:D,2,0)),"NÃO ENCONTRADO")</f>
        <v>Pessoal</v>
      </c>
      <c r="L7078" s="50" t="str">
        <f>VLOOKUP(K7078,'Base -Receita-Despesa'!$B:$AS,1,FALSE)</f>
        <v>Pessoal</v>
      </c>
    </row>
    <row r="7079" spans="1:12" ht="15" customHeight="1" x14ac:dyDescent="0.25">
      <c r="A7079" s="81" t="str">
        <f t="shared" si="226"/>
        <v>2020</v>
      </c>
      <c r="B7079" s="259" t="s">
        <v>1021</v>
      </c>
      <c r="C7079" s="260" t="s">
        <v>1022</v>
      </c>
      <c r="D7079" s="73" t="str">
        <f t="shared" si="227"/>
        <v>mar/2020</v>
      </c>
      <c r="E7079" s="263">
        <v>43906</v>
      </c>
      <c r="F7079" s="259" t="s">
        <v>575</v>
      </c>
      <c r="G7079" s="259" t="s">
        <v>295</v>
      </c>
      <c r="H7079" s="264" t="s">
        <v>1970</v>
      </c>
      <c r="I7079" s="264" t="s">
        <v>148</v>
      </c>
      <c r="J7079" s="264">
        <v>-36</v>
      </c>
      <c r="K7079" s="82" t="str">
        <f>IFERROR(IFERROR(VLOOKUP(I7079,'DE-PARA'!B:D,3,0),VLOOKUP(I7079,'DE-PARA'!C:D,2,0)),"NÃO ENCONTRADO")</f>
        <v>Pessoal</v>
      </c>
      <c r="L7079" s="50" t="str">
        <f>VLOOKUP(K7079,'Base -Receita-Despesa'!$B:$AS,1,FALSE)</f>
        <v>Pessoal</v>
      </c>
    </row>
    <row r="7080" spans="1:12" ht="15" customHeight="1" x14ac:dyDescent="0.25">
      <c r="A7080" s="81" t="str">
        <f t="shared" si="226"/>
        <v>2020</v>
      </c>
      <c r="B7080" s="259" t="s">
        <v>1021</v>
      </c>
      <c r="C7080" s="260" t="s">
        <v>1022</v>
      </c>
      <c r="D7080" s="73" t="str">
        <f t="shared" si="227"/>
        <v>mar/2020</v>
      </c>
      <c r="E7080" s="263">
        <v>43906</v>
      </c>
      <c r="F7080" s="259" t="s">
        <v>575</v>
      </c>
      <c r="G7080" s="259" t="s">
        <v>295</v>
      </c>
      <c r="H7080" s="264" t="s">
        <v>1896</v>
      </c>
      <c r="I7080" s="264" t="s">
        <v>148</v>
      </c>
      <c r="J7080" s="264">
        <v>-22.5</v>
      </c>
      <c r="K7080" s="82" t="str">
        <f>IFERROR(IFERROR(VLOOKUP(I7080,'DE-PARA'!B:D,3,0),VLOOKUP(I7080,'DE-PARA'!C:D,2,0)),"NÃO ENCONTRADO")</f>
        <v>Pessoal</v>
      </c>
      <c r="L7080" s="50" t="str">
        <f>VLOOKUP(K7080,'Base -Receita-Despesa'!$B:$AS,1,FALSE)</f>
        <v>Pessoal</v>
      </c>
    </row>
    <row r="7081" spans="1:12" ht="15" customHeight="1" x14ac:dyDescent="0.25">
      <c r="A7081" s="81" t="str">
        <f t="shared" si="226"/>
        <v>2020</v>
      </c>
      <c r="B7081" s="259" t="s">
        <v>1021</v>
      </c>
      <c r="C7081" s="260" t="s">
        <v>1022</v>
      </c>
      <c r="D7081" s="73" t="str">
        <f t="shared" si="227"/>
        <v>mar/2020</v>
      </c>
      <c r="E7081" s="263">
        <v>43906</v>
      </c>
      <c r="F7081" s="259" t="s">
        <v>214</v>
      </c>
      <c r="G7081" s="259" t="s">
        <v>295</v>
      </c>
      <c r="H7081" s="264" t="s">
        <v>197</v>
      </c>
      <c r="I7081" s="264" t="s">
        <v>133</v>
      </c>
      <c r="J7081" s="264">
        <v>-9.5</v>
      </c>
      <c r="K7081" s="82" t="str">
        <f>IFERROR(IFERROR(VLOOKUP(I7081,'DE-PARA'!B:D,3,0),VLOOKUP(I7081,'DE-PARA'!C:D,2,0)),"NÃO ENCONTRADO")</f>
        <v>Outras Saídas</v>
      </c>
      <c r="L7081" s="50" t="str">
        <f>VLOOKUP(K7081,'Base -Receita-Despesa'!$B:$AS,1,FALSE)</f>
        <v>Outras Saídas</v>
      </c>
    </row>
    <row r="7082" spans="1:12" ht="15" customHeight="1" x14ac:dyDescent="0.25">
      <c r="A7082" s="81" t="str">
        <f t="shared" si="226"/>
        <v>2020</v>
      </c>
      <c r="B7082" s="259" t="s">
        <v>1021</v>
      </c>
      <c r="C7082" s="260" t="s">
        <v>1022</v>
      </c>
      <c r="D7082" s="73" t="str">
        <f t="shared" si="227"/>
        <v>mar/2020</v>
      </c>
      <c r="E7082" s="263">
        <v>43906</v>
      </c>
      <c r="F7082" s="259" t="s">
        <v>214</v>
      </c>
      <c r="G7082" s="259" t="s">
        <v>295</v>
      </c>
      <c r="H7082" s="264" t="s">
        <v>197</v>
      </c>
      <c r="I7082" s="264" t="s">
        <v>133</v>
      </c>
      <c r="J7082" s="264">
        <v>-9.5</v>
      </c>
      <c r="K7082" s="82" t="str">
        <f>IFERROR(IFERROR(VLOOKUP(I7082,'DE-PARA'!B:D,3,0),VLOOKUP(I7082,'DE-PARA'!C:D,2,0)),"NÃO ENCONTRADO")</f>
        <v>Outras Saídas</v>
      </c>
      <c r="L7082" s="50" t="str">
        <f>VLOOKUP(K7082,'Base -Receita-Despesa'!$B:$AS,1,FALSE)</f>
        <v>Outras Saídas</v>
      </c>
    </row>
    <row r="7083" spans="1:12" ht="15" customHeight="1" x14ac:dyDescent="0.25">
      <c r="A7083" s="81" t="str">
        <f t="shared" si="226"/>
        <v>2020</v>
      </c>
      <c r="B7083" s="259" t="s">
        <v>1021</v>
      </c>
      <c r="C7083" s="260" t="s">
        <v>1022</v>
      </c>
      <c r="D7083" s="73" t="str">
        <f t="shared" si="227"/>
        <v>mar/2020</v>
      </c>
      <c r="E7083" s="263">
        <v>43906</v>
      </c>
      <c r="F7083" s="259" t="s">
        <v>214</v>
      </c>
      <c r="G7083" s="259" t="s">
        <v>295</v>
      </c>
      <c r="H7083" s="264" t="s">
        <v>197</v>
      </c>
      <c r="I7083" s="264" t="s">
        <v>133</v>
      </c>
      <c r="J7083" s="264">
        <v>-9.5</v>
      </c>
      <c r="K7083" s="82" t="str">
        <f>IFERROR(IFERROR(VLOOKUP(I7083,'DE-PARA'!B:D,3,0),VLOOKUP(I7083,'DE-PARA'!C:D,2,0)),"NÃO ENCONTRADO")</f>
        <v>Outras Saídas</v>
      </c>
      <c r="L7083" s="50" t="str">
        <f>VLOOKUP(K7083,'Base -Receita-Despesa'!$B:$AS,1,FALSE)</f>
        <v>Outras Saídas</v>
      </c>
    </row>
    <row r="7084" spans="1:12" ht="15" customHeight="1" x14ac:dyDescent="0.25">
      <c r="A7084" s="81" t="str">
        <f t="shared" si="226"/>
        <v>2020</v>
      </c>
      <c r="B7084" s="259" t="s">
        <v>1021</v>
      </c>
      <c r="C7084" s="260" t="s">
        <v>1022</v>
      </c>
      <c r="D7084" s="73" t="str">
        <f t="shared" si="227"/>
        <v>mar/2020</v>
      </c>
      <c r="E7084" s="263">
        <v>43906</v>
      </c>
      <c r="F7084" s="259" t="s">
        <v>214</v>
      </c>
      <c r="G7084" s="259" t="s">
        <v>295</v>
      </c>
      <c r="H7084" s="264" t="s">
        <v>197</v>
      </c>
      <c r="I7084" s="264" t="s">
        <v>133</v>
      </c>
      <c r="J7084" s="264">
        <v>-9.5</v>
      </c>
      <c r="K7084" s="82" t="str">
        <f>IFERROR(IFERROR(VLOOKUP(I7084,'DE-PARA'!B:D,3,0),VLOOKUP(I7084,'DE-PARA'!C:D,2,0)),"NÃO ENCONTRADO")</f>
        <v>Outras Saídas</v>
      </c>
      <c r="L7084" s="50" t="str">
        <f>VLOOKUP(K7084,'Base -Receita-Despesa'!$B:$AS,1,FALSE)</f>
        <v>Outras Saídas</v>
      </c>
    </row>
    <row r="7085" spans="1:12" ht="15" customHeight="1" x14ac:dyDescent="0.25">
      <c r="A7085" s="81" t="str">
        <f t="shared" si="226"/>
        <v>2020</v>
      </c>
      <c r="B7085" s="259" t="s">
        <v>1021</v>
      </c>
      <c r="C7085" s="260" t="s">
        <v>1022</v>
      </c>
      <c r="D7085" s="73" t="str">
        <f t="shared" si="227"/>
        <v>mar/2020</v>
      </c>
      <c r="E7085" s="263">
        <v>43906</v>
      </c>
      <c r="F7085" s="259" t="s">
        <v>214</v>
      </c>
      <c r="G7085" s="259" t="s">
        <v>295</v>
      </c>
      <c r="H7085" s="264" t="s">
        <v>197</v>
      </c>
      <c r="I7085" s="264" t="s">
        <v>133</v>
      </c>
      <c r="J7085" s="264">
        <v>-9.5</v>
      </c>
      <c r="K7085" s="82" t="str">
        <f>IFERROR(IFERROR(VLOOKUP(I7085,'DE-PARA'!B:D,3,0),VLOOKUP(I7085,'DE-PARA'!C:D,2,0)),"NÃO ENCONTRADO")</f>
        <v>Outras Saídas</v>
      </c>
      <c r="L7085" s="50" t="str">
        <f>VLOOKUP(K7085,'Base -Receita-Despesa'!$B:$AS,1,FALSE)</f>
        <v>Outras Saídas</v>
      </c>
    </row>
    <row r="7086" spans="1:12" ht="15" customHeight="1" x14ac:dyDescent="0.25">
      <c r="A7086" s="81" t="str">
        <f t="shared" si="226"/>
        <v>2020</v>
      </c>
      <c r="B7086" s="259" t="s">
        <v>1021</v>
      </c>
      <c r="C7086" s="260" t="s">
        <v>1022</v>
      </c>
      <c r="D7086" s="73" t="str">
        <f t="shared" si="227"/>
        <v>mar/2020</v>
      </c>
      <c r="E7086" s="263">
        <v>43906</v>
      </c>
      <c r="F7086" s="259" t="s">
        <v>214</v>
      </c>
      <c r="G7086" s="259" t="s">
        <v>295</v>
      </c>
      <c r="H7086" s="264" t="s">
        <v>197</v>
      </c>
      <c r="I7086" s="264" t="s">
        <v>133</v>
      </c>
      <c r="J7086" s="264">
        <v>-9.5</v>
      </c>
      <c r="K7086" s="82" t="str">
        <f>IFERROR(IFERROR(VLOOKUP(I7086,'DE-PARA'!B:D,3,0),VLOOKUP(I7086,'DE-PARA'!C:D,2,0)),"NÃO ENCONTRADO")</f>
        <v>Outras Saídas</v>
      </c>
      <c r="L7086" s="50" t="str">
        <f>VLOOKUP(K7086,'Base -Receita-Despesa'!$B:$AS,1,FALSE)</f>
        <v>Outras Saídas</v>
      </c>
    </row>
    <row r="7087" spans="1:12" ht="15" customHeight="1" x14ac:dyDescent="0.25">
      <c r="A7087" s="81" t="str">
        <f t="shared" si="226"/>
        <v>2020</v>
      </c>
      <c r="B7087" s="259" t="s">
        <v>1021</v>
      </c>
      <c r="C7087" s="260" t="s">
        <v>1022</v>
      </c>
      <c r="D7087" s="73" t="str">
        <f t="shared" si="227"/>
        <v>mar/2020</v>
      </c>
      <c r="E7087" s="263">
        <v>43906</v>
      </c>
      <c r="F7087" s="259">
        <v>85</v>
      </c>
      <c r="G7087" s="259" t="s">
        <v>295</v>
      </c>
      <c r="H7087" s="260" t="s">
        <v>1578</v>
      </c>
      <c r="I7087" s="264" t="s">
        <v>244</v>
      </c>
      <c r="J7087" s="264">
        <v>878.4</v>
      </c>
      <c r="K7087" s="82" t="str">
        <f>IFERROR(IFERROR(VLOOKUP(I7087,'DE-PARA'!B:D,3,0),VLOOKUP(I7087,'DE-PARA'!C:D,2,0)),"NÃO ENCONTRADO")</f>
        <v>Pessoal</v>
      </c>
      <c r="L7087" s="50" t="str">
        <f>VLOOKUP(K7087,'Base -Receita-Despesa'!$B:$AS,1,FALSE)</f>
        <v>Pessoal</v>
      </c>
    </row>
    <row r="7088" spans="1:12" ht="15" customHeight="1" x14ac:dyDescent="0.25">
      <c r="A7088" s="81" t="str">
        <f t="shared" si="226"/>
        <v>2020</v>
      </c>
      <c r="B7088" s="259" t="s">
        <v>1021</v>
      </c>
      <c r="C7088" s="260" t="s">
        <v>1022</v>
      </c>
      <c r="D7088" s="73" t="str">
        <f t="shared" si="227"/>
        <v>mar/2020</v>
      </c>
      <c r="E7088" s="263">
        <v>43907</v>
      </c>
      <c r="F7088" s="259">
        <v>107</v>
      </c>
      <c r="G7088" s="259" t="s">
        <v>295</v>
      </c>
      <c r="H7088" s="264" t="s">
        <v>332</v>
      </c>
      <c r="I7088" s="264" t="s">
        <v>137</v>
      </c>
      <c r="J7088" s="265">
        <v>-20367.810000000001</v>
      </c>
      <c r="K7088" s="82" t="str">
        <f>IFERROR(IFERROR(VLOOKUP(I7088,'DE-PARA'!B:D,3,0),VLOOKUP(I7088,'DE-PARA'!C:D,2,0)),"NÃO ENCONTRADO")</f>
        <v>Serviços</v>
      </c>
      <c r="L7088" s="50" t="str">
        <f>VLOOKUP(K7088,'Base -Receita-Despesa'!$B:$AS,1,FALSE)</f>
        <v>Serviços</v>
      </c>
    </row>
    <row r="7089" spans="1:12" ht="15" customHeight="1" x14ac:dyDescent="0.25">
      <c r="A7089" s="81" t="str">
        <f t="shared" si="226"/>
        <v>2020</v>
      </c>
      <c r="B7089" s="259" t="s">
        <v>1021</v>
      </c>
      <c r="C7089" s="260" t="s">
        <v>1022</v>
      </c>
      <c r="D7089" s="73" t="str">
        <f t="shared" si="227"/>
        <v>mar/2020</v>
      </c>
      <c r="E7089" s="263">
        <v>43907</v>
      </c>
      <c r="F7089" s="259">
        <v>202</v>
      </c>
      <c r="G7089" s="259" t="s">
        <v>295</v>
      </c>
      <c r="H7089" s="264" t="s">
        <v>1980</v>
      </c>
      <c r="I7089" s="264" t="s">
        <v>120</v>
      </c>
      <c r="J7089" s="265">
        <v>-15500</v>
      </c>
      <c r="K7089" s="82" t="str">
        <f>IFERROR(IFERROR(VLOOKUP(I7089,'DE-PARA'!B:D,3,0),VLOOKUP(I7089,'DE-PARA'!C:D,2,0)),"NÃO ENCONTRADO")</f>
        <v>Serviços</v>
      </c>
      <c r="L7089" s="50" t="str">
        <f>VLOOKUP(K7089,'Base -Receita-Despesa'!$B:$AS,1,FALSE)</f>
        <v>Serviços</v>
      </c>
    </row>
    <row r="7090" spans="1:12" ht="15" customHeight="1" x14ac:dyDescent="0.25">
      <c r="A7090" s="81" t="str">
        <f t="shared" ref="A7090:A7153" si="228">IF(K7090="NÃO ENCONTRADO",0,RIGHT(D7090,4))</f>
        <v>2020</v>
      </c>
      <c r="B7090" s="259" t="s">
        <v>1021</v>
      </c>
      <c r="C7090" s="260" t="s">
        <v>1022</v>
      </c>
      <c r="D7090" s="73" t="str">
        <f t="shared" si="227"/>
        <v>mar/2020</v>
      </c>
      <c r="E7090" s="263">
        <v>43907</v>
      </c>
      <c r="F7090" s="259">
        <v>1914</v>
      </c>
      <c r="G7090" s="259" t="s">
        <v>295</v>
      </c>
      <c r="H7090" s="264" t="s">
        <v>1913</v>
      </c>
      <c r="I7090" s="264" t="s">
        <v>165</v>
      </c>
      <c r="J7090" s="265">
        <v>-8000</v>
      </c>
      <c r="K7090" s="82" t="str">
        <f>IFERROR(IFERROR(VLOOKUP(I7090,'DE-PARA'!B:D,3,0),VLOOKUP(I7090,'DE-PARA'!C:D,2,0)),"NÃO ENCONTRADO")</f>
        <v>Serviços</v>
      </c>
      <c r="L7090" s="50" t="str">
        <f>VLOOKUP(K7090,'Base -Receita-Despesa'!$B:$AS,1,FALSE)</f>
        <v>Serviços</v>
      </c>
    </row>
    <row r="7091" spans="1:12" ht="15" customHeight="1" x14ac:dyDescent="0.25">
      <c r="A7091" s="81" t="str">
        <f t="shared" si="228"/>
        <v>2020</v>
      </c>
      <c r="B7091" s="259" t="s">
        <v>1021</v>
      </c>
      <c r="C7091" s="260" t="s">
        <v>1022</v>
      </c>
      <c r="D7091" s="73" t="str">
        <f t="shared" si="227"/>
        <v>mar/2020</v>
      </c>
      <c r="E7091" s="263">
        <v>43907</v>
      </c>
      <c r="F7091" s="259">
        <v>21785</v>
      </c>
      <c r="G7091" s="259" t="s">
        <v>295</v>
      </c>
      <c r="H7091" s="264" t="s">
        <v>338</v>
      </c>
      <c r="I7091" s="264" t="s">
        <v>137</v>
      </c>
      <c r="J7091" s="265">
        <v>-7780.16</v>
      </c>
      <c r="K7091" s="82" t="str">
        <f>IFERROR(IFERROR(VLOOKUP(I7091,'DE-PARA'!B:D,3,0),VLOOKUP(I7091,'DE-PARA'!C:D,2,0)),"NÃO ENCONTRADO")</f>
        <v>Serviços</v>
      </c>
      <c r="L7091" s="50" t="str">
        <f>VLOOKUP(K7091,'Base -Receita-Despesa'!$B:$AS,1,FALSE)</f>
        <v>Serviços</v>
      </c>
    </row>
    <row r="7092" spans="1:12" ht="15" customHeight="1" x14ac:dyDescent="0.25">
      <c r="A7092" s="81" t="str">
        <f t="shared" si="228"/>
        <v>2020</v>
      </c>
      <c r="B7092" s="259" t="s">
        <v>1021</v>
      </c>
      <c r="C7092" s="260" t="s">
        <v>1022</v>
      </c>
      <c r="D7092" s="73" t="str">
        <f t="shared" si="227"/>
        <v>mar/2020</v>
      </c>
      <c r="E7092" s="263">
        <v>43907</v>
      </c>
      <c r="F7092" s="259">
        <v>447</v>
      </c>
      <c r="G7092" s="259" t="s">
        <v>295</v>
      </c>
      <c r="H7092" s="264" t="s">
        <v>343</v>
      </c>
      <c r="I7092" s="264" t="s">
        <v>166</v>
      </c>
      <c r="J7092" s="265">
        <v>-7500</v>
      </c>
      <c r="K7092" s="82" t="str">
        <f>IFERROR(IFERROR(VLOOKUP(I7092,'DE-PARA'!B:D,3,0),VLOOKUP(I7092,'DE-PARA'!C:D,2,0)),"NÃO ENCONTRADO")</f>
        <v>Serviços</v>
      </c>
      <c r="L7092" s="50" t="str">
        <f>VLOOKUP(K7092,'Base -Receita-Despesa'!$B:$AS,1,FALSE)</f>
        <v>Serviços</v>
      </c>
    </row>
    <row r="7093" spans="1:12" ht="15" customHeight="1" x14ac:dyDescent="0.25">
      <c r="A7093" s="81" t="str">
        <f t="shared" si="228"/>
        <v>2020</v>
      </c>
      <c r="B7093" s="259" t="s">
        <v>1021</v>
      </c>
      <c r="C7093" s="260" t="s">
        <v>1022</v>
      </c>
      <c r="D7093" s="73" t="str">
        <f t="shared" si="227"/>
        <v>mar/2020</v>
      </c>
      <c r="E7093" s="263">
        <v>43907</v>
      </c>
      <c r="F7093" s="259">
        <v>19365</v>
      </c>
      <c r="G7093" s="259" t="s">
        <v>295</v>
      </c>
      <c r="H7093" s="266" t="s">
        <v>345</v>
      </c>
      <c r="I7093" s="264" t="s">
        <v>249</v>
      </c>
      <c r="J7093" s="265">
        <v>-4201.74</v>
      </c>
      <c r="K7093" s="82" t="str">
        <f>IFERROR(IFERROR(VLOOKUP(I7093,'DE-PARA'!B:D,3,0),VLOOKUP(I7093,'DE-PARA'!C:D,2,0)),"NÃO ENCONTRADO")</f>
        <v>Materiais</v>
      </c>
      <c r="L7093" s="50" t="str">
        <f>VLOOKUP(K7093,'Base -Receita-Despesa'!$B:$AS,1,FALSE)</f>
        <v>Materiais</v>
      </c>
    </row>
    <row r="7094" spans="1:12" ht="15" customHeight="1" x14ac:dyDescent="0.25">
      <c r="A7094" s="81" t="str">
        <f t="shared" si="228"/>
        <v>2020</v>
      </c>
      <c r="B7094" s="259" t="s">
        <v>1021</v>
      </c>
      <c r="C7094" s="260" t="s">
        <v>1022</v>
      </c>
      <c r="D7094" s="73" t="str">
        <f t="shared" si="227"/>
        <v>mar/2020</v>
      </c>
      <c r="E7094" s="263">
        <v>43907</v>
      </c>
      <c r="F7094" s="259">
        <v>2407</v>
      </c>
      <c r="G7094" s="259" t="s">
        <v>295</v>
      </c>
      <c r="H7094" s="264" t="s">
        <v>1772</v>
      </c>
      <c r="I7094" s="264" t="s">
        <v>249</v>
      </c>
      <c r="J7094" s="264">
        <v>-536.1</v>
      </c>
      <c r="K7094" s="82" t="str">
        <f>IFERROR(IFERROR(VLOOKUP(I7094,'DE-PARA'!B:D,3,0),VLOOKUP(I7094,'DE-PARA'!C:D,2,0)),"NÃO ENCONTRADO")</f>
        <v>Materiais</v>
      </c>
      <c r="L7094" s="50" t="str">
        <f>VLOOKUP(K7094,'Base -Receita-Despesa'!$B:$AS,1,FALSE)</f>
        <v>Materiais</v>
      </c>
    </row>
    <row r="7095" spans="1:12" ht="15" customHeight="1" x14ac:dyDescent="0.25">
      <c r="A7095" s="81" t="str">
        <f t="shared" si="228"/>
        <v>2020</v>
      </c>
      <c r="B7095" s="259" t="s">
        <v>1021</v>
      </c>
      <c r="C7095" s="260" t="s">
        <v>1022</v>
      </c>
      <c r="D7095" s="73" t="str">
        <f t="shared" si="227"/>
        <v>mar/2020</v>
      </c>
      <c r="E7095" s="263">
        <v>43907</v>
      </c>
      <c r="F7095" s="259">
        <v>1016</v>
      </c>
      <c r="G7095" s="259" t="s">
        <v>309</v>
      </c>
      <c r="H7095" s="264" t="s">
        <v>1984</v>
      </c>
      <c r="I7095" s="264" t="s">
        <v>283</v>
      </c>
      <c r="J7095" s="264">
        <v>-501.66</v>
      </c>
      <c r="K7095" s="82" t="str">
        <f>IFERROR(IFERROR(VLOOKUP(I7095,'DE-PARA'!B:D,3,0),VLOOKUP(I7095,'DE-PARA'!C:D,2,0)),"NÃO ENCONTRADO")</f>
        <v>Investimentos</v>
      </c>
      <c r="L7095" s="50" t="str">
        <f>VLOOKUP(K7095,'Base -Receita-Despesa'!$B:$AS,1,FALSE)</f>
        <v>Investimentos</v>
      </c>
    </row>
    <row r="7096" spans="1:12" ht="15" customHeight="1" x14ac:dyDescent="0.25">
      <c r="A7096" s="81" t="str">
        <f t="shared" si="228"/>
        <v>2020</v>
      </c>
      <c r="B7096" s="259" t="s">
        <v>1021</v>
      </c>
      <c r="C7096" s="260" t="s">
        <v>1022</v>
      </c>
      <c r="D7096" s="73" t="str">
        <f t="shared" si="227"/>
        <v>mar/2020</v>
      </c>
      <c r="E7096" s="263">
        <v>43907</v>
      </c>
      <c r="F7096" s="259" t="s">
        <v>1577</v>
      </c>
      <c r="G7096" s="259" t="s">
        <v>295</v>
      </c>
      <c r="H7096" s="264" t="s">
        <v>1949</v>
      </c>
      <c r="I7096" s="264" t="s">
        <v>276</v>
      </c>
      <c r="J7096" s="264">
        <v>-312.64</v>
      </c>
      <c r="K7096" s="82" t="str">
        <f>IFERROR(IFERROR(VLOOKUP(I7096,'DE-PARA'!B:D,3,0),VLOOKUP(I7096,'DE-PARA'!C:D,2,0)),"NÃO ENCONTRADO")</f>
        <v>Despesas com Viagens</v>
      </c>
      <c r="L7096" s="50" t="str">
        <f>VLOOKUP(K7096,'Base -Receita-Despesa'!$B:$AS,1,FALSE)</f>
        <v>Despesas com Viagens</v>
      </c>
    </row>
    <row r="7097" spans="1:12" ht="15" customHeight="1" x14ac:dyDescent="0.25">
      <c r="A7097" s="81" t="str">
        <f t="shared" si="228"/>
        <v>2020</v>
      </c>
      <c r="B7097" s="259" t="s">
        <v>1021</v>
      </c>
      <c r="C7097" s="260" t="s">
        <v>1022</v>
      </c>
      <c r="D7097" s="73" t="str">
        <f t="shared" si="227"/>
        <v>mar/2020</v>
      </c>
      <c r="E7097" s="263">
        <v>43907</v>
      </c>
      <c r="F7097" s="259" t="s">
        <v>1577</v>
      </c>
      <c r="G7097" s="259" t="s">
        <v>295</v>
      </c>
      <c r="H7097" s="264" t="s">
        <v>796</v>
      </c>
      <c r="I7097" s="264" t="s">
        <v>276</v>
      </c>
      <c r="J7097" s="264">
        <v>-291.36</v>
      </c>
      <c r="K7097" s="82" t="str">
        <f>IFERROR(IFERROR(VLOOKUP(I7097,'DE-PARA'!B:D,3,0),VLOOKUP(I7097,'DE-PARA'!C:D,2,0)),"NÃO ENCONTRADO")</f>
        <v>Despesas com Viagens</v>
      </c>
      <c r="L7097" s="50" t="str">
        <f>VLOOKUP(K7097,'Base -Receita-Despesa'!$B:$AS,1,FALSE)</f>
        <v>Despesas com Viagens</v>
      </c>
    </row>
    <row r="7098" spans="1:12" ht="15" customHeight="1" x14ac:dyDescent="0.25">
      <c r="A7098" s="81" t="str">
        <f t="shared" si="228"/>
        <v>2020</v>
      </c>
      <c r="B7098" s="259" t="s">
        <v>1021</v>
      </c>
      <c r="C7098" s="260" t="s">
        <v>1022</v>
      </c>
      <c r="D7098" s="73" t="str">
        <f t="shared" si="227"/>
        <v>mar/2020</v>
      </c>
      <c r="E7098" s="263">
        <v>43907</v>
      </c>
      <c r="F7098" s="259">
        <v>2406</v>
      </c>
      <c r="G7098" s="259" t="s">
        <v>295</v>
      </c>
      <c r="H7098" s="264" t="s">
        <v>1772</v>
      </c>
      <c r="I7098" s="264" t="s">
        <v>249</v>
      </c>
      <c r="J7098" s="264">
        <v>-129.6</v>
      </c>
      <c r="K7098" s="82" t="str">
        <f>IFERROR(IFERROR(VLOOKUP(I7098,'DE-PARA'!B:D,3,0),VLOOKUP(I7098,'DE-PARA'!C:D,2,0)),"NÃO ENCONTRADO")</f>
        <v>Materiais</v>
      </c>
      <c r="L7098" s="50" t="str">
        <f>VLOOKUP(K7098,'Base -Receita-Despesa'!$B:$AS,1,FALSE)</f>
        <v>Materiais</v>
      </c>
    </row>
    <row r="7099" spans="1:12" ht="15" customHeight="1" x14ac:dyDescent="0.25">
      <c r="A7099" s="81" t="str">
        <f t="shared" si="228"/>
        <v>2020</v>
      </c>
      <c r="B7099" s="259" t="s">
        <v>1021</v>
      </c>
      <c r="C7099" s="260" t="s">
        <v>1022</v>
      </c>
      <c r="D7099" s="73" t="str">
        <f t="shared" si="227"/>
        <v>mar/2020</v>
      </c>
      <c r="E7099" s="263">
        <v>43907</v>
      </c>
      <c r="F7099" s="259" t="s">
        <v>1577</v>
      </c>
      <c r="G7099" s="259" t="s">
        <v>295</v>
      </c>
      <c r="H7099" s="264" t="s">
        <v>1403</v>
      </c>
      <c r="I7099" s="264" t="s">
        <v>276</v>
      </c>
      <c r="J7099" s="264">
        <v>-40</v>
      </c>
      <c r="K7099" s="82" t="str">
        <f>IFERROR(IFERROR(VLOOKUP(I7099,'DE-PARA'!B:D,3,0),VLOOKUP(I7099,'DE-PARA'!C:D,2,0)),"NÃO ENCONTRADO")</f>
        <v>Despesas com Viagens</v>
      </c>
      <c r="L7099" s="50" t="str">
        <f>VLOOKUP(K7099,'Base -Receita-Despesa'!$B:$AS,1,FALSE)</f>
        <v>Despesas com Viagens</v>
      </c>
    </row>
    <row r="7100" spans="1:12" ht="15" customHeight="1" x14ac:dyDescent="0.25">
      <c r="A7100" s="81" t="str">
        <f t="shared" si="228"/>
        <v>2020</v>
      </c>
      <c r="B7100" s="259" t="s">
        <v>1021</v>
      </c>
      <c r="C7100" s="260" t="s">
        <v>1022</v>
      </c>
      <c r="D7100" s="73" t="str">
        <f t="shared" si="227"/>
        <v>mar/2020</v>
      </c>
      <c r="E7100" s="263">
        <v>43907</v>
      </c>
      <c r="F7100" s="259" t="s">
        <v>214</v>
      </c>
      <c r="G7100" s="259" t="s">
        <v>295</v>
      </c>
      <c r="H7100" s="264" t="s">
        <v>197</v>
      </c>
      <c r="I7100" s="264" t="s">
        <v>133</v>
      </c>
      <c r="J7100" s="264">
        <v>-9.5</v>
      </c>
      <c r="K7100" s="82" t="str">
        <f>IFERROR(IFERROR(VLOOKUP(I7100,'DE-PARA'!B:D,3,0),VLOOKUP(I7100,'DE-PARA'!C:D,2,0)),"NÃO ENCONTRADO")</f>
        <v>Outras Saídas</v>
      </c>
      <c r="L7100" s="50" t="str">
        <f>VLOOKUP(K7100,'Base -Receita-Despesa'!$B:$AS,1,FALSE)</f>
        <v>Outras Saídas</v>
      </c>
    </row>
    <row r="7101" spans="1:12" ht="15" customHeight="1" x14ac:dyDescent="0.25">
      <c r="A7101" s="81" t="str">
        <f t="shared" si="228"/>
        <v>2020</v>
      </c>
      <c r="B7101" s="259" t="s">
        <v>1021</v>
      </c>
      <c r="C7101" s="260" t="s">
        <v>1022</v>
      </c>
      <c r="D7101" s="73" t="str">
        <f t="shared" si="227"/>
        <v>mar/2020</v>
      </c>
      <c r="E7101" s="263">
        <v>43907</v>
      </c>
      <c r="F7101" s="259" t="s">
        <v>214</v>
      </c>
      <c r="G7101" s="259" t="s">
        <v>295</v>
      </c>
      <c r="H7101" s="264" t="s">
        <v>197</v>
      </c>
      <c r="I7101" s="264" t="s">
        <v>133</v>
      </c>
      <c r="J7101" s="264">
        <v>-9.5</v>
      </c>
      <c r="K7101" s="82" t="str">
        <f>IFERROR(IFERROR(VLOOKUP(I7101,'DE-PARA'!B:D,3,0),VLOOKUP(I7101,'DE-PARA'!C:D,2,0)),"NÃO ENCONTRADO")</f>
        <v>Outras Saídas</v>
      </c>
      <c r="L7101" s="50" t="str">
        <f>VLOOKUP(K7101,'Base -Receita-Despesa'!$B:$AS,1,FALSE)</f>
        <v>Outras Saídas</v>
      </c>
    </row>
    <row r="7102" spans="1:12" ht="15" customHeight="1" x14ac:dyDescent="0.25">
      <c r="A7102" s="81" t="str">
        <f t="shared" si="228"/>
        <v>2020</v>
      </c>
      <c r="B7102" s="259" t="s">
        <v>1021</v>
      </c>
      <c r="C7102" s="260" t="s">
        <v>1022</v>
      </c>
      <c r="D7102" s="73" t="str">
        <f t="shared" si="227"/>
        <v>mar/2020</v>
      </c>
      <c r="E7102" s="263">
        <v>43907</v>
      </c>
      <c r="F7102" s="259" t="s">
        <v>214</v>
      </c>
      <c r="G7102" s="259" t="s">
        <v>295</v>
      </c>
      <c r="H7102" s="264" t="s">
        <v>197</v>
      </c>
      <c r="I7102" s="264" t="s">
        <v>133</v>
      </c>
      <c r="J7102" s="264">
        <v>-9.5</v>
      </c>
      <c r="K7102" s="82" t="str">
        <f>IFERROR(IFERROR(VLOOKUP(I7102,'DE-PARA'!B:D,3,0),VLOOKUP(I7102,'DE-PARA'!C:D,2,0)),"NÃO ENCONTRADO")</f>
        <v>Outras Saídas</v>
      </c>
      <c r="L7102" s="50" t="str">
        <f>VLOOKUP(K7102,'Base -Receita-Despesa'!$B:$AS,1,FALSE)</f>
        <v>Outras Saídas</v>
      </c>
    </row>
    <row r="7103" spans="1:12" ht="15" customHeight="1" x14ac:dyDescent="0.25">
      <c r="A7103" s="81" t="str">
        <f t="shared" si="228"/>
        <v>2020</v>
      </c>
      <c r="B7103" s="259" t="s">
        <v>1021</v>
      </c>
      <c r="C7103" s="260" t="s">
        <v>1022</v>
      </c>
      <c r="D7103" s="73" t="str">
        <f t="shared" si="227"/>
        <v>mar/2020</v>
      </c>
      <c r="E7103" s="263">
        <v>43907</v>
      </c>
      <c r="F7103" s="259" t="s">
        <v>214</v>
      </c>
      <c r="G7103" s="259" t="s">
        <v>295</v>
      </c>
      <c r="H7103" s="264" t="s">
        <v>197</v>
      </c>
      <c r="I7103" s="264" t="s">
        <v>133</v>
      </c>
      <c r="J7103" s="264">
        <v>-9.5</v>
      </c>
      <c r="K7103" s="82" t="str">
        <f>IFERROR(IFERROR(VLOOKUP(I7103,'DE-PARA'!B:D,3,0),VLOOKUP(I7103,'DE-PARA'!C:D,2,0)),"NÃO ENCONTRADO")</f>
        <v>Outras Saídas</v>
      </c>
      <c r="L7103" s="50" t="str">
        <f>VLOOKUP(K7103,'Base -Receita-Despesa'!$B:$AS,1,FALSE)</f>
        <v>Outras Saídas</v>
      </c>
    </row>
    <row r="7104" spans="1:12" ht="15" customHeight="1" x14ac:dyDescent="0.25">
      <c r="A7104" s="81" t="str">
        <f t="shared" si="228"/>
        <v>2020</v>
      </c>
      <c r="B7104" s="259" t="s">
        <v>1021</v>
      </c>
      <c r="C7104" s="260" t="s">
        <v>1022</v>
      </c>
      <c r="D7104" s="73" t="str">
        <f t="shared" si="227"/>
        <v>mar/2020</v>
      </c>
      <c r="E7104" s="263">
        <v>43907</v>
      </c>
      <c r="F7104" s="259" t="s">
        <v>214</v>
      </c>
      <c r="G7104" s="259" t="s">
        <v>295</v>
      </c>
      <c r="H7104" s="264" t="s">
        <v>197</v>
      </c>
      <c r="I7104" s="264" t="s">
        <v>133</v>
      </c>
      <c r="J7104" s="264">
        <v>-9.5</v>
      </c>
      <c r="K7104" s="82" t="str">
        <f>IFERROR(IFERROR(VLOOKUP(I7104,'DE-PARA'!B:D,3,0),VLOOKUP(I7104,'DE-PARA'!C:D,2,0)),"NÃO ENCONTRADO")</f>
        <v>Outras Saídas</v>
      </c>
      <c r="L7104" s="50" t="str">
        <f>VLOOKUP(K7104,'Base -Receita-Despesa'!$B:$AS,1,FALSE)</f>
        <v>Outras Saídas</v>
      </c>
    </row>
    <row r="7105" spans="1:12" ht="15" customHeight="1" x14ac:dyDescent="0.25">
      <c r="A7105" s="81" t="str">
        <f t="shared" si="228"/>
        <v>2020</v>
      </c>
      <c r="B7105" s="259" t="s">
        <v>1021</v>
      </c>
      <c r="C7105" s="260" t="s">
        <v>1022</v>
      </c>
      <c r="D7105" s="73" t="str">
        <f t="shared" si="227"/>
        <v>mar/2020</v>
      </c>
      <c r="E7105" s="263">
        <v>43907</v>
      </c>
      <c r="F7105" s="259" t="s">
        <v>214</v>
      </c>
      <c r="G7105" s="259" t="s">
        <v>295</v>
      </c>
      <c r="H7105" s="264" t="s">
        <v>197</v>
      </c>
      <c r="I7105" s="264" t="s">
        <v>133</v>
      </c>
      <c r="J7105" s="264">
        <v>-9.5</v>
      </c>
      <c r="K7105" s="82" t="str">
        <f>IFERROR(IFERROR(VLOOKUP(I7105,'DE-PARA'!B:D,3,0),VLOOKUP(I7105,'DE-PARA'!C:D,2,0)),"NÃO ENCONTRADO")</f>
        <v>Outras Saídas</v>
      </c>
      <c r="L7105" s="50" t="str">
        <f>VLOOKUP(K7105,'Base -Receita-Despesa'!$B:$AS,1,FALSE)</f>
        <v>Outras Saídas</v>
      </c>
    </row>
    <row r="7106" spans="1:12" ht="15" customHeight="1" x14ac:dyDescent="0.25">
      <c r="A7106" s="81" t="str">
        <f t="shared" si="228"/>
        <v>2020</v>
      </c>
      <c r="B7106" s="259" t="s">
        <v>1021</v>
      </c>
      <c r="C7106" s="260" t="s">
        <v>1022</v>
      </c>
      <c r="D7106" s="73" t="str">
        <f t="shared" si="227"/>
        <v>mar/2020</v>
      </c>
      <c r="E7106" s="263">
        <v>43907</v>
      </c>
      <c r="F7106" s="259" t="s">
        <v>214</v>
      </c>
      <c r="G7106" s="259" t="s">
        <v>295</v>
      </c>
      <c r="H7106" s="264" t="s">
        <v>197</v>
      </c>
      <c r="I7106" s="264" t="s">
        <v>133</v>
      </c>
      <c r="J7106" s="264">
        <v>-9.5</v>
      </c>
      <c r="K7106" s="82" t="str">
        <f>IFERROR(IFERROR(VLOOKUP(I7106,'DE-PARA'!B:D,3,0),VLOOKUP(I7106,'DE-PARA'!C:D,2,0)),"NÃO ENCONTRADO")</f>
        <v>Outras Saídas</v>
      </c>
      <c r="L7106" s="50" t="str">
        <f>VLOOKUP(K7106,'Base -Receita-Despesa'!$B:$AS,1,FALSE)</f>
        <v>Outras Saídas</v>
      </c>
    </row>
    <row r="7107" spans="1:12" ht="15" customHeight="1" x14ac:dyDescent="0.25">
      <c r="A7107" s="81" t="str">
        <f t="shared" si="228"/>
        <v>2020</v>
      </c>
      <c r="B7107" s="259" t="s">
        <v>1021</v>
      </c>
      <c r="C7107" s="260" t="s">
        <v>1022</v>
      </c>
      <c r="D7107" s="73" t="str">
        <f t="shared" ref="D7107:D7170" si="229">TEXT(E7107,"mmm/aaaa")</f>
        <v>mar/2020</v>
      </c>
      <c r="E7107" s="263">
        <v>43907</v>
      </c>
      <c r="F7107" s="259" t="s">
        <v>214</v>
      </c>
      <c r="G7107" s="259" t="s">
        <v>295</v>
      </c>
      <c r="H7107" s="264" t="s">
        <v>197</v>
      </c>
      <c r="I7107" s="264" t="s">
        <v>133</v>
      </c>
      <c r="J7107" s="264">
        <v>-9.5</v>
      </c>
      <c r="K7107" s="82" t="str">
        <f>IFERROR(IFERROR(VLOOKUP(I7107,'DE-PARA'!B:D,3,0),VLOOKUP(I7107,'DE-PARA'!C:D,2,0)),"NÃO ENCONTRADO")</f>
        <v>Outras Saídas</v>
      </c>
      <c r="L7107" s="50" t="str">
        <f>VLOOKUP(K7107,'Base -Receita-Despesa'!$B:$AS,1,FALSE)</f>
        <v>Outras Saídas</v>
      </c>
    </row>
    <row r="7108" spans="1:12" ht="15" customHeight="1" x14ac:dyDescent="0.25">
      <c r="A7108" s="81" t="str">
        <f t="shared" si="228"/>
        <v>2020</v>
      </c>
      <c r="B7108" s="259" t="s">
        <v>1021</v>
      </c>
      <c r="C7108" s="260" t="s">
        <v>1022</v>
      </c>
      <c r="D7108" s="73" t="str">
        <f t="shared" si="229"/>
        <v>mar/2020</v>
      </c>
      <c r="E7108" s="263">
        <v>43907</v>
      </c>
      <c r="F7108" s="259" t="s">
        <v>214</v>
      </c>
      <c r="G7108" s="259" t="s">
        <v>295</v>
      </c>
      <c r="H7108" s="264" t="s">
        <v>197</v>
      </c>
      <c r="I7108" s="264" t="s">
        <v>133</v>
      </c>
      <c r="J7108" s="264">
        <v>-9.5</v>
      </c>
      <c r="K7108" s="82" t="str">
        <f>IFERROR(IFERROR(VLOOKUP(I7108,'DE-PARA'!B:D,3,0),VLOOKUP(I7108,'DE-PARA'!C:D,2,0)),"NÃO ENCONTRADO")</f>
        <v>Outras Saídas</v>
      </c>
      <c r="L7108" s="50" t="str">
        <f>VLOOKUP(K7108,'Base -Receita-Despesa'!$B:$AS,1,FALSE)</f>
        <v>Outras Saídas</v>
      </c>
    </row>
    <row r="7109" spans="1:12" ht="15" customHeight="1" x14ac:dyDescent="0.25">
      <c r="A7109" s="81" t="str">
        <f t="shared" si="228"/>
        <v>2020</v>
      </c>
      <c r="B7109" s="259" t="s">
        <v>1023</v>
      </c>
      <c r="C7109" s="260" t="s">
        <v>1022</v>
      </c>
      <c r="D7109" s="73" t="str">
        <f t="shared" si="229"/>
        <v>mar/2020</v>
      </c>
      <c r="E7109" s="263">
        <v>43908</v>
      </c>
      <c r="F7109" s="259" t="s">
        <v>143</v>
      </c>
      <c r="G7109" s="259" t="s">
        <v>295</v>
      </c>
      <c r="H7109" s="264" t="s">
        <v>143</v>
      </c>
      <c r="I7109" s="264" t="s">
        <v>235</v>
      </c>
      <c r="J7109" s="265">
        <v>881705.62</v>
      </c>
      <c r="K7109" s="82" t="str">
        <f>IFERROR(IFERROR(VLOOKUP(I7109,'DE-PARA'!B:D,3,0),VLOOKUP(I7109,'DE-PARA'!C:D,2,0)),"NÃO ENCONTRADO")</f>
        <v>Repasses Contrato de Gestão</v>
      </c>
      <c r="L7109" s="50" t="str">
        <f>VLOOKUP(K7109,'Base -Receita-Despesa'!$B:$AS,1,FALSE)</f>
        <v>Repasses Contrato de Gestão</v>
      </c>
    </row>
    <row r="7110" spans="1:12" ht="15" customHeight="1" x14ac:dyDescent="0.25">
      <c r="A7110" s="81" t="str">
        <f t="shared" si="228"/>
        <v>2020</v>
      </c>
      <c r="B7110" s="259" t="s">
        <v>1021</v>
      </c>
      <c r="C7110" s="260" t="s">
        <v>1022</v>
      </c>
      <c r="D7110" s="73" t="str">
        <f t="shared" si="229"/>
        <v>mar/2020</v>
      </c>
      <c r="E7110" s="263">
        <v>43908</v>
      </c>
      <c r="F7110" s="259">
        <v>9133</v>
      </c>
      <c r="G7110" s="259" t="s">
        <v>295</v>
      </c>
      <c r="H7110" s="264" t="s">
        <v>314</v>
      </c>
      <c r="I7110" s="264" t="s">
        <v>248</v>
      </c>
      <c r="J7110" s="264">
        <v>-701.36</v>
      </c>
      <c r="K7110" s="82" t="str">
        <f>IFERROR(IFERROR(VLOOKUP(I7110,'DE-PARA'!B:D,3,0),VLOOKUP(I7110,'DE-PARA'!C:D,2,0)),"NÃO ENCONTRADO")</f>
        <v>Materiais</v>
      </c>
      <c r="L7110" s="50" t="str">
        <f>VLOOKUP(K7110,'Base -Receita-Despesa'!$B:$AS,1,FALSE)</f>
        <v>Materiais</v>
      </c>
    </row>
    <row r="7111" spans="1:12" ht="15" customHeight="1" x14ac:dyDescent="0.25">
      <c r="A7111" s="81" t="str">
        <f t="shared" si="228"/>
        <v>2020</v>
      </c>
      <c r="B7111" s="259" t="s">
        <v>1021</v>
      </c>
      <c r="C7111" s="260" t="s">
        <v>1022</v>
      </c>
      <c r="D7111" s="73" t="str">
        <f t="shared" si="229"/>
        <v>mar/2020</v>
      </c>
      <c r="E7111" s="263">
        <v>43908</v>
      </c>
      <c r="F7111" s="259">
        <v>110953</v>
      </c>
      <c r="G7111" s="259" t="s">
        <v>295</v>
      </c>
      <c r="H7111" s="264" t="s">
        <v>181</v>
      </c>
      <c r="I7111" s="264" t="s">
        <v>248</v>
      </c>
      <c r="J7111" s="265">
        <v>-8492.74</v>
      </c>
      <c r="K7111" s="82" t="str">
        <f>IFERROR(IFERROR(VLOOKUP(I7111,'DE-PARA'!B:D,3,0),VLOOKUP(I7111,'DE-PARA'!C:D,2,0)),"NÃO ENCONTRADO")</f>
        <v>Materiais</v>
      </c>
      <c r="L7111" s="50" t="str">
        <f>VLOOKUP(K7111,'Base -Receita-Despesa'!$B:$AS,1,FALSE)</f>
        <v>Materiais</v>
      </c>
    </row>
    <row r="7112" spans="1:12" ht="15" customHeight="1" x14ac:dyDescent="0.25">
      <c r="A7112" s="81" t="str">
        <f t="shared" si="228"/>
        <v>2020</v>
      </c>
      <c r="B7112" s="259" t="s">
        <v>1021</v>
      </c>
      <c r="C7112" s="260" t="s">
        <v>1022</v>
      </c>
      <c r="D7112" s="73" t="str">
        <f t="shared" si="229"/>
        <v>mar/2020</v>
      </c>
      <c r="E7112" s="263">
        <v>43908</v>
      </c>
      <c r="F7112" s="259">
        <v>110887</v>
      </c>
      <c r="G7112" s="259" t="s">
        <v>295</v>
      </c>
      <c r="H7112" s="264" t="s">
        <v>181</v>
      </c>
      <c r="I7112" s="264" t="s">
        <v>249</v>
      </c>
      <c r="J7112" s="264">
        <v>-407.4</v>
      </c>
      <c r="K7112" s="82" t="str">
        <f>IFERROR(IFERROR(VLOOKUP(I7112,'DE-PARA'!B:D,3,0),VLOOKUP(I7112,'DE-PARA'!C:D,2,0)),"NÃO ENCONTRADO")</f>
        <v>Materiais</v>
      </c>
      <c r="L7112" s="50" t="str">
        <f>VLOOKUP(K7112,'Base -Receita-Despesa'!$B:$AS,1,FALSE)</f>
        <v>Materiais</v>
      </c>
    </row>
    <row r="7113" spans="1:12" ht="15" customHeight="1" x14ac:dyDescent="0.25">
      <c r="A7113" s="81" t="str">
        <f t="shared" si="228"/>
        <v>2020</v>
      </c>
      <c r="B7113" s="259" t="s">
        <v>1021</v>
      </c>
      <c r="C7113" s="260" t="s">
        <v>1022</v>
      </c>
      <c r="D7113" s="73" t="str">
        <f t="shared" si="229"/>
        <v>mar/2020</v>
      </c>
      <c r="E7113" s="263">
        <v>43908</v>
      </c>
      <c r="F7113" s="259">
        <v>20947</v>
      </c>
      <c r="G7113" s="259" t="s">
        <v>295</v>
      </c>
      <c r="H7113" s="264" t="s">
        <v>391</v>
      </c>
      <c r="I7113" s="264" t="s">
        <v>248</v>
      </c>
      <c r="J7113" s="265">
        <v>-6500.9</v>
      </c>
      <c r="K7113" s="82" t="str">
        <f>IFERROR(IFERROR(VLOOKUP(I7113,'DE-PARA'!B:D,3,0),VLOOKUP(I7113,'DE-PARA'!C:D,2,0)),"NÃO ENCONTRADO")</f>
        <v>Materiais</v>
      </c>
      <c r="L7113" s="50" t="str">
        <f>VLOOKUP(K7113,'Base -Receita-Despesa'!$B:$AS,1,FALSE)</f>
        <v>Materiais</v>
      </c>
    </row>
    <row r="7114" spans="1:12" ht="15" customHeight="1" x14ac:dyDescent="0.25">
      <c r="A7114" s="81" t="str">
        <f t="shared" si="228"/>
        <v>2020</v>
      </c>
      <c r="B7114" s="259" t="s">
        <v>1021</v>
      </c>
      <c r="C7114" s="260" t="s">
        <v>1022</v>
      </c>
      <c r="D7114" s="73" t="str">
        <f t="shared" si="229"/>
        <v>mar/2020</v>
      </c>
      <c r="E7114" s="263">
        <v>43908</v>
      </c>
      <c r="F7114" s="259" t="s">
        <v>2060</v>
      </c>
      <c r="G7114" s="259" t="s">
        <v>295</v>
      </c>
      <c r="H7114" s="264" t="s">
        <v>840</v>
      </c>
      <c r="I7114" s="264" t="s">
        <v>150</v>
      </c>
      <c r="J7114" s="265">
        <v>-3194.22</v>
      </c>
      <c r="K7114" s="82" t="str">
        <f>IFERROR(IFERROR(VLOOKUP(I7114,'DE-PARA'!B:D,3,0),VLOOKUP(I7114,'DE-PARA'!C:D,2,0)),"NÃO ENCONTRADO")</f>
        <v>Serviços</v>
      </c>
      <c r="L7114" s="50" t="str">
        <f>VLOOKUP(K7114,'Base -Receita-Despesa'!$B:$AS,1,FALSE)</f>
        <v>Serviços</v>
      </c>
    </row>
    <row r="7115" spans="1:12" ht="15" customHeight="1" x14ac:dyDescent="0.25">
      <c r="A7115" s="81" t="str">
        <f t="shared" si="228"/>
        <v>2020</v>
      </c>
      <c r="B7115" s="259" t="s">
        <v>1021</v>
      </c>
      <c r="C7115" s="260" t="s">
        <v>1022</v>
      </c>
      <c r="D7115" s="73" t="str">
        <f t="shared" si="229"/>
        <v>mar/2020</v>
      </c>
      <c r="E7115" s="263">
        <v>43908</v>
      </c>
      <c r="F7115" s="259" t="s">
        <v>2061</v>
      </c>
      <c r="G7115" s="259" t="s">
        <v>295</v>
      </c>
      <c r="H7115" s="264" t="s">
        <v>338</v>
      </c>
      <c r="I7115" s="264" t="s">
        <v>137</v>
      </c>
      <c r="J7115" s="264">
        <v>-385.49</v>
      </c>
      <c r="K7115" s="82" t="str">
        <f>IFERROR(IFERROR(VLOOKUP(I7115,'DE-PARA'!B:D,3,0),VLOOKUP(I7115,'DE-PARA'!C:D,2,0)),"NÃO ENCONTRADO")</f>
        <v>Serviços</v>
      </c>
      <c r="L7115" s="50" t="str">
        <f>VLOOKUP(K7115,'Base -Receita-Despesa'!$B:$AS,1,FALSE)</f>
        <v>Serviços</v>
      </c>
    </row>
    <row r="7116" spans="1:12" ht="15" customHeight="1" x14ac:dyDescent="0.25">
      <c r="A7116" s="81" t="str">
        <f t="shared" si="228"/>
        <v>2020</v>
      </c>
      <c r="B7116" s="259" t="s">
        <v>1021</v>
      </c>
      <c r="C7116" s="260" t="s">
        <v>1022</v>
      </c>
      <c r="D7116" s="73" t="str">
        <f t="shared" si="229"/>
        <v>mar/2020</v>
      </c>
      <c r="E7116" s="263">
        <v>43908</v>
      </c>
      <c r="F7116" s="259" t="s">
        <v>2062</v>
      </c>
      <c r="G7116" s="259" t="s">
        <v>295</v>
      </c>
      <c r="H7116" s="264" t="s">
        <v>840</v>
      </c>
      <c r="I7116" s="264" t="s">
        <v>150</v>
      </c>
      <c r="J7116" s="265">
        <v>-3194.22</v>
      </c>
      <c r="K7116" s="82" t="str">
        <f>IFERROR(IFERROR(VLOOKUP(I7116,'DE-PARA'!B:D,3,0),VLOOKUP(I7116,'DE-PARA'!C:D,2,0)),"NÃO ENCONTRADO")</f>
        <v>Serviços</v>
      </c>
      <c r="L7116" s="50" t="str">
        <f>VLOOKUP(K7116,'Base -Receita-Despesa'!$B:$AS,1,FALSE)</f>
        <v>Serviços</v>
      </c>
    </row>
    <row r="7117" spans="1:12" ht="15" customHeight="1" x14ac:dyDescent="0.25">
      <c r="A7117" s="81" t="str">
        <f t="shared" si="228"/>
        <v>2020</v>
      </c>
      <c r="B7117" s="259" t="s">
        <v>1021</v>
      </c>
      <c r="C7117" s="260" t="s">
        <v>1022</v>
      </c>
      <c r="D7117" s="73" t="str">
        <f t="shared" si="229"/>
        <v>mar/2020</v>
      </c>
      <c r="E7117" s="263">
        <v>43908</v>
      </c>
      <c r="F7117" s="259" t="s">
        <v>2063</v>
      </c>
      <c r="G7117" s="259" t="s">
        <v>295</v>
      </c>
      <c r="H7117" s="264" t="s">
        <v>840</v>
      </c>
      <c r="I7117" s="264" t="s">
        <v>150</v>
      </c>
      <c r="J7117" s="264">
        <v>-216.1</v>
      </c>
      <c r="K7117" s="82" t="str">
        <f>IFERROR(IFERROR(VLOOKUP(I7117,'DE-PARA'!B:D,3,0),VLOOKUP(I7117,'DE-PARA'!C:D,2,0)),"NÃO ENCONTRADO")</f>
        <v>Serviços</v>
      </c>
      <c r="L7117" s="50" t="str">
        <f>VLOOKUP(K7117,'Base -Receita-Despesa'!$B:$AS,1,FALSE)</f>
        <v>Serviços</v>
      </c>
    </row>
    <row r="7118" spans="1:12" ht="15" customHeight="1" x14ac:dyDescent="0.25">
      <c r="A7118" s="81" t="str">
        <f t="shared" si="228"/>
        <v>2020</v>
      </c>
      <c r="B7118" s="259" t="s">
        <v>1021</v>
      </c>
      <c r="C7118" s="260" t="s">
        <v>1022</v>
      </c>
      <c r="D7118" s="73" t="str">
        <f t="shared" si="229"/>
        <v>mar/2020</v>
      </c>
      <c r="E7118" s="263">
        <v>43908</v>
      </c>
      <c r="F7118" s="259" t="s">
        <v>859</v>
      </c>
      <c r="G7118" s="259" t="s">
        <v>295</v>
      </c>
      <c r="H7118" s="264" t="s">
        <v>1578</v>
      </c>
      <c r="I7118" s="264" t="s">
        <v>244</v>
      </c>
      <c r="J7118" s="264">
        <v>-837</v>
      </c>
      <c r="K7118" s="82" t="str">
        <f>IFERROR(IFERROR(VLOOKUP(I7118,'DE-PARA'!B:D,3,0),VLOOKUP(I7118,'DE-PARA'!C:D,2,0)),"NÃO ENCONTRADO")</f>
        <v>Pessoal</v>
      </c>
      <c r="L7118" s="50" t="str">
        <f>VLOOKUP(K7118,'Base -Receita-Despesa'!$B:$AS,1,FALSE)</f>
        <v>Pessoal</v>
      </c>
    </row>
    <row r="7119" spans="1:12" ht="15" customHeight="1" x14ac:dyDescent="0.25">
      <c r="A7119" s="81" t="str">
        <f t="shared" si="228"/>
        <v>2020</v>
      </c>
      <c r="B7119" s="259" t="s">
        <v>1021</v>
      </c>
      <c r="C7119" s="260" t="s">
        <v>1022</v>
      </c>
      <c r="D7119" s="73" t="str">
        <f t="shared" si="229"/>
        <v>mar/2020</v>
      </c>
      <c r="E7119" s="263">
        <v>43908</v>
      </c>
      <c r="F7119" s="259" t="s">
        <v>2064</v>
      </c>
      <c r="G7119" s="259" t="s">
        <v>295</v>
      </c>
      <c r="H7119" s="264" t="s">
        <v>1665</v>
      </c>
      <c r="I7119" s="264" t="s">
        <v>137</v>
      </c>
      <c r="J7119" s="264">
        <v>-146.33000000000001</v>
      </c>
      <c r="K7119" s="82" t="str">
        <f>IFERROR(IFERROR(VLOOKUP(I7119,'DE-PARA'!B:D,3,0),VLOOKUP(I7119,'DE-PARA'!C:D,2,0)),"NÃO ENCONTRADO")</f>
        <v>Serviços</v>
      </c>
      <c r="L7119" s="50" t="str">
        <f>VLOOKUP(K7119,'Base -Receita-Despesa'!$B:$AS,1,FALSE)</f>
        <v>Serviços</v>
      </c>
    </row>
    <row r="7120" spans="1:12" ht="15" customHeight="1" x14ac:dyDescent="0.25">
      <c r="A7120" s="81" t="str">
        <f t="shared" si="228"/>
        <v>2020</v>
      </c>
      <c r="B7120" s="259" t="s">
        <v>1021</v>
      </c>
      <c r="C7120" s="260" t="s">
        <v>1022</v>
      </c>
      <c r="D7120" s="73" t="str">
        <f t="shared" si="229"/>
        <v>mar/2020</v>
      </c>
      <c r="E7120" s="263">
        <v>43908</v>
      </c>
      <c r="F7120" s="259" t="s">
        <v>2065</v>
      </c>
      <c r="G7120" s="259" t="s">
        <v>295</v>
      </c>
      <c r="H7120" s="264" t="s">
        <v>1665</v>
      </c>
      <c r="I7120" s="264" t="s">
        <v>137</v>
      </c>
      <c r="J7120" s="264">
        <v>-146.33000000000001</v>
      </c>
      <c r="K7120" s="82" t="str">
        <f>IFERROR(IFERROR(VLOOKUP(I7120,'DE-PARA'!B:D,3,0),VLOOKUP(I7120,'DE-PARA'!C:D,2,0)),"NÃO ENCONTRADO")</f>
        <v>Serviços</v>
      </c>
      <c r="L7120" s="50" t="str">
        <f>VLOOKUP(K7120,'Base -Receita-Despesa'!$B:$AS,1,FALSE)</f>
        <v>Serviços</v>
      </c>
    </row>
    <row r="7121" spans="1:12" ht="15" customHeight="1" x14ac:dyDescent="0.25">
      <c r="A7121" s="81" t="str">
        <f t="shared" si="228"/>
        <v>2020</v>
      </c>
      <c r="B7121" s="259" t="s">
        <v>1021</v>
      </c>
      <c r="C7121" s="260" t="s">
        <v>1022</v>
      </c>
      <c r="D7121" s="73" t="str">
        <f t="shared" si="229"/>
        <v>mar/2020</v>
      </c>
      <c r="E7121" s="263">
        <v>43908</v>
      </c>
      <c r="F7121" s="259" t="s">
        <v>2066</v>
      </c>
      <c r="G7121" s="259" t="s">
        <v>295</v>
      </c>
      <c r="H7121" s="264" t="s">
        <v>1665</v>
      </c>
      <c r="I7121" s="264" t="s">
        <v>137</v>
      </c>
      <c r="J7121" s="264">
        <v>-146.33000000000001</v>
      </c>
      <c r="K7121" s="82" t="str">
        <f>IFERROR(IFERROR(VLOOKUP(I7121,'DE-PARA'!B:D,3,0),VLOOKUP(I7121,'DE-PARA'!C:D,2,0)),"NÃO ENCONTRADO")</f>
        <v>Serviços</v>
      </c>
      <c r="L7121" s="50" t="str">
        <f>VLOOKUP(K7121,'Base -Receita-Despesa'!$B:$AS,1,FALSE)</f>
        <v>Serviços</v>
      </c>
    </row>
    <row r="7122" spans="1:12" ht="15" customHeight="1" x14ac:dyDescent="0.25">
      <c r="A7122" s="81" t="str">
        <f t="shared" si="228"/>
        <v>2020</v>
      </c>
      <c r="B7122" s="259" t="s">
        <v>1021</v>
      </c>
      <c r="C7122" s="260" t="s">
        <v>1022</v>
      </c>
      <c r="D7122" s="73" t="str">
        <f t="shared" si="229"/>
        <v>mar/2020</v>
      </c>
      <c r="E7122" s="263">
        <v>43908</v>
      </c>
      <c r="F7122" s="259" t="s">
        <v>2067</v>
      </c>
      <c r="G7122" s="259" t="s">
        <v>295</v>
      </c>
      <c r="H7122" s="264" t="s">
        <v>340</v>
      </c>
      <c r="I7122" s="264" t="s">
        <v>160</v>
      </c>
      <c r="J7122" s="264">
        <v>-87.47</v>
      </c>
      <c r="K7122" s="82" t="str">
        <f>IFERROR(IFERROR(VLOOKUP(I7122,'DE-PARA'!B:D,3,0),VLOOKUP(I7122,'DE-PARA'!C:D,2,0)),"NÃO ENCONTRADO")</f>
        <v>Serviços</v>
      </c>
      <c r="L7122" s="50" t="str">
        <f>VLOOKUP(K7122,'Base -Receita-Despesa'!$B:$AS,1,FALSE)</f>
        <v>Serviços</v>
      </c>
    </row>
    <row r="7123" spans="1:12" ht="15" customHeight="1" x14ac:dyDescent="0.25">
      <c r="A7123" s="81" t="str">
        <f t="shared" si="228"/>
        <v>2020</v>
      </c>
      <c r="B7123" s="259" t="s">
        <v>1021</v>
      </c>
      <c r="C7123" s="260" t="s">
        <v>1022</v>
      </c>
      <c r="D7123" s="73" t="str">
        <f t="shared" si="229"/>
        <v>mar/2020</v>
      </c>
      <c r="E7123" s="263">
        <v>43908</v>
      </c>
      <c r="F7123" s="259" t="s">
        <v>2068</v>
      </c>
      <c r="G7123" s="259" t="s">
        <v>295</v>
      </c>
      <c r="H7123" s="264" t="s">
        <v>840</v>
      </c>
      <c r="I7123" s="264" t="s">
        <v>150</v>
      </c>
      <c r="J7123" s="265">
        <v>-1030.4000000000001</v>
      </c>
      <c r="K7123" s="82" t="str">
        <f>IFERROR(IFERROR(VLOOKUP(I7123,'DE-PARA'!B:D,3,0),VLOOKUP(I7123,'DE-PARA'!C:D,2,0)),"NÃO ENCONTRADO")</f>
        <v>Serviços</v>
      </c>
      <c r="L7123" s="50" t="str">
        <f>VLOOKUP(K7123,'Base -Receita-Despesa'!$B:$AS,1,FALSE)</f>
        <v>Serviços</v>
      </c>
    </row>
    <row r="7124" spans="1:12" ht="15" customHeight="1" x14ac:dyDescent="0.25">
      <c r="A7124" s="81" t="str">
        <f t="shared" si="228"/>
        <v>2020</v>
      </c>
      <c r="B7124" s="259" t="s">
        <v>1021</v>
      </c>
      <c r="C7124" s="260" t="s">
        <v>1022</v>
      </c>
      <c r="D7124" s="73" t="str">
        <f t="shared" si="229"/>
        <v>mar/2020</v>
      </c>
      <c r="E7124" s="263">
        <v>43908</v>
      </c>
      <c r="F7124" s="259" t="s">
        <v>807</v>
      </c>
      <c r="G7124" s="259" t="s">
        <v>295</v>
      </c>
      <c r="H7124" s="264" t="s">
        <v>900</v>
      </c>
      <c r="I7124" s="264" t="s">
        <v>156</v>
      </c>
      <c r="J7124" s="265">
        <v>-7916.33</v>
      </c>
      <c r="K7124" s="82" t="str">
        <f>IFERROR(IFERROR(VLOOKUP(I7124,'DE-PARA'!B:D,3,0),VLOOKUP(I7124,'DE-PARA'!C:D,2,0)),"NÃO ENCONTRADO")</f>
        <v>Encargos sobre Folha de Pagamento</v>
      </c>
      <c r="L7124" s="50" t="str">
        <f>VLOOKUP(K7124,'Base -Receita-Despesa'!$B:$AS,1,FALSE)</f>
        <v>Encargos sobre Folha de Pagamento</v>
      </c>
    </row>
    <row r="7125" spans="1:12" ht="15" customHeight="1" x14ac:dyDescent="0.25">
      <c r="A7125" s="81" t="str">
        <f t="shared" si="228"/>
        <v>2020</v>
      </c>
      <c r="B7125" s="259" t="s">
        <v>1021</v>
      </c>
      <c r="C7125" s="260" t="s">
        <v>1022</v>
      </c>
      <c r="D7125" s="73" t="str">
        <f t="shared" si="229"/>
        <v>mar/2020</v>
      </c>
      <c r="E7125" s="263">
        <v>43908</v>
      </c>
      <c r="F7125" s="259" t="s">
        <v>2069</v>
      </c>
      <c r="G7125" s="259" t="s">
        <v>295</v>
      </c>
      <c r="H7125" s="264" t="s">
        <v>844</v>
      </c>
      <c r="I7125" s="264" t="s">
        <v>243</v>
      </c>
      <c r="J7125" s="265">
        <v>-1079.68</v>
      </c>
      <c r="K7125" s="82" t="str">
        <f>IFERROR(IFERROR(VLOOKUP(I7125,'DE-PARA'!B:D,3,0),VLOOKUP(I7125,'DE-PARA'!C:D,2,0)),"NÃO ENCONTRADO")</f>
        <v>Pessoal</v>
      </c>
      <c r="L7125" s="50" t="str">
        <f>VLOOKUP(K7125,'Base -Receita-Despesa'!$B:$AS,1,FALSE)</f>
        <v>Pessoal</v>
      </c>
    </row>
    <row r="7126" spans="1:12" ht="15" customHeight="1" x14ac:dyDescent="0.25">
      <c r="A7126" s="81" t="str">
        <f t="shared" si="228"/>
        <v>2020</v>
      </c>
      <c r="B7126" s="259" t="s">
        <v>1021</v>
      </c>
      <c r="C7126" s="260" t="s">
        <v>1022</v>
      </c>
      <c r="D7126" s="73" t="str">
        <f t="shared" si="229"/>
        <v>mar/2020</v>
      </c>
      <c r="E7126" s="263">
        <v>43908</v>
      </c>
      <c r="F7126" s="259" t="s">
        <v>2070</v>
      </c>
      <c r="G7126" s="259" t="s">
        <v>295</v>
      </c>
      <c r="H7126" s="264" t="s">
        <v>844</v>
      </c>
      <c r="I7126" s="264" t="s">
        <v>243</v>
      </c>
      <c r="J7126" s="265">
        <v>-3237.44</v>
      </c>
      <c r="K7126" s="82" t="str">
        <f>IFERROR(IFERROR(VLOOKUP(I7126,'DE-PARA'!B:D,3,0),VLOOKUP(I7126,'DE-PARA'!C:D,2,0)),"NÃO ENCONTRADO")</f>
        <v>Pessoal</v>
      </c>
      <c r="L7126" s="50" t="str">
        <f>VLOOKUP(K7126,'Base -Receita-Despesa'!$B:$AS,1,FALSE)</f>
        <v>Pessoal</v>
      </c>
    </row>
    <row r="7127" spans="1:12" ht="15" customHeight="1" x14ac:dyDescent="0.25">
      <c r="A7127" s="81" t="str">
        <f t="shared" si="228"/>
        <v>2020</v>
      </c>
      <c r="B7127" s="259" t="s">
        <v>1021</v>
      </c>
      <c r="C7127" s="260" t="s">
        <v>1022</v>
      </c>
      <c r="D7127" s="73" t="str">
        <f t="shared" si="229"/>
        <v>mar/2020</v>
      </c>
      <c r="E7127" s="263">
        <v>43908</v>
      </c>
      <c r="F7127" s="259" t="s">
        <v>2071</v>
      </c>
      <c r="G7127" s="259" t="s">
        <v>295</v>
      </c>
      <c r="H7127" s="264" t="s">
        <v>844</v>
      </c>
      <c r="I7127" s="264" t="s">
        <v>243</v>
      </c>
      <c r="J7127" s="264">
        <v>-585</v>
      </c>
      <c r="K7127" s="82" t="str">
        <f>IFERROR(IFERROR(VLOOKUP(I7127,'DE-PARA'!B:D,3,0),VLOOKUP(I7127,'DE-PARA'!C:D,2,0)),"NÃO ENCONTRADO")</f>
        <v>Pessoal</v>
      </c>
      <c r="L7127" s="50" t="str">
        <f>VLOOKUP(K7127,'Base -Receita-Despesa'!$B:$AS,1,FALSE)</f>
        <v>Pessoal</v>
      </c>
    </row>
    <row r="7128" spans="1:12" ht="15" customHeight="1" x14ac:dyDescent="0.25">
      <c r="A7128" s="81" t="str">
        <f t="shared" si="228"/>
        <v>2020</v>
      </c>
      <c r="B7128" s="259" t="s">
        <v>1021</v>
      </c>
      <c r="C7128" s="260" t="s">
        <v>1022</v>
      </c>
      <c r="D7128" s="73" t="str">
        <f t="shared" si="229"/>
        <v>mar/2020</v>
      </c>
      <c r="E7128" s="263">
        <v>43908</v>
      </c>
      <c r="F7128" s="259" t="s">
        <v>2072</v>
      </c>
      <c r="G7128" s="259" t="s">
        <v>295</v>
      </c>
      <c r="H7128" s="264" t="s">
        <v>844</v>
      </c>
      <c r="I7128" s="264" t="s">
        <v>243</v>
      </c>
      <c r="J7128" s="264">
        <v>-753.65</v>
      </c>
      <c r="K7128" s="82" t="str">
        <f>IFERROR(IFERROR(VLOOKUP(I7128,'DE-PARA'!B:D,3,0),VLOOKUP(I7128,'DE-PARA'!C:D,2,0)),"NÃO ENCONTRADO")</f>
        <v>Pessoal</v>
      </c>
      <c r="L7128" s="50" t="str">
        <f>VLOOKUP(K7128,'Base -Receita-Despesa'!$B:$AS,1,FALSE)</f>
        <v>Pessoal</v>
      </c>
    </row>
    <row r="7129" spans="1:12" ht="15" customHeight="1" x14ac:dyDescent="0.25">
      <c r="A7129" s="81" t="str">
        <f t="shared" si="228"/>
        <v>2020</v>
      </c>
      <c r="B7129" s="259" t="s">
        <v>1021</v>
      </c>
      <c r="C7129" s="260" t="s">
        <v>1022</v>
      </c>
      <c r="D7129" s="73" t="str">
        <f t="shared" si="229"/>
        <v>mar/2020</v>
      </c>
      <c r="E7129" s="263">
        <v>43908</v>
      </c>
      <c r="F7129" s="259" t="s">
        <v>2073</v>
      </c>
      <c r="G7129" s="259" t="s">
        <v>295</v>
      </c>
      <c r="H7129" s="264" t="s">
        <v>340</v>
      </c>
      <c r="I7129" s="264" t="s">
        <v>160</v>
      </c>
      <c r="J7129" s="264">
        <v>-28.22</v>
      </c>
      <c r="K7129" s="82" t="str">
        <f>IFERROR(IFERROR(VLOOKUP(I7129,'DE-PARA'!B:D,3,0),VLOOKUP(I7129,'DE-PARA'!C:D,2,0)),"NÃO ENCONTRADO")</f>
        <v>Serviços</v>
      </c>
      <c r="L7129" s="50" t="str">
        <f>VLOOKUP(K7129,'Base -Receita-Despesa'!$B:$AS,1,FALSE)</f>
        <v>Serviços</v>
      </c>
    </row>
    <row r="7130" spans="1:12" ht="15" customHeight="1" x14ac:dyDescent="0.25">
      <c r="A7130" s="81" t="str">
        <f t="shared" si="228"/>
        <v>2020</v>
      </c>
      <c r="B7130" s="259" t="s">
        <v>1021</v>
      </c>
      <c r="C7130" s="260" t="s">
        <v>1022</v>
      </c>
      <c r="D7130" s="73" t="str">
        <f t="shared" si="229"/>
        <v>mar/2020</v>
      </c>
      <c r="E7130" s="263">
        <v>43908</v>
      </c>
      <c r="F7130" s="259" t="s">
        <v>2074</v>
      </c>
      <c r="G7130" s="259" t="s">
        <v>295</v>
      </c>
      <c r="H7130" s="264" t="s">
        <v>338</v>
      </c>
      <c r="I7130" s="264" t="s">
        <v>137</v>
      </c>
      <c r="J7130" s="264">
        <v>-124.35</v>
      </c>
      <c r="K7130" s="82" t="str">
        <f>IFERROR(IFERROR(VLOOKUP(I7130,'DE-PARA'!B:D,3,0),VLOOKUP(I7130,'DE-PARA'!C:D,2,0)),"NÃO ENCONTRADO")</f>
        <v>Serviços</v>
      </c>
      <c r="L7130" s="50" t="str">
        <f>VLOOKUP(K7130,'Base -Receita-Despesa'!$B:$AS,1,FALSE)</f>
        <v>Serviços</v>
      </c>
    </row>
    <row r="7131" spans="1:12" ht="15" customHeight="1" x14ac:dyDescent="0.25">
      <c r="A7131" s="81" t="str">
        <f t="shared" si="228"/>
        <v>2020</v>
      </c>
      <c r="B7131" s="259" t="s">
        <v>1021</v>
      </c>
      <c r="C7131" s="260" t="s">
        <v>1022</v>
      </c>
      <c r="D7131" s="73" t="str">
        <f t="shared" si="229"/>
        <v>mar/2020</v>
      </c>
      <c r="E7131" s="263">
        <v>43908</v>
      </c>
      <c r="F7131" s="259" t="s">
        <v>2075</v>
      </c>
      <c r="G7131" s="259" t="s">
        <v>295</v>
      </c>
      <c r="H7131" s="264" t="s">
        <v>1578</v>
      </c>
      <c r="I7131" s="264" t="s">
        <v>244</v>
      </c>
      <c r="J7131" s="264">
        <v>-144</v>
      </c>
      <c r="K7131" s="82" t="str">
        <f>IFERROR(IFERROR(VLOOKUP(I7131,'DE-PARA'!B:D,3,0),VLOOKUP(I7131,'DE-PARA'!C:D,2,0)),"NÃO ENCONTRADO")</f>
        <v>Pessoal</v>
      </c>
      <c r="L7131" s="50" t="str">
        <f>VLOOKUP(K7131,'Base -Receita-Despesa'!$B:$AS,1,FALSE)</f>
        <v>Pessoal</v>
      </c>
    </row>
    <row r="7132" spans="1:12" ht="15" customHeight="1" x14ac:dyDescent="0.25">
      <c r="A7132" s="81" t="str">
        <f t="shared" si="228"/>
        <v>2020</v>
      </c>
      <c r="B7132" s="259" t="s">
        <v>1021</v>
      </c>
      <c r="C7132" s="260" t="s">
        <v>1022</v>
      </c>
      <c r="D7132" s="73" t="str">
        <f t="shared" si="229"/>
        <v>mar/2020</v>
      </c>
      <c r="E7132" s="263">
        <v>43908</v>
      </c>
      <c r="F7132" s="259" t="s">
        <v>2076</v>
      </c>
      <c r="G7132" s="259" t="s">
        <v>295</v>
      </c>
      <c r="H7132" s="264" t="s">
        <v>1665</v>
      </c>
      <c r="I7132" s="264" t="s">
        <v>137</v>
      </c>
      <c r="J7132" s="264">
        <v>-47.2</v>
      </c>
      <c r="K7132" s="82" t="str">
        <f>IFERROR(IFERROR(VLOOKUP(I7132,'DE-PARA'!B:D,3,0),VLOOKUP(I7132,'DE-PARA'!C:D,2,0)),"NÃO ENCONTRADO")</f>
        <v>Serviços</v>
      </c>
      <c r="L7132" s="50" t="str">
        <f>VLOOKUP(K7132,'Base -Receita-Despesa'!$B:$AS,1,FALSE)</f>
        <v>Serviços</v>
      </c>
    </row>
    <row r="7133" spans="1:12" ht="15" customHeight="1" x14ac:dyDescent="0.25">
      <c r="A7133" s="81" t="str">
        <f t="shared" si="228"/>
        <v>2020</v>
      </c>
      <c r="B7133" s="259" t="s">
        <v>1021</v>
      </c>
      <c r="C7133" s="260" t="s">
        <v>1022</v>
      </c>
      <c r="D7133" s="73" t="str">
        <f t="shared" si="229"/>
        <v>mar/2020</v>
      </c>
      <c r="E7133" s="263">
        <v>43908</v>
      </c>
      <c r="F7133" s="259" t="s">
        <v>794</v>
      </c>
      <c r="G7133" s="259" t="s">
        <v>295</v>
      </c>
      <c r="H7133" s="264" t="s">
        <v>2077</v>
      </c>
      <c r="I7133" s="264" t="s">
        <v>156</v>
      </c>
      <c r="J7133" s="265">
        <v>-24625.25</v>
      </c>
      <c r="K7133" s="82" t="str">
        <f>IFERROR(IFERROR(VLOOKUP(I7133,'DE-PARA'!B:D,3,0),VLOOKUP(I7133,'DE-PARA'!C:D,2,0)),"NÃO ENCONTRADO")</f>
        <v>Encargos sobre Folha de Pagamento</v>
      </c>
      <c r="L7133" s="50" t="str">
        <f>VLOOKUP(K7133,'Base -Receita-Despesa'!$B:$AS,1,FALSE)</f>
        <v>Encargos sobre Folha de Pagamento</v>
      </c>
    </row>
    <row r="7134" spans="1:12" ht="15" customHeight="1" x14ac:dyDescent="0.25">
      <c r="A7134" s="81" t="str">
        <f t="shared" si="228"/>
        <v>2020</v>
      </c>
      <c r="B7134" s="259" t="s">
        <v>1021</v>
      </c>
      <c r="C7134" s="260" t="s">
        <v>1022</v>
      </c>
      <c r="D7134" s="73" t="str">
        <f t="shared" si="229"/>
        <v>mar/2020</v>
      </c>
      <c r="E7134" s="263">
        <v>43908</v>
      </c>
      <c r="F7134" s="259" t="s">
        <v>789</v>
      </c>
      <c r="G7134" s="259" t="s">
        <v>295</v>
      </c>
      <c r="H7134" s="264" t="s">
        <v>2078</v>
      </c>
      <c r="I7134" s="264" t="s">
        <v>156</v>
      </c>
      <c r="J7134" s="265">
        <v>-4180.5</v>
      </c>
      <c r="K7134" s="82" t="str">
        <f>IFERROR(IFERROR(VLOOKUP(I7134,'DE-PARA'!B:D,3,0),VLOOKUP(I7134,'DE-PARA'!C:D,2,0)),"NÃO ENCONTRADO")</f>
        <v>Encargos sobre Folha de Pagamento</v>
      </c>
      <c r="L7134" s="50" t="str">
        <f>VLOOKUP(K7134,'Base -Receita-Despesa'!$B:$AS,1,FALSE)</f>
        <v>Encargos sobre Folha de Pagamento</v>
      </c>
    </row>
    <row r="7135" spans="1:12" ht="15" customHeight="1" x14ac:dyDescent="0.25">
      <c r="A7135" s="81" t="str">
        <f t="shared" si="228"/>
        <v>2020</v>
      </c>
      <c r="B7135" s="259" t="s">
        <v>1021</v>
      </c>
      <c r="C7135" s="260" t="s">
        <v>1022</v>
      </c>
      <c r="D7135" s="73" t="str">
        <f t="shared" si="229"/>
        <v>mar/2020</v>
      </c>
      <c r="E7135" s="263">
        <v>43908</v>
      </c>
      <c r="F7135" s="259" t="s">
        <v>2079</v>
      </c>
      <c r="G7135" s="259" t="s">
        <v>295</v>
      </c>
      <c r="H7135" s="264" t="s">
        <v>840</v>
      </c>
      <c r="I7135" s="264" t="s">
        <v>150</v>
      </c>
      <c r="J7135" s="265">
        <v>-3778.12</v>
      </c>
      <c r="K7135" s="82" t="str">
        <f>IFERROR(IFERROR(VLOOKUP(I7135,'DE-PARA'!B:D,3,0),VLOOKUP(I7135,'DE-PARA'!C:D,2,0)),"NÃO ENCONTRADO")</f>
        <v>Serviços</v>
      </c>
      <c r="L7135" s="50" t="str">
        <f>VLOOKUP(K7135,'Base -Receita-Despesa'!$B:$AS,1,FALSE)</f>
        <v>Serviços</v>
      </c>
    </row>
    <row r="7136" spans="1:12" ht="15" customHeight="1" x14ac:dyDescent="0.25">
      <c r="A7136" s="81" t="str">
        <f t="shared" si="228"/>
        <v>2020</v>
      </c>
      <c r="B7136" s="259" t="s">
        <v>1021</v>
      </c>
      <c r="C7136" s="260" t="s">
        <v>1022</v>
      </c>
      <c r="D7136" s="73" t="str">
        <f t="shared" si="229"/>
        <v>mar/2020</v>
      </c>
      <c r="E7136" s="263">
        <v>43908</v>
      </c>
      <c r="F7136" s="259">
        <v>2959</v>
      </c>
      <c r="G7136" s="259" t="s">
        <v>295</v>
      </c>
      <c r="H7136" s="264" t="s">
        <v>1084</v>
      </c>
      <c r="I7136" s="264" t="s">
        <v>252</v>
      </c>
      <c r="J7136" s="265">
        <v>-1980</v>
      </c>
      <c r="K7136" s="82" t="str">
        <f>IFERROR(IFERROR(VLOOKUP(I7136,'DE-PARA'!B:D,3,0),VLOOKUP(I7136,'DE-PARA'!C:D,2,0)),"NÃO ENCONTRADO")</f>
        <v>Materiais</v>
      </c>
      <c r="L7136" s="50" t="str">
        <f>VLOOKUP(K7136,'Base -Receita-Despesa'!$B:$AS,1,FALSE)</f>
        <v>Materiais</v>
      </c>
    </row>
    <row r="7137" spans="1:12" ht="15" customHeight="1" x14ac:dyDescent="0.25">
      <c r="A7137" s="81" t="str">
        <f t="shared" si="228"/>
        <v>2020</v>
      </c>
      <c r="B7137" s="259" t="s">
        <v>1021</v>
      </c>
      <c r="C7137" s="260" t="s">
        <v>1022</v>
      </c>
      <c r="D7137" s="73" t="str">
        <f t="shared" si="229"/>
        <v>mar/2020</v>
      </c>
      <c r="E7137" s="263">
        <v>43908</v>
      </c>
      <c r="F7137" s="259">
        <v>42633</v>
      </c>
      <c r="G7137" s="259" t="s">
        <v>295</v>
      </c>
      <c r="H7137" s="264" t="s">
        <v>2080</v>
      </c>
      <c r="I7137" s="264" t="s">
        <v>284</v>
      </c>
      <c r="J7137" s="265">
        <v>-5099</v>
      </c>
      <c r="K7137" s="82" t="str">
        <f>IFERROR(IFERROR(VLOOKUP(I7137,'DE-PARA'!B:D,3,0),VLOOKUP(I7137,'DE-PARA'!C:D,2,0)),"NÃO ENCONTRADO")</f>
        <v>Investimentos</v>
      </c>
      <c r="L7137" s="50" t="str">
        <f>VLOOKUP(K7137,'Base -Receita-Despesa'!$B:$AS,1,FALSE)</f>
        <v>Investimentos</v>
      </c>
    </row>
    <row r="7138" spans="1:12" ht="15" customHeight="1" x14ac:dyDescent="0.25">
      <c r="A7138" s="81" t="str">
        <f t="shared" si="228"/>
        <v>2020</v>
      </c>
      <c r="B7138" s="259" t="s">
        <v>1021</v>
      </c>
      <c r="C7138" s="260" t="s">
        <v>1022</v>
      </c>
      <c r="D7138" s="73" t="str">
        <f t="shared" si="229"/>
        <v>mar/2020</v>
      </c>
      <c r="E7138" s="263">
        <v>43908</v>
      </c>
      <c r="F7138" s="259">
        <v>2636</v>
      </c>
      <c r="G7138" s="259" t="s">
        <v>295</v>
      </c>
      <c r="H7138" s="264" t="s">
        <v>1957</v>
      </c>
      <c r="I7138" s="264" t="s">
        <v>169</v>
      </c>
      <c r="J7138" s="264">
        <v>-750</v>
      </c>
      <c r="K7138" s="82" t="str">
        <f>IFERROR(IFERROR(VLOOKUP(I7138,'DE-PARA'!B:D,3,0),VLOOKUP(I7138,'DE-PARA'!C:D,2,0)),"NÃO ENCONTRADO")</f>
        <v>Serviços</v>
      </c>
      <c r="L7138" s="50" t="str">
        <f>VLOOKUP(K7138,'Base -Receita-Despesa'!$B:$AS,1,FALSE)</f>
        <v>Serviços</v>
      </c>
    </row>
    <row r="7139" spans="1:12" ht="15" customHeight="1" x14ac:dyDescent="0.25">
      <c r="A7139" s="81" t="str">
        <f t="shared" si="228"/>
        <v>2020</v>
      </c>
      <c r="B7139" s="259" t="s">
        <v>1021</v>
      </c>
      <c r="C7139" s="260" t="s">
        <v>1022</v>
      </c>
      <c r="D7139" s="73" t="str">
        <f t="shared" si="229"/>
        <v>mar/2020</v>
      </c>
      <c r="E7139" s="263">
        <v>43908</v>
      </c>
      <c r="F7139" s="259">
        <v>38415</v>
      </c>
      <c r="G7139" s="259" t="s">
        <v>295</v>
      </c>
      <c r="H7139" s="264" t="s">
        <v>1957</v>
      </c>
      <c r="I7139" s="264" t="s">
        <v>169</v>
      </c>
      <c r="J7139" s="265">
        <v>-1288</v>
      </c>
      <c r="K7139" s="82" t="str">
        <f>IFERROR(IFERROR(VLOOKUP(I7139,'DE-PARA'!B:D,3,0),VLOOKUP(I7139,'DE-PARA'!C:D,2,0)),"NÃO ENCONTRADO")</f>
        <v>Serviços</v>
      </c>
      <c r="L7139" s="50" t="str">
        <f>VLOOKUP(K7139,'Base -Receita-Despesa'!$B:$AS,1,FALSE)</f>
        <v>Serviços</v>
      </c>
    </row>
    <row r="7140" spans="1:12" ht="15" customHeight="1" x14ac:dyDescent="0.25">
      <c r="A7140" s="81" t="str">
        <f t="shared" si="228"/>
        <v>2020</v>
      </c>
      <c r="B7140" s="259" t="s">
        <v>1021</v>
      </c>
      <c r="C7140" s="260" t="s">
        <v>1022</v>
      </c>
      <c r="D7140" s="73" t="str">
        <f t="shared" si="229"/>
        <v>mar/2020</v>
      </c>
      <c r="E7140" s="263">
        <v>43908</v>
      </c>
      <c r="F7140" s="259">
        <v>1184970</v>
      </c>
      <c r="G7140" s="259" t="s">
        <v>295</v>
      </c>
      <c r="H7140" s="264" t="s">
        <v>1920</v>
      </c>
      <c r="I7140" s="264" t="s">
        <v>249</v>
      </c>
      <c r="J7140" s="265">
        <v>-3144.63</v>
      </c>
      <c r="K7140" s="82" t="str">
        <f>IFERROR(IFERROR(VLOOKUP(I7140,'DE-PARA'!B:D,3,0),VLOOKUP(I7140,'DE-PARA'!C:D,2,0)),"NÃO ENCONTRADO")</f>
        <v>Materiais</v>
      </c>
      <c r="L7140" s="50" t="str">
        <f>VLOOKUP(K7140,'Base -Receita-Despesa'!$B:$AS,1,FALSE)</f>
        <v>Materiais</v>
      </c>
    </row>
    <row r="7141" spans="1:12" ht="15" customHeight="1" x14ac:dyDescent="0.25">
      <c r="A7141" s="81" t="str">
        <f t="shared" si="228"/>
        <v>2020</v>
      </c>
      <c r="B7141" s="259" t="s">
        <v>1021</v>
      </c>
      <c r="C7141" s="260" t="s">
        <v>1022</v>
      </c>
      <c r="D7141" s="73" t="str">
        <f t="shared" si="229"/>
        <v>mar/2020</v>
      </c>
      <c r="E7141" s="263">
        <v>43908</v>
      </c>
      <c r="F7141" s="259" t="s">
        <v>806</v>
      </c>
      <c r="G7141" s="259" t="s">
        <v>295</v>
      </c>
      <c r="H7141" s="264" t="s">
        <v>806</v>
      </c>
      <c r="I7141" s="264" t="s">
        <v>237</v>
      </c>
      <c r="J7141" s="265">
        <v>-6272.77</v>
      </c>
      <c r="K7141" s="82" t="str">
        <f>IFERROR(IFERROR(VLOOKUP(I7141,'DE-PARA'!B:D,3,0),VLOOKUP(I7141,'DE-PARA'!C:D,2,0)),"NÃO ENCONTRADO")</f>
        <v>Reembolso de Rateios(-)</v>
      </c>
      <c r="L7141" s="50" t="str">
        <f>VLOOKUP(K7141,'Base -Receita-Despesa'!$B:$AS,1,FALSE)</f>
        <v>Reembolso de Rateios(-)</v>
      </c>
    </row>
    <row r="7142" spans="1:12" ht="15" customHeight="1" x14ac:dyDescent="0.25">
      <c r="A7142" s="81" t="str">
        <f t="shared" si="228"/>
        <v>2020</v>
      </c>
      <c r="B7142" s="259" t="s">
        <v>1021</v>
      </c>
      <c r="C7142" s="260" t="s">
        <v>1022</v>
      </c>
      <c r="D7142" s="73" t="str">
        <f t="shared" si="229"/>
        <v>mar/2020</v>
      </c>
      <c r="E7142" s="263">
        <v>43908</v>
      </c>
      <c r="F7142" s="259" t="s">
        <v>806</v>
      </c>
      <c r="G7142" s="259" t="s">
        <v>295</v>
      </c>
      <c r="H7142" s="264" t="s">
        <v>806</v>
      </c>
      <c r="I7142" s="264" t="s">
        <v>237</v>
      </c>
      <c r="J7142" s="264">
        <v>-635.61</v>
      </c>
      <c r="K7142" s="82" t="str">
        <f>IFERROR(IFERROR(VLOOKUP(I7142,'DE-PARA'!B:D,3,0),VLOOKUP(I7142,'DE-PARA'!C:D,2,0)),"NÃO ENCONTRADO")</f>
        <v>Reembolso de Rateios(-)</v>
      </c>
      <c r="L7142" s="50" t="str">
        <f>VLOOKUP(K7142,'Base -Receita-Despesa'!$B:$AS,1,FALSE)</f>
        <v>Reembolso de Rateios(-)</v>
      </c>
    </row>
    <row r="7143" spans="1:12" ht="15" customHeight="1" x14ac:dyDescent="0.25">
      <c r="A7143" s="81" t="str">
        <f t="shared" si="228"/>
        <v>2020</v>
      </c>
      <c r="B7143" s="259" t="s">
        <v>1021</v>
      </c>
      <c r="C7143" s="260" t="s">
        <v>1022</v>
      </c>
      <c r="D7143" s="73" t="str">
        <f t="shared" si="229"/>
        <v>mar/2020</v>
      </c>
      <c r="E7143" s="263">
        <v>43908</v>
      </c>
      <c r="F7143" s="259" t="s">
        <v>134</v>
      </c>
      <c r="G7143" s="259" t="s">
        <v>295</v>
      </c>
      <c r="H7143" s="264" t="s">
        <v>900</v>
      </c>
      <c r="I7143" s="264" t="s">
        <v>135</v>
      </c>
      <c r="J7143" s="265">
        <v>-48933.66</v>
      </c>
      <c r="K7143" s="82" t="str">
        <f>IFERROR(IFERROR(VLOOKUP(I7143,'DE-PARA'!B:D,3,0),VLOOKUP(I7143,'DE-PARA'!C:D,2,0)),"NÃO ENCONTRADO")</f>
        <v>Pessoal</v>
      </c>
      <c r="L7143" s="50" t="str">
        <f>VLOOKUP(K7143,'Base -Receita-Despesa'!$B:$AS,1,FALSE)</f>
        <v>Pessoal</v>
      </c>
    </row>
    <row r="7144" spans="1:12" ht="15" customHeight="1" x14ac:dyDescent="0.25">
      <c r="A7144" s="81" t="str">
        <f t="shared" si="228"/>
        <v>2020</v>
      </c>
      <c r="B7144" s="259" t="s">
        <v>1021</v>
      </c>
      <c r="C7144" s="260" t="s">
        <v>1022</v>
      </c>
      <c r="D7144" s="73" t="str">
        <f t="shared" si="229"/>
        <v>mar/2020</v>
      </c>
      <c r="E7144" s="263">
        <v>43908</v>
      </c>
      <c r="F7144" s="259" t="s">
        <v>214</v>
      </c>
      <c r="G7144" s="259" t="s">
        <v>295</v>
      </c>
      <c r="H7144" s="264" t="s">
        <v>197</v>
      </c>
      <c r="I7144" s="264" t="s">
        <v>133</v>
      </c>
      <c r="J7144" s="264">
        <v>-9.5</v>
      </c>
      <c r="K7144" s="82" t="str">
        <f>IFERROR(IFERROR(VLOOKUP(I7144,'DE-PARA'!B:D,3,0),VLOOKUP(I7144,'DE-PARA'!C:D,2,0)),"NÃO ENCONTRADO")</f>
        <v>Outras Saídas</v>
      </c>
      <c r="L7144" s="50" t="str">
        <f>VLOOKUP(K7144,'Base -Receita-Despesa'!$B:$AS,1,FALSE)</f>
        <v>Outras Saídas</v>
      </c>
    </row>
    <row r="7145" spans="1:12" ht="15" customHeight="1" x14ac:dyDescent="0.25">
      <c r="A7145" s="81" t="str">
        <f t="shared" si="228"/>
        <v>2020</v>
      </c>
      <c r="B7145" s="259" t="s">
        <v>1021</v>
      </c>
      <c r="C7145" s="260" t="s">
        <v>1022</v>
      </c>
      <c r="D7145" s="73" t="str">
        <f t="shared" si="229"/>
        <v>mar/2020</v>
      </c>
      <c r="E7145" s="263">
        <v>43908</v>
      </c>
      <c r="F7145" s="259" t="s">
        <v>214</v>
      </c>
      <c r="G7145" s="259" t="s">
        <v>295</v>
      </c>
      <c r="H7145" s="264" t="s">
        <v>197</v>
      </c>
      <c r="I7145" s="264" t="s">
        <v>133</v>
      </c>
      <c r="J7145" s="264">
        <v>-9.5</v>
      </c>
      <c r="K7145" s="82" t="str">
        <f>IFERROR(IFERROR(VLOOKUP(I7145,'DE-PARA'!B:D,3,0),VLOOKUP(I7145,'DE-PARA'!C:D,2,0)),"NÃO ENCONTRADO")</f>
        <v>Outras Saídas</v>
      </c>
      <c r="L7145" s="50" t="str">
        <f>VLOOKUP(K7145,'Base -Receita-Despesa'!$B:$AS,1,FALSE)</f>
        <v>Outras Saídas</v>
      </c>
    </row>
    <row r="7146" spans="1:12" ht="15" customHeight="1" x14ac:dyDescent="0.25">
      <c r="A7146" s="81" t="str">
        <f t="shared" si="228"/>
        <v>2020</v>
      </c>
      <c r="B7146" s="259" t="s">
        <v>1021</v>
      </c>
      <c r="C7146" s="260" t="s">
        <v>1022</v>
      </c>
      <c r="D7146" s="73" t="str">
        <f t="shared" si="229"/>
        <v>mar/2020</v>
      </c>
      <c r="E7146" s="263">
        <v>43908</v>
      </c>
      <c r="F7146" s="259" t="s">
        <v>214</v>
      </c>
      <c r="G7146" s="259" t="s">
        <v>295</v>
      </c>
      <c r="H7146" s="264" t="s">
        <v>197</v>
      </c>
      <c r="I7146" s="264" t="s">
        <v>133</v>
      </c>
      <c r="J7146" s="264">
        <v>-9.5</v>
      </c>
      <c r="K7146" s="82" t="str">
        <f>IFERROR(IFERROR(VLOOKUP(I7146,'DE-PARA'!B:D,3,0),VLOOKUP(I7146,'DE-PARA'!C:D,2,0)),"NÃO ENCONTRADO")</f>
        <v>Outras Saídas</v>
      </c>
      <c r="L7146" s="50" t="str">
        <f>VLOOKUP(K7146,'Base -Receita-Despesa'!$B:$AS,1,FALSE)</f>
        <v>Outras Saídas</v>
      </c>
    </row>
    <row r="7147" spans="1:12" ht="15" customHeight="1" x14ac:dyDescent="0.25">
      <c r="A7147" s="81" t="str">
        <f t="shared" si="228"/>
        <v>2020</v>
      </c>
      <c r="B7147" s="259" t="s">
        <v>1021</v>
      </c>
      <c r="C7147" s="260" t="s">
        <v>1022</v>
      </c>
      <c r="D7147" s="73" t="str">
        <f t="shared" si="229"/>
        <v>mar/2020</v>
      </c>
      <c r="E7147" s="263">
        <v>43908</v>
      </c>
      <c r="F7147" s="259" t="s">
        <v>214</v>
      </c>
      <c r="G7147" s="259" t="s">
        <v>295</v>
      </c>
      <c r="H7147" s="264" t="s">
        <v>197</v>
      </c>
      <c r="I7147" s="264" t="s">
        <v>133</v>
      </c>
      <c r="J7147" s="264">
        <v>-9.5</v>
      </c>
      <c r="K7147" s="82" t="str">
        <f>IFERROR(IFERROR(VLOOKUP(I7147,'DE-PARA'!B:D,3,0),VLOOKUP(I7147,'DE-PARA'!C:D,2,0)),"NÃO ENCONTRADO")</f>
        <v>Outras Saídas</v>
      </c>
      <c r="L7147" s="50" t="str">
        <f>VLOOKUP(K7147,'Base -Receita-Despesa'!$B:$AS,1,FALSE)</f>
        <v>Outras Saídas</v>
      </c>
    </row>
    <row r="7148" spans="1:12" ht="15" customHeight="1" x14ac:dyDescent="0.25">
      <c r="A7148" s="81" t="str">
        <f t="shared" si="228"/>
        <v>2020</v>
      </c>
      <c r="B7148" s="259" t="s">
        <v>1023</v>
      </c>
      <c r="C7148" s="260" t="s">
        <v>1022</v>
      </c>
      <c r="D7148" s="73" t="str">
        <f t="shared" si="229"/>
        <v>mar/2020</v>
      </c>
      <c r="E7148" s="263">
        <v>43909</v>
      </c>
      <c r="F7148" s="259" t="s">
        <v>205</v>
      </c>
      <c r="G7148" s="259" t="s">
        <v>295</v>
      </c>
      <c r="H7148" s="264" t="s">
        <v>736</v>
      </c>
      <c r="I7148" s="264" t="s">
        <v>125</v>
      </c>
      <c r="J7148" s="265">
        <v>-500000</v>
      </c>
      <c r="K7148" s="82" t="str">
        <f>IFERROR(IFERROR(VLOOKUP(I7148,'DE-PARA'!B:D,3,0),VLOOKUP(I7148,'DE-PARA'!C:D,2,0)),"NÃO ENCONTRADO")</f>
        <v>TEV – Transferências Entre Contas (Entradas)</v>
      </c>
      <c r="L7148" s="50" t="str">
        <f>VLOOKUP(K7148,'Base -Receita-Despesa'!$B:$AS,1,FALSE)</f>
        <v>TEV – Transferências Entre Contas (Entradas)</v>
      </c>
    </row>
    <row r="7149" spans="1:12" ht="15" customHeight="1" x14ac:dyDescent="0.25">
      <c r="A7149" s="81" t="str">
        <f t="shared" si="228"/>
        <v>2020</v>
      </c>
      <c r="B7149" s="259" t="s">
        <v>1021</v>
      </c>
      <c r="C7149" s="260" t="s">
        <v>1022</v>
      </c>
      <c r="D7149" s="73" t="str">
        <f t="shared" si="229"/>
        <v>mar/2020</v>
      </c>
      <c r="E7149" s="263">
        <v>43909</v>
      </c>
      <c r="F7149" s="259" t="s">
        <v>738</v>
      </c>
      <c r="G7149" s="259" t="s">
        <v>295</v>
      </c>
      <c r="H7149" s="264" t="s">
        <v>736</v>
      </c>
      <c r="I7149" s="264" t="s">
        <v>125</v>
      </c>
      <c r="J7149" s="265">
        <v>500000</v>
      </c>
      <c r="K7149" s="82" t="str">
        <f>IFERROR(IFERROR(VLOOKUP(I7149,'DE-PARA'!B:D,3,0),VLOOKUP(I7149,'DE-PARA'!C:D,2,0)),"NÃO ENCONTRADO")</f>
        <v>TEV – Transferências Entre Contas (Entradas)</v>
      </c>
      <c r="L7149" s="50" t="str">
        <f>VLOOKUP(K7149,'Base -Receita-Despesa'!$B:$AS,1,FALSE)</f>
        <v>TEV – Transferências Entre Contas (Entradas)</v>
      </c>
    </row>
    <row r="7150" spans="1:12" ht="15" customHeight="1" x14ac:dyDescent="0.25">
      <c r="A7150" s="81" t="str">
        <f t="shared" si="228"/>
        <v>2020</v>
      </c>
      <c r="B7150" s="259" t="s">
        <v>1021</v>
      </c>
      <c r="C7150" s="260" t="s">
        <v>1022</v>
      </c>
      <c r="D7150" s="73" t="str">
        <f t="shared" si="229"/>
        <v>mar/2020</v>
      </c>
      <c r="E7150" s="263">
        <v>43909</v>
      </c>
      <c r="F7150" s="259">
        <v>116823</v>
      </c>
      <c r="G7150" s="259" t="s">
        <v>295</v>
      </c>
      <c r="H7150" s="264" t="s">
        <v>713</v>
      </c>
      <c r="I7150" s="264" t="s">
        <v>249</v>
      </c>
      <c r="J7150" s="265">
        <v>-2906.3</v>
      </c>
      <c r="K7150" s="82" t="str">
        <f>IFERROR(IFERROR(VLOOKUP(I7150,'DE-PARA'!B:D,3,0),VLOOKUP(I7150,'DE-PARA'!C:D,2,0)),"NÃO ENCONTRADO")</f>
        <v>Materiais</v>
      </c>
      <c r="L7150" s="50" t="str">
        <f>VLOOKUP(K7150,'Base -Receita-Despesa'!$B:$AS,1,FALSE)</f>
        <v>Materiais</v>
      </c>
    </row>
    <row r="7151" spans="1:12" ht="15" customHeight="1" x14ac:dyDescent="0.25">
      <c r="A7151" s="81" t="str">
        <f t="shared" si="228"/>
        <v>2020</v>
      </c>
      <c r="B7151" s="259" t="s">
        <v>1021</v>
      </c>
      <c r="C7151" s="260" t="s">
        <v>1022</v>
      </c>
      <c r="D7151" s="73" t="str">
        <f t="shared" si="229"/>
        <v>mar/2020</v>
      </c>
      <c r="E7151" s="263">
        <v>43909</v>
      </c>
      <c r="F7151" s="259">
        <v>9167</v>
      </c>
      <c r="G7151" s="259" t="s">
        <v>295</v>
      </c>
      <c r="H7151" s="264" t="s">
        <v>314</v>
      </c>
      <c r="I7151" s="264" t="s">
        <v>248</v>
      </c>
      <c r="J7151" s="264">
        <v>-145.6</v>
      </c>
      <c r="K7151" s="82" t="str">
        <f>IFERROR(IFERROR(VLOOKUP(I7151,'DE-PARA'!B:D,3,0),VLOOKUP(I7151,'DE-PARA'!C:D,2,0)),"NÃO ENCONTRADO")</f>
        <v>Materiais</v>
      </c>
      <c r="L7151" s="50" t="str">
        <f>VLOOKUP(K7151,'Base -Receita-Despesa'!$B:$AS,1,FALSE)</f>
        <v>Materiais</v>
      </c>
    </row>
    <row r="7152" spans="1:12" ht="15" customHeight="1" x14ac:dyDescent="0.25">
      <c r="A7152" s="81" t="str">
        <f t="shared" si="228"/>
        <v>2020</v>
      </c>
      <c r="B7152" s="259" t="s">
        <v>1021</v>
      </c>
      <c r="C7152" s="260" t="s">
        <v>1022</v>
      </c>
      <c r="D7152" s="73" t="str">
        <f t="shared" si="229"/>
        <v>mar/2020</v>
      </c>
      <c r="E7152" s="263">
        <v>43909</v>
      </c>
      <c r="F7152" s="259" t="s">
        <v>786</v>
      </c>
      <c r="G7152" s="259" t="s">
        <v>295</v>
      </c>
      <c r="H7152" s="264" t="s">
        <v>901</v>
      </c>
      <c r="I7152" s="264" t="s">
        <v>156</v>
      </c>
      <c r="J7152" s="265">
        <v>-147265.59</v>
      </c>
      <c r="K7152" s="82" t="str">
        <f>IFERROR(IFERROR(VLOOKUP(I7152,'DE-PARA'!B:D,3,0),VLOOKUP(I7152,'DE-PARA'!C:D,2,0)),"NÃO ENCONTRADO")</f>
        <v>Encargos sobre Folha de Pagamento</v>
      </c>
      <c r="L7152" s="50" t="str">
        <f>VLOOKUP(K7152,'Base -Receita-Despesa'!$B:$AS,1,FALSE)</f>
        <v>Encargos sobre Folha de Pagamento</v>
      </c>
    </row>
    <row r="7153" spans="1:12" ht="15" customHeight="1" x14ac:dyDescent="0.25">
      <c r="A7153" s="81" t="str">
        <f t="shared" si="228"/>
        <v>2020</v>
      </c>
      <c r="B7153" s="259" t="s">
        <v>1021</v>
      </c>
      <c r="C7153" s="260" t="s">
        <v>1022</v>
      </c>
      <c r="D7153" s="73" t="str">
        <f t="shared" si="229"/>
        <v>mar/2020</v>
      </c>
      <c r="E7153" s="263">
        <v>43909</v>
      </c>
      <c r="F7153" s="259" t="s">
        <v>134</v>
      </c>
      <c r="G7153" s="259" t="s">
        <v>295</v>
      </c>
      <c r="H7153" s="264" t="s">
        <v>2040</v>
      </c>
      <c r="I7153" s="264" t="s">
        <v>135</v>
      </c>
      <c r="J7153" s="264">
        <v>-693.75</v>
      </c>
      <c r="K7153" s="82" t="str">
        <f>IFERROR(IFERROR(VLOOKUP(I7153,'DE-PARA'!B:D,3,0),VLOOKUP(I7153,'DE-PARA'!C:D,2,0)),"NÃO ENCONTRADO")</f>
        <v>Pessoal</v>
      </c>
      <c r="L7153" s="50" t="str">
        <f>VLOOKUP(K7153,'Base -Receita-Despesa'!$B:$AS,1,FALSE)</f>
        <v>Pessoal</v>
      </c>
    </row>
    <row r="7154" spans="1:12" ht="15" customHeight="1" x14ac:dyDescent="0.25">
      <c r="A7154" s="81" t="str">
        <f t="shared" ref="A7154:A7217" si="230">IF(K7154="NÃO ENCONTRADO",0,RIGHT(D7154,4))</f>
        <v>2020</v>
      </c>
      <c r="B7154" s="259" t="s">
        <v>1021</v>
      </c>
      <c r="C7154" s="260" t="s">
        <v>1022</v>
      </c>
      <c r="D7154" s="73" t="str">
        <f t="shared" si="229"/>
        <v>mar/2020</v>
      </c>
      <c r="E7154" s="263">
        <v>43909</v>
      </c>
      <c r="F7154" s="259" t="s">
        <v>134</v>
      </c>
      <c r="G7154" s="259" t="s">
        <v>295</v>
      </c>
      <c r="H7154" s="264" t="s">
        <v>2037</v>
      </c>
      <c r="I7154" s="264" t="s">
        <v>135</v>
      </c>
      <c r="J7154" s="265">
        <v>-1101.82</v>
      </c>
      <c r="K7154" s="82" t="str">
        <f>IFERROR(IFERROR(VLOOKUP(I7154,'DE-PARA'!B:D,3,0),VLOOKUP(I7154,'DE-PARA'!C:D,2,0)),"NÃO ENCONTRADO")</f>
        <v>Pessoal</v>
      </c>
      <c r="L7154" s="50" t="str">
        <f>VLOOKUP(K7154,'Base -Receita-Despesa'!$B:$AS,1,FALSE)</f>
        <v>Pessoal</v>
      </c>
    </row>
    <row r="7155" spans="1:12" ht="15" customHeight="1" x14ac:dyDescent="0.25">
      <c r="A7155" s="81" t="str">
        <f t="shared" si="230"/>
        <v>2020</v>
      </c>
      <c r="B7155" s="259" t="s">
        <v>1021</v>
      </c>
      <c r="C7155" s="260" t="s">
        <v>1022</v>
      </c>
      <c r="D7155" s="73" t="str">
        <f t="shared" si="229"/>
        <v>mar/2020</v>
      </c>
      <c r="E7155" s="263">
        <v>43909</v>
      </c>
      <c r="F7155" s="259">
        <v>15598</v>
      </c>
      <c r="G7155" s="259" t="s">
        <v>295</v>
      </c>
      <c r="H7155" s="264" t="s">
        <v>1629</v>
      </c>
      <c r="I7155" s="264" t="s">
        <v>120</v>
      </c>
      <c r="J7155" s="264">
        <v>-321</v>
      </c>
      <c r="K7155" s="82" t="str">
        <f>IFERROR(IFERROR(VLOOKUP(I7155,'DE-PARA'!B:D,3,0),VLOOKUP(I7155,'DE-PARA'!C:D,2,0)),"NÃO ENCONTRADO")</f>
        <v>Serviços</v>
      </c>
      <c r="L7155" s="50" t="str">
        <f>VLOOKUP(K7155,'Base -Receita-Despesa'!$B:$AS,1,FALSE)</f>
        <v>Serviços</v>
      </c>
    </row>
    <row r="7156" spans="1:12" ht="15" customHeight="1" x14ac:dyDescent="0.25">
      <c r="A7156" s="81" t="str">
        <f t="shared" si="230"/>
        <v>2020</v>
      </c>
      <c r="B7156" s="259" t="s">
        <v>1021</v>
      </c>
      <c r="C7156" s="260" t="s">
        <v>1022</v>
      </c>
      <c r="D7156" s="73" t="str">
        <f t="shared" si="229"/>
        <v>mar/2020</v>
      </c>
      <c r="E7156" s="263">
        <v>43909</v>
      </c>
      <c r="F7156" s="259" t="s">
        <v>1577</v>
      </c>
      <c r="G7156" s="259" t="s">
        <v>295</v>
      </c>
      <c r="H7156" s="264" t="s">
        <v>210</v>
      </c>
      <c r="I7156" s="264" t="s">
        <v>276</v>
      </c>
      <c r="J7156" s="265">
        <v>-1171.72</v>
      </c>
      <c r="K7156" s="82" t="str">
        <f>IFERROR(IFERROR(VLOOKUP(I7156,'DE-PARA'!B:D,3,0),VLOOKUP(I7156,'DE-PARA'!C:D,2,0)),"NÃO ENCONTRADO")</f>
        <v>Despesas com Viagens</v>
      </c>
      <c r="L7156" s="50" t="str">
        <f>VLOOKUP(K7156,'Base -Receita-Despesa'!$B:$AS,1,FALSE)</f>
        <v>Despesas com Viagens</v>
      </c>
    </row>
    <row r="7157" spans="1:12" ht="15" customHeight="1" x14ac:dyDescent="0.25">
      <c r="A7157" s="81" t="str">
        <f t="shared" si="230"/>
        <v>2020</v>
      </c>
      <c r="B7157" s="259" t="s">
        <v>1021</v>
      </c>
      <c r="C7157" s="260" t="s">
        <v>1022</v>
      </c>
      <c r="D7157" s="73" t="str">
        <f t="shared" si="229"/>
        <v>mar/2020</v>
      </c>
      <c r="E7157" s="263">
        <v>43909</v>
      </c>
      <c r="F7157" s="259">
        <v>2020</v>
      </c>
      <c r="G7157" s="259" t="s">
        <v>295</v>
      </c>
      <c r="H7157" s="264" t="s">
        <v>2081</v>
      </c>
      <c r="I7157" s="264" t="s">
        <v>274</v>
      </c>
      <c r="J7157" s="265">
        <v>-7500</v>
      </c>
      <c r="K7157" s="82" t="str">
        <f>IFERROR(IFERROR(VLOOKUP(I7157,'DE-PARA'!B:D,3,0),VLOOKUP(I7157,'DE-PARA'!C:D,2,0)),"NÃO ENCONTRADO")</f>
        <v>Serviços</v>
      </c>
      <c r="L7157" s="50" t="str">
        <f>VLOOKUP(K7157,'Base -Receita-Despesa'!$B:$AS,1,FALSE)</f>
        <v>Serviços</v>
      </c>
    </row>
    <row r="7158" spans="1:12" ht="15" customHeight="1" x14ac:dyDescent="0.25">
      <c r="A7158" s="81" t="str">
        <f t="shared" si="230"/>
        <v>2020</v>
      </c>
      <c r="B7158" s="259" t="s">
        <v>1021</v>
      </c>
      <c r="C7158" s="260" t="s">
        <v>1022</v>
      </c>
      <c r="D7158" s="73" t="str">
        <f t="shared" si="229"/>
        <v>mar/2020</v>
      </c>
      <c r="E7158" s="263">
        <v>43909</v>
      </c>
      <c r="F7158" s="259" t="s">
        <v>134</v>
      </c>
      <c r="G7158" s="259" t="s">
        <v>295</v>
      </c>
      <c r="H7158" s="264" t="s">
        <v>2047</v>
      </c>
      <c r="I7158" s="264" t="s">
        <v>135</v>
      </c>
      <c r="J7158" s="264">
        <v>-324</v>
      </c>
      <c r="K7158" s="82" t="str">
        <f>IFERROR(IFERROR(VLOOKUP(I7158,'DE-PARA'!B:D,3,0),VLOOKUP(I7158,'DE-PARA'!C:D,2,0)),"NÃO ENCONTRADO")</f>
        <v>Pessoal</v>
      </c>
      <c r="L7158" s="50" t="str">
        <f>VLOOKUP(K7158,'Base -Receita-Despesa'!$B:$AS,1,FALSE)</f>
        <v>Pessoal</v>
      </c>
    </row>
    <row r="7159" spans="1:12" ht="15" customHeight="1" x14ac:dyDescent="0.25">
      <c r="A7159" s="81" t="str">
        <f t="shared" si="230"/>
        <v>2020</v>
      </c>
      <c r="B7159" s="259" t="s">
        <v>1021</v>
      </c>
      <c r="C7159" s="260" t="s">
        <v>1022</v>
      </c>
      <c r="D7159" s="73" t="str">
        <f t="shared" si="229"/>
        <v>mar/2020</v>
      </c>
      <c r="E7159" s="263">
        <v>43909</v>
      </c>
      <c r="F7159" s="259" t="s">
        <v>134</v>
      </c>
      <c r="G7159" s="259" t="s">
        <v>295</v>
      </c>
      <c r="H7159" s="264" t="s">
        <v>2044</v>
      </c>
      <c r="I7159" s="264" t="s">
        <v>135</v>
      </c>
      <c r="J7159" s="264">
        <v>-432.84</v>
      </c>
      <c r="K7159" s="82" t="str">
        <f>IFERROR(IFERROR(VLOOKUP(I7159,'DE-PARA'!B:D,3,0),VLOOKUP(I7159,'DE-PARA'!C:D,2,0)),"NÃO ENCONTRADO")</f>
        <v>Pessoal</v>
      </c>
      <c r="L7159" s="50" t="str">
        <f>VLOOKUP(K7159,'Base -Receita-Despesa'!$B:$AS,1,FALSE)</f>
        <v>Pessoal</v>
      </c>
    </row>
    <row r="7160" spans="1:12" ht="15" customHeight="1" x14ac:dyDescent="0.25">
      <c r="A7160" s="81" t="str">
        <f t="shared" si="230"/>
        <v>2020</v>
      </c>
      <c r="B7160" s="259" t="s">
        <v>1021</v>
      </c>
      <c r="C7160" s="260" t="s">
        <v>1022</v>
      </c>
      <c r="D7160" s="73" t="str">
        <f t="shared" si="229"/>
        <v>mar/2020</v>
      </c>
      <c r="E7160" s="263">
        <v>43909</v>
      </c>
      <c r="F7160" s="259" t="s">
        <v>134</v>
      </c>
      <c r="G7160" s="259" t="s">
        <v>295</v>
      </c>
      <c r="H7160" s="264" t="s">
        <v>2034</v>
      </c>
      <c r="I7160" s="264" t="s">
        <v>135</v>
      </c>
      <c r="J7160" s="264">
        <v>-450</v>
      </c>
      <c r="K7160" s="82" t="str">
        <f>IFERROR(IFERROR(VLOOKUP(I7160,'DE-PARA'!B:D,3,0),VLOOKUP(I7160,'DE-PARA'!C:D,2,0)),"NÃO ENCONTRADO")</f>
        <v>Pessoal</v>
      </c>
      <c r="L7160" s="50" t="str">
        <f>VLOOKUP(K7160,'Base -Receita-Despesa'!$B:$AS,1,FALSE)</f>
        <v>Pessoal</v>
      </c>
    </row>
    <row r="7161" spans="1:12" ht="15" customHeight="1" x14ac:dyDescent="0.25">
      <c r="A7161" s="81" t="str">
        <f t="shared" si="230"/>
        <v>2020</v>
      </c>
      <c r="B7161" s="259" t="s">
        <v>1021</v>
      </c>
      <c r="C7161" s="260" t="s">
        <v>1022</v>
      </c>
      <c r="D7161" s="73" t="str">
        <f t="shared" si="229"/>
        <v>mar/2020</v>
      </c>
      <c r="E7161" s="263">
        <v>43909</v>
      </c>
      <c r="F7161" s="259" t="s">
        <v>134</v>
      </c>
      <c r="G7161" s="259" t="s">
        <v>295</v>
      </c>
      <c r="H7161" s="264" t="s">
        <v>1888</v>
      </c>
      <c r="I7161" s="264" t="s">
        <v>135</v>
      </c>
      <c r="J7161" s="264">
        <v>-324</v>
      </c>
      <c r="K7161" s="82" t="str">
        <f>IFERROR(IFERROR(VLOOKUP(I7161,'DE-PARA'!B:D,3,0),VLOOKUP(I7161,'DE-PARA'!C:D,2,0)),"NÃO ENCONTRADO")</f>
        <v>Pessoal</v>
      </c>
      <c r="L7161" s="50" t="str">
        <f>VLOOKUP(K7161,'Base -Receita-Despesa'!$B:$AS,1,FALSE)</f>
        <v>Pessoal</v>
      </c>
    </row>
    <row r="7162" spans="1:12" ht="15" customHeight="1" x14ac:dyDescent="0.25">
      <c r="A7162" s="81" t="str">
        <f t="shared" si="230"/>
        <v>2020</v>
      </c>
      <c r="B7162" s="259" t="s">
        <v>1021</v>
      </c>
      <c r="C7162" s="260" t="s">
        <v>1022</v>
      </c>
      <c r="D7162" s="73" t="str">
        <f t="shared" si="229"/>
        <v>mar/2020</v>
      </c>
      <c r="E7162" s="263">
        <v>43909</v>
      </c>
      <c r="F7162" s="259" t="s">
        <v>134</v>
      </c>
      <c r="G7162" s="259" t="s">
        <v>295</v>
      </c>
      <c r="H7162" s="264" t="s">
        <v>1893</v>
      </c>
      <c r="I7162" s="264" t="s">
        <v>135</v>
      </c>
      <c r="J7162" s="264">
        <v>-358.94</v>
      </c>
      <c r="K7162" s="82" t="str">
        <f>IFERROR(IFERROR(VLOOKUP(I7162,'DE-PARA'!B:D,3,0),VLOOKUP(I7162,'DE-PARA'!C:D,2,0)),"NÃO ENCONTRADO")</f>
        <v>Pessoal</v>
      </c>
      <c r="L7162" s="50" t="str">
        <f>VLOOKUP(K7162,'Base -Receita-Despesa'!$B:$AS,1,FALSE)</f>
        <v>Pessoal</v>
      </c>
    </row>
    <row r="7163" spans="1:12" ht="15" customHeight="1" x14ac:dyDescent="0.25">
      <c r="A7163" s="81" t="str">
        <f t="shared" si="230"/>
        <v>2020</v>
      </c>
      <c r="B7163" s="259" t="s">
        <v>1021</v>
      </c>
      <c r="C7163" s="260" t="s">
        <v>1022</v>
      </c>
      <c r="D7163" s="73" t="str">
        <f t="shared" si="229"/>
        <v>mar/2020</v>
      </c>
      <c r="E7163" s="263">
        <v>43909</v>
      </c>
      <c r="F7163" s="259" t="s">
        <v>134</v>
      </c>
      <c r="G7163" s="259" t="s">
        <v>295</v>
      </c>
      <c r="H7163" s="264" t="s">
        <v>2052</v>
      </c>
      <c r="I7163" s="264" t="s">
        <v>135</v>
      </c>
      <c r="J7163" s="264">
        <v>-358.94</v>
      </c>
      <c r="K7163" s="82" t="str">
        <f>IFERROR(IFERROR(VLOOKUP(I7163,'DE-PARA'!B:D,3,0),VLOOKUP(I7163,'DE-PARA'!C:D,2,0)),"NÃO ENCONTRADO")</f>
        <v>Pessoal</v>
      </c>
      <c r="L7163" s="50" t="str">
        <f>VLOOKUP(K7163,'Base -Receita-Despesa'!$B:$AS,1,FALSE)</f>
        <v>Pessoal</v>
      </c>
    </row>
    <row r="7164" spans="1:12" ht="15" customHeight="1" x14ac:dyDescent="0.25">
      <c r="A7164" s="81" t="str">
        <f t="shared" si="230"/>
        <v>2020</v>
      </c>
      <c r="B7164" s="259" t="s">
        <v>1021</v>
      </c>
      <c r="C7164" s="260" t="s">
        <v>1022</v>
      </c>
      <c r="D7164" s="73" t="str">
        <f t="shared" si="229"/>
        <v>mar/2020</v>
      </c>
      <c r="E7164" s="263">
        <v>43909</v>
      </c>
      <c r="F7164" s="259" t="s">
        <v>134</v>
      </c>
      <c r="G7164" s="259" t="s">
        <v>295</v>
      </c>
      <c r="H7164" s="264" t="s">
        <v>2042</v>
      </c>
      <c r="I7164" s="264" t="s">
        <v>135</v>
      </c>
      <c r="J7164" s="264">
        <v>-450</v>
      </c>
      <c r="K7164" s="82" t="str">
        <f>IFERROR(IFERROR(VLOOKUP(I7164,'DE-PARA'!B:D,3,0),VLOOKUP(I7164,'DE-PARA'!C:D,2,0)),"NÃO ENCONTRADO")</f>
        <v>Pessoal</v>
      </c>
      <c r="L7164" s="50" t="str">
        <f>VLOOKUP(K7164,'Base -Receita-Despesa'!$B:$AS,1,FALSE)</f>
        <v>Pessoal</v>
      </c>
    </row>
    <row r="7165" spans="1:12" ht="15" customHeight="1" x14ac:dyDescent="0.25">
      <c r="A7165" s="81" t="str">
        <f t="shared" si="230"/>
        <v>2020</v>
      </c>
      <c r="B7165" s="259" t="s">
        <v>1021</v>
      </c>
      <c r="C7165" s="260" t="s">
        <v>1022</v>
      </c>
      <c r="D7165" s="73" t="str">
        <f t="shared" si="229"/>
        <v>mar/2020</v>
      </c>
      <c r="E7165" s="263">
        <v>43909</v>
      </c>
      <c r="F7165" s="259" t="s">
        <v>134</v>
      </c>
      <c r="G7165" s="259" t="s">
        <v>295</v>
      </c>
      <c r="H7165" s="264" t="s">
        <v>2041</v>
      </c>
      <c r="I7165" s="264" t="s">
        <v>135</v>
      </c>
      <c r="J7165" s="264">
        <v>-450</v>
      </c>
      <c r="K7165" s="82" t="str">
        <f>IFERROR(IFERROR(VLOOKUP(I7165,'DE-PARA'!B:D,3,0),VLOOKUP(I7165,'DE-PARA'!C:D,2,0)),"NÃO ENCONTRADO")</f>
        <v>Pessoal</v>
      </c>
      <c r="L7165" s="50" t="str">
        <f>VLOOKUP(K7165,'Base -Receita-Despesa'!$B:$AS,1,FALSE)</f>
        <v>Pessoal</v>
      </c>
    </row>
    <row r="7166" spans="1:12" ht="15" customHeight="1" x14ac:dyDescent="0.25">
      <c r="A7166" s="81" t="str">
        <f t="shared" si="230"/>
        <v>2020</v>
      </c>
      <c r="B7166" s="259" t="s">
        <v>1021</v>
      </c>
      <c r="C7166" s="260" t="s">
        <v>1022</v>
      </c>
      <c r="D7166" s="73" t="str">
        <f t="shared" si="229"/>
        <v>mar/2020</v>
      </c>
      <c r="E7166" s="263">
        <v>43909</v>
      </c>
      <c r="F7166" s="259" t="s">
        <v>134</v>
      </c>
      <c r="G7166" s="259" t="s">
        <v>295</v>
      </c>
      <c r="H7166" s="264" t="s">
        <v>2038</v>
      </c>
      <c r="I7166" s="264" t="s">
        <v>135</v>
      </c>
      <c r="J7166" s="265">
        <v>-1194.49</v>
      </c>
      <c r="K7166" s="82" t="str">
        <f>IFERROR(IFERROR(VLOOKUP(I7166,'DE-PARA'!B:D,3,0),VLOOKUP(I7166,'DE-PARA'!C:D,2,0)),"NÃO ENCONTRADO")</f>
        <v>Pessoal</v>
      </c>
      <c r="L7166" s="50" t="str">
        <f>VLOOKUP(K7166,'Base -Receita-Despesa'!$B:$AS,1,FALSE)</f>
        <v>Pessoal</v>
      </c>
    </row>
    <row r="7167" spans="1:12" ht="15" customHeight="1" x14ac:dyDescent="0.25">
      <c r="A7167" s="81" t="str">
        <f t="shared" si="230"/>
        <v>2020</v>
      </c>
      <c r="B7167" s="259" t="s">
        <v>1021</v>
      </c>
      <c r="C7167" s="260" t="s">
        <v>1022</v>
      </c>
      <c r="D7167" s="73" t="str">
        <f t="shared" si="229"/>
        <v>mar/2020</v>
      </c>
      <c r="E7167" s="263">
        <v>43909</v>
      </c>
      <c r="F7167" s="259" t="s">
        <v>134</v>
      </c>
      <c r="G7167" s="259" t="s">
        <v>295</v>
      </c>
      <c r="H7167" s="264" t="s">
        <v>2043</v>
      </c>
      <c r="I7167" s="264" t="s">
        <v>135</v>
      </c>
      <c r="J7167" s="264">
        <v>-450</v>
      </c>
      <c r="K7167" s="82" t="str">
        <f>IFERROR(IFERROR(VLOOKUP(I7167,'DE-PARA'!B:D,3,0),VLOOKUP(I7167,'DE-PARA'!C:D,2,0)),"NÃO ENCONTRADO")</f>
        <v>Pessoal</v>
      </c>
      <c r="L7167" s="50" t="str">
        <f>VLOOKUP(K7167,'Base -Receita-Despesa'!$B:$AS,1,FALSE)</f>
        <v>Pessoal</v>
      </c>
    </row>
    <row r="7168" spans="1:12" ht="15" customHeight="1" x14ac:dyDescent="0.25">
      <c r="A7168" s="81" t="str">
        <f t="shared" si="230"/>
        <v>2020</v>
      </c>
      <c r="B7168" s="259" t="s">
        <v>1021</v>
      </c>
      <c r="C7168" s="260" t="s">
        <v>1022</v>
      </c>
      <c r="D7168" s="73" t="str">
        <f t="shared" si="229"/>
        <v>mar/2020</v>
      </c>
      <c r="E7168" s="263">
        <v>43909</v>
      </c>
      <c r="F7168" s="259" t="s">
        <v>134</v>
      </c>
      <c r="G7168" s="259" t="s">
        <v>295</v>
      </c>
      <c r="H7168" s="264" t="s">
        <v>2031</v>
      </c>
      <c r="I7168" s="264" t="s">
        <v>135</v>
      </c>
      <c r="J7168" s="264">
        <v>-709.62</v>
      </c>
      <c r="K7168" s="82" t="str">
        <f>IFERROR(IFERROR(VLOOKUP(I7168,'DE-PARA'!B:D,3,0),VLOOKUP(I7168,'DE-PARA'!C:D,2,0)),"NÃO ENCONTRADO")</f>
        <v>Pessoal</v>
      </c>
      <c r="L7168" s="50" t="str">
        <f>VLOOKUP(K7168,'Base -Receita-Despesa'!$B:$AS,1,FALSE)</f>
        <v>Pessoal</v>
      </c>
    </row>
    <row r="7169" spans="1:12" ht="15" customHeight="1" x14ac:dyDescent="0.25">
      <c r="A7169" s="81" t="str">
        <f t="shared" si="230"/>
        <v>2020</v>
      </c>
      <c r="B7169" s="259" t="s">
        <v>1021</v>
      </c>
      <c r="C7169" s="260" t="s">
        <v>1022</v>
      </c>
      <c r="D7169" s="73" t="str">
        <f t="shared" si="229"/>
        <v>mar/2020</v>
      </c>
      <c r="E7169" s="263">
        <v>43909</v>
      </c>
      <c r="F7169" s="259" t="s">
        <v>134</v>
      </c>
      <c r="G7169" s="259" t="s">
        <v>295</v>
      </c>
      <c r="H7169" s="264" t="s">
        <v>1966</v>
      </c>
      <c r="I7169" s="264" t="s">
        <v>135</v>
      </c>
      <c r="J7169" s="264">
        <v>-324</v>
      </c>
      <c r="K7169" s="82" t="str">
        <f>IFERROR(IFERROR(VLOOKUP(I7169,'DE-PARA'!B:D,3,0),VLOOKUP(I7169,'DE-PARA'!C:D,2,0)),"NÃO ENCONTRADO")</f>
        <v>Pessoal</v>
      </c>
      <c r="L7169" s="50" t="str">
        <f>VLOOKUP(K7169,'Base -Receita-Despesa'!$B:$AS,1,FALSE)</f>
        <v>Pessoal</v>
      </c>
    </row>
    <row r="7170" spans="1:12" ht="15" customHeight="1" x14ac:dyDescent="0.25">
      <c r="A7170" s="81" t="str">
        <f t="shared" si="230"/>
        <v>2020</v>
      </c>
      <c r="B7170" s="259" t="s">
        <v>1021</v>
      </c>
      <c r="C7170" s="260" t="s">
        <v>1022</v>
      </c>
      <c r="D7170" s="73" t="str">
        <f t="shared" si="229"/>
        <v>mar/2020</v>
      </c>
      <c r="E7170" s="263">
        <v>43909</v>
      </c>
      <c r="F7170" s="259" t="s">
        <v>134</v>
      </c>
      <c r="G7170" s="259" t="s">
        <v>295</v>
      </c>
      <c r="H7170" s="264" t="s">
        <v>1886</v>
      </c>
      <c r="I7170" s="264" t="s">
        <v>135</v>
      </c>
      <c r="J7170" s="264">
        <v>-343.28</v>
      </c>
      <c r="K7170" s="82" t="str">
        <f>IFERROR(IFERROR(VLOOKUP(I7170,'DE-PARA'!B:D,3,0),VLOOKUP(I7170,'DE-PARA'!C:D,2,0)),"NÃO ENCONTRADO")</f>
        <v>Pessoal</v>
      </c>
      <c r="L7170" s="50" t="str">
        <f>VLOOKUP(K7170,'Base -Receita-Despesa'!$B:$AS,1,FALSE)</f>
        <v>Pessoal</v>
      </c>
    </row>
    <row r="7171" spans="1:12" ht="15" customHeight="1" x14ac:dyDescent="0.25">
      <c r="A7171" s="81" t="str">
        <f t="shared" si="230"/>
        <v>2020</v>
      </c>
      <c r="B7171" s="259" t="s">
        <v>1021</v>
      </c>
      <c r="C7171" s="260" t="s">
        <v>1022</v>
      </c>
      <c r="D7171" s="73" t="str">
        <f t="shared" ref="D7171:D7234" si="231">TEXT(E7171,"mmm/aaaa")</f>
        <v>mar/2020</v>
      </c>
      <c r="E7171" s="263">
        <v>43909</v>
      </c>
      <c r="F7171" s="259" t="s">
        <v>134</v>
      </c>
      <c r="G7171" s="259" t="s">
        <v>295</v>
      </c>
      <c r="H7171" s="264" t="s">
        <v>1885</v>
      </c>
      <c r="I7171" s="264" t="s">
        <v>135</v>
      </c>
      <c r="J7171" s="264">
        <v>-324</v>
      </c>
      <c r="K7171" s="82" t="str">
        <f>IFERROR(IFERROR(VLOOKUP(I7171,'DE-PARA'!B:D,3,0),VLOOKUP(I7171,'DE-PARA'!C:D,2,0)),"NÃO ENCONTRADO")</f>
        <v>Pessoal</v>
      </c>
      <c r="L7171" s="50" t="str">
        <f>VLOOKUP(K7171,'Base -Receita-Despesa'!$B:$AS,1,FALSE)</f>
        <v>Pessoal</v>
      </c>
    </row>
    <row r="7172" spans="1:12" ht="15" customHeight="1" x14ac:dyDescent="0.25">
      <c r="A7172" s="81" t="str">
        <f t="shared" si="230"/>
        <v>2020</v>
      </c>
      <c r="B7172" s="259" t="s">
        <v>1021</v>
      </c>
      <c r="C7172" s="260" t="s">
        <v>1022</v>
      </c>
      <c r="D7172" s="73" t="str">
        <f t="shared" si="231"/>
        <v>mar/2020</v>
      </c>
      <c r="E7172" s="263">
        <v>43909</v>
      </c>
      <c r="F7172" s="259">
        <v>328</v>
      </c>
      <c r="G7172" s="259" t="s">
        <v>295</v>
      </c>
      <c r="H7172" s="264" t="s">
        <v>1946</v>
      </c>
      <c r="I7172" s="264" t="s">
        <v>279</v>
      </c>
      <c r="J7172" s="265">
        <v>-6600</v>
      </c>
      <c r="K7172" s="82" t="str">
        <f>IFERROR(IFERROR(VLOOKUP(I7172,'DE-PARA'!B:D,3,0),VLOOKUP(I7172,'DE-PARA'!C:D,2,0)),"NÃO ENCONTRADO")</f>
        <v>Serviços</v>
      </c>
      <c r="L7172" s="50" t="str">
        <f>VLOOKUP(K7172,'Base -Receita-Despesa'!$B:$AS,1,FALSE)</f>
        <v>Serviços</v>
      </c>
    </row>
    <row r="7173" spans="1:12" ht="15" customHeight="1" x14ac:dyDescent="0.25">
      <c r="A7173" s="81" t="str">
        <f t="shared" si="230"/>
        <v>2020</v>
      </c>
      <c r="B7173" s="259" t="s">
        <v>1021</v>
      </c>
      <c r="C7173" s="260" t="s">
        <v>1022</v>
      </c>
      <c r="D7173" s="73" t="str">
        <f t="shared" si="231"/>
        <v>mar/2020</v>
      </c>
      <c r="E7173" s="263">
        <v>43909</v>
      </c>
      <c r="F7173" s="259" t="s">
        <v>214</v>
      </c>
      <c r="G7173" s="259" t="s">
        <v>295</v>
      </c>
      <c r="H7173" s="264" t="s">
        <v>197</v>
      </c>
      <c r="I7173" s="264" t="s">
        <v>133</v>
      </c>
      <c r="J7173" s="264">
        <v>-9.5</v>
      </c>
      <c r="K7173" s="82" t="str">
        <f>IFERROR(IFERROR(VLOOKUP(I7173,'DE-PARA'!B:D,3,0),VLOOKUP(I7173,'DE-PARA'!C:D,2,0)),"NÃO ENCONTRADO")</f>
        <v>Outras Saídas</v>
      </c>
      <c r="L7173" s="50" t="str">
        <f>VLOOKUP(K7173,'Base -Receita-Despesa'!$B:$AS,1,FALSE)</f>
        <v>Outras Saídas</v>
      </c>
    </row>
    <row r="7174" spans="1:12" ht="15" customHeight="1" x14ac:dyDescent="0.25">
      <c r="A7174" s="81" t="str">
        <f t="shared" si="230"/>
        <v>2020</v>
      </c>
      <c r="B7174" s="259" t="s">
        <v>1021</v>
      </c>
      <c r="C7174" s="260" t="s">
        <v>1022</v>
      </c>
      <c r="D7174" s="73" t="str">
        <f t="shared" si="231"/>
        <v>mar/2020</v>
      </c>
      <c r="E7174" s="263">
        <v>43909</v>
      </c>
      <c r="F7174" s="259" t="s">
        <v>214</v>
      </c>
      <c r="G7174" s="259" t="s">
        <v>295</v>
      </c>
      <c r="H7174" s="264" t="s">
        <v>197</v>
      </c>
      <c r="I7174" s="264" t="s">
        <v>133</v>
      </c>
      <c r="J7174" s="264">
        <v>-9.5</v>
      </c>
      <c r="K7174" s="82" t="str">
        <f>IFERROR(IFERROR(VLOOKUP(I7174,'DE-PARA'!B:D,3,0),VLOOKUP(I7174,'DE-PARA'!C:D,2,0)),"NÃO ENCONTRADO")</f>
        <v>Outras Saídas</v>
      </c>
      <c r="L7174" s="50" t="str">
        <f>VLOOKUP(K7174,'Base -Receita-Despesa'!$B:$AS,1,FALSE)</f>
        <v>Outras Saídas</v>
      </c>
    </row>
    <row r="7175" spans="1:12" ht="15" customHeight="1" x14ac:dyDescent="0.25">
      <c r="A7175" s="81" t="str">
        <f t="shared" si="230"/>
        <v>2020</v>
      </c>
      <c r="B7175" s="259" t="s">
        <v>1021</v>
      </c>
      <c r="C7175" s="260" t="s">
        <v>1022</v>
      </c>
      <c r="D7175" s="73" t="str">
        <f t="shared" si="231"/>
        <v>mar/2020</v>
      </c>
      <c r="E7175" s="263">
        <v>43909</v>
      </c>
      <c r="F7175" s="259" t="s">
        <v>214</v>
      </c>
      <c r="G7175" s="259" t="s">
        <v>295</v>
      </c>
      <c r="H7175" s="264" t="s">
        <v>197</v>
      </c>
      <c r="I7175" s="264" t="s">
        <v>133</v>
      </c>
      <c r="J7175" s="264">
        <v>-9.5</v>
      </c>
      <c r="K7175" s="82" t="str">
        <f>IFERROR(IFERROR(VLOOKUP(I7175,'DE-PARA'!B:D,3,0),VLOOKUP(I7175,'DE-PARA'!C:D,2,0)),"NÃO ENCONTRADO")</f>
        <v>Outras Saídas</v>
      </c>
      <c r="L7175" s="50" t="str">
        <f>VLOOKUP(K7175,'Base -Receita-Despesa'!$B:$AS,1,FALSE)</f>
        <v>Outras Saídas</v>
      </c>
    </row>
    <row r="7176" spans="1:12" ht="15" customHeight="1" x14ac:dyDescent="0.25">
      <c r="A7176" s="81" t="str">
        <f t="shared" si="230"/>
        <v>2020</v>
      </c>
      <c r="B7176" s="259" t="s">
        <v>1021</v>
      </c>
      <c r="C7176" s="260" t="s">
        <v>1022</v>
      </c>
      <c r="D7176" s="73" t="str">
        <f t="shared" si="231"/>
        <v>mar/2020</v>
      </c>
      <c r="E7176" s="263">
        <v>43909</v>
      </c>
      <c r="F7176" s="259" t="s">
        <v>214</v>
      </c>
      <c r="G7176" s="259" t="s">
        <v>295</v>
      </c>
      <c r="H7176" s="264" t="s">
        <v>197</v>
      </c>
      <c r="I7176" s="264" t="s">
        <v>133</v>
      </c>
      <c r="J7176" s="264">
        <v>-9.5</v>
      </c>
      <c r="K7176" s="82" t="str">
        <f>IFERROR(IFERROR(VLOOKUP(I7176,'DE-PARA'!B:D,3,0),VLOOKUP(I7176,'DE-PARA'!C:D,2,0)),"NÃO ENCONTRADO")</f>
        <v>Outras Saídas</v>
      </c>
      <c r="L7176" s="50" t="str">
        <f>VLOOKUP(K7176,'Base -Receita-Despesa'!$B:$AS,1,FALSE)</f>
        <v>Outras Saídas</v>
      </c>
    </row>
    <row r="7177" spans="1:12" ht="15" customHeight="1" x14ac:dyDescent="0.25">
      <c r="A7177" s="81" t="str">
        <f t="shared" si="230"/>
        <v>2020</v>
      </c>
      <c r="B7177" s="259" t="s">
        <v>1021</v>
      </c>
      <c r="C7177" s="260" t="s">
        <v>1022</v>
      </c>
      <c r="D7177" s="73" t="str">
        <f t="shared" si="231"/>
        <v>mar/2020</v>
      </c>
      <c r="E7177" s="263">
        <v>43909</v>
      </c>
      <c r="F7177" s="259" t="s">
        <v>214</v>
      </c>
      <c r="G7177" s="259" t="s">
        <v>295</v>
      </c>
      <c r="H7177" s="264" t="s">
        <v>197</v>
      </c>
      <c r="I7177" s="264" t="s">
        <v>133</v>
      </c>
      <c r="J7177" s="264">
        <v>-9.5</v>
      </c>
      <c r="K7177" s="82" t="str">
        <f>IFERROR(IFERROR(VLOOKUP(I7177,'DE-PARA'!B:D,3,0),VLOOKUP(I7177,'DE-PARA'!C:D,2,0)),"NÃO ENCONTRADO")</f>
        <v>Outras Saídas</v>
      </c>
      <c r="L7177" s="50" t="str">
        <f>VLOOKUP(K7177,'Base -Receita-Despesa'!$B:$AS,1,FALSE)</f>
        <v>Outras Saídas</v>
      </c>
    </row>
    <row r="7178" spans="1:12" ht="15" customHeight="1" x14ac:dyDescent="0.25">
      <c r="A7178" s="81" t="str">
        <f t="shared" si="230"/>
        <v>2020</v>
      </c>
      <c r="B7178" s="259" t="s">
        <v>1021</v>
      </c>
      <c r="C7178" s="260" t="s">
        <v>1022</v>
      </c>
      <c r="D7178" s="73" t="str">
        <f t="shared" si="231"/>
        <v>mar/2020</v>
      </c>
      <c r="E7178" s="263">
        <v>43909</v>
      </c>
      <c r="F7178" s="259" t="s">
        <v>214</v>
      </c>
      <c r="G7178" s="259" t="s">
        <v>295</v>
      </c>
      <c r="H7178" s="264" t="s">
        <v>197</v>
      </c>
      <c r="I7178" s="264" t="s">
        <v>133</v>
      </c>
      <c r="J7178" s="264">
        <v>-9.5</v>
      </c>
      <c r="K7178" s="82" t="str">
        <f>IFERROR(IFERROR(VLOOKUP(I7178,'DE-PARA'!B:D,3,0),VLOOKUP(I7178,'DE-PARA'!C:D,2,0)),"NÃO ENCONTRADO")</f>
        <v>Outras Saídas</v>
      </c>
      <c r="L7178" s="50" t="str">
        <f>VLOOKUP(K7178,'Base -Receita-Despesa'!$B:$AS,1,FALSE)</f>
        <v>Outras Saídas</v>
      </c>
    </row>
    <row r="7179" spans="1:12" ht="15" customHeight="1" x14ac:dyDescent="0.25">
      <c r="A7179" s="81" t="str">
        <f t="shared" si="230"/>
        <v>2020</v>
      </c>
      <c r="B7179" s="259" t="s">
        <v>1021</v>
      </c>
      <c r="C7179" s="260" t="s">
        <v>1022</v>
      </c>
      <c r="D7179" s="73" t="str">
        <f t="shared" si="231"/>
        <v>mar/2020</v>
      </c>
      <c r="E7179" s="263">
        <v>43909</v>
      </c>
      <c r="F7179" s="259" t="s">
        <v>214</v>
      </c>
      <c r="G7179" s="259" t="s">
        <v>295</v>
      </c>
      <c r="H7179" s="264" t="s">
        <v>197</v>
      </c>
      <c r="I7179" s="264" t="s">
        <v>133</v>
      </c>
      <c r="J7179" s="264">
        <v>-1</v>
      </c>
      <c r="K7179" s="82" t="str">
        <f>IFERROR(IFERROR(VLOOKUP(I7179,'DE-PARA'!B:D,3,0),VLOOKUP(I7179,'DE-PARA'!C:D,2,0)),"NÃO ENCONTRADO")</f>
        <v>Outras Saídas</v>
      </c>
      <c r="L7179" s="50" t="str">
        <f>VLOOKUP(K7179,'Base -Receita-Despesa'!$B:$AS,1,FALSE)</f>
        <v>Outras Saídas</v>
      </c>
    </row>
    <row r="7180" spans="1:12" ht="15" customHeight="1" x14ac:dyDescent="0.25">
      <c r="A7180" s="81" t="str">
        <f t="shared" si="230"/>
        <v>2020</v>
      </c>
      <c r="B7180" s="259" t="s">
        <v>1021</v>
      </c>
      <c r="C7180" s="260" t="s">
        <v>1022</v>
      </c>
      <c r="D7180" s="73" t="str">
        <f t="shared" si="231"/>
        <v>mar/2020</v>
      </c>
      <c r="E7180" s="263">
        <v>43909</v>
      </c>
      <c r="F7180" s="259" t="s">
        <v>214</v>
      </c>
      <c r="G7180" s="259" t="s">
        <v>295</v>
      </c>
      <c r="H7180" s="264" t="s">
        <v>197</v>
      </c>
      <c r="I7180" s="264" t="s">
        <v>133</v>
      </c>
      <c r="J7180" s="264">
        <v>-1</v>
      </c>
      <c r="K7180" s="82" t="str">
        <f>IFERROR(IFERROR(VLOOKUP(I7180,'DE-PARA'!B:D,3,0),VLOOKUP(I7180,'DE-PARA'!C:D,2,0)),"NÃO ENCONTRADO")</f>
        <v>Outras Saídas</v>
      </c>
      <c r="L7180" s="50" t="str">
        <f>VLOOKUP(K7180,'Base -Receita-Despesa'!$B:$AS,1,FALSE)</f>
        <v>Outras Saídas</v>
      </c>
    </row>
    <row r="7181" spans="1:12" ht="15" customHeight="1" x14ac:dyDescent="0.25">
      <c r="A7181" s="81" t="str">
        <f t="shared" si="230"/>
        <v>2020</v>
      </c>
      <c r="B7181" s="259" t="s">
        <v>1021</v>
      </c>
      <c r="C7181" s="260" t="s">
        <v>1022</v>
      </c>
      <c r="D7181" s="73" t="str">
        <f t="shared" si="231"/>
        <v>mar/2020</v>
      </c>
      <c r="E7181" s="263">
        <v>43909</v>
      </c>
      <c r="F7181" s="259" t="s">
        <v>214</v>
      </c>
      <c r="G7181" s="259" t="s">
        <v>295</v>
      </c>
      <c r="H7181" s="264" t="s">
        <v>197</v>
      </c>
      <c r="I7181" s="264" t="s">
        <v>133</v>
      </c>
      <c r="J7181" s="264">
        <v>-1</v>
      </c>
      <c r="K7181" s="82" t="str">
        <f>IFERROR(IFERROR(VLOOKUP(I7181,'DE-PARA'!B:D,3,0),VLOOKUP(I7181,'DE-PARA'!C:D,2,0)),"NÃO ENCONTRADO")</f>
        <v>Outras Saídas</v>
      </c>
      <c r="L7181" s="50" t="str">
        <f>VLOOKUP(K7181,'Base -Receita-Despesa'!$B:$AS,1,FALSE)</f>
        <v>Outras Saídas</v>
      </c>
    </row>
    <row r="7182" spans="1:12" ht="15" customHeight="1" x14ac:dyDescent="0.25">
      <c r="A7182" s="81" t="str">
        <f t="shared" si="230"/>
        <v>2020</v>
      </c>
      <c r="B7182" s="259" t="s">
        <v>1021</v>
      </c>
      <c r="C7182" s="260" t="s">
        <v>1022</v>
      </c>
      <c r="D7182" s="73" t="str">
        <f t="shared" si="231"/>
        <v>mar/2020</v>
      </c>
      <c r="E7182" s="263">
        <v>43909</v>
      </c>
      <c r="F7182" s="259" t="s">
        <v>214</v>
      </c>
      <c r="G7182" s="259" t="s">
        <v>295</v>
      </c>
      <c r="H7182" s="264" t="s">
        <v>197</v>
      </c>
      <c r="I7182" s="264" t="s">
        <v>133</v>
      </c>
      <c r="J7182" s="264">
        <v>-1</v>
      </c>
      <c r="K7182" s="82" t="str">
        <f>IFERROR(IFERROR(VLOOKUP(I7182,'DE-PARA'!B:D,3,0),VLOOKUP(I7182,'DE-PARA'!C:D,2,0)),"NÃO ENCONTRADO")</f>
        <v>Outras Saídas</v>
      </c>
      <c r="L7182" s="50" t="str">
        <f>VLOOKUP(K7182,'Base -Receita-Despesa'!$B:$AS,1,FALSE)</f>
        <v>Outras Saídas</v>
      </c>
    </row>
    <row r="7183" spans="1:12" ht="15" customHeight="1" x14ac:dyDescent="0.25">
      <c r="A7183" s="81" t="str">
        <f t="shared" si="230"/>
        <v>2020</v>
      </c>
      <c r="B7183" s="259" t="s">
        <v>1021</v>
      </c>
      <c r="C7183" s="260" t="s">
        <v>1022</v>
      </c>
      <c r="D7183" s="73" t="str">
        <f t="shared" si="231"/>
        <v>mar/2020</v>
      </c>
      <c r="E7183" s="263">
        <v>43909</v>
      </c>
      <c r="F7183" s="259" t="s">
        <v>214</v>
      </c>
      <c r="G7183" s="259" t="s">
        <v>295</v>
      </c>
      <c r="H7183" s="264" t="s">
        <v>197</v>
      </c>
      <c r="I7183" s="264" t="s">
        <v>133</v>
      </c>
      <c r="J7183" s="264">
        <v>-1</v>
      </c>
      <c r="K7183" s="82" t="str">
        <f>IFERROR(IFERROR(VLOOKUP(I7183,'DE-PARA'!B:D,3,0),VLOOKUP(I7183,'DE-PARA'!C:D,2,0)),"NÃO ENCONTRADO")</f>
        <v>Outras Saídas</v>
      </c>
      <c r="L7183" s="50" t="str">
        <f>VLOOKUP(K7183,'Base -Receita-Despesa'!$B:$AS,1,FALSE)</f>
        <v>Outras Saídas</v>
      </c>
    </row>
    <row r="7184" spans="1:12" ht="15" customHeight="1" x14ac:dyDescent="0.25">
      <c r="A7184" s="81" t="str">
        <f t="shared" si="230"/>
        <v>2020</v>
      </c>
      <c r="B7184" s="259" t="s">
        <v>1021</v>
      </c>
      <c r="C7184" s="260" t="s">
        <v>1022</v>
      </c>
      <c r="D7184" s="73" t="str">
        <f t="shared" si="231"/>
        <v>mar/2020</v>
      </c>
      <c r="E7184" s="263">
        <v>43909</v>
      </c>
      <c r="F7184" s="259" t="s">
        <v>214</v>
      </c>
      <c r="G7184" s="259" t="s">
        <v>295</v>
      </c>
      <c r="H7184" s="264" t="s">
        <v>197</v>
      </c>
      <c r="I7184" s="264" t="s">
        <v>133</v>
      </c>
      <c r="J7184" s="264">
        <v>-1</v>
      </c>
      <c r="K7184" s="82" t="str">
        <f>IFERROR(IFERROR(VLOOKUP(I7184,'DE-PARA'!B:D,3,0),VLOOKUP(I7184,'DE-PARA'!C:D,2,0)),"NÃO ENCONTRADO")</f>
        <v>Outras Saídas</v>
      </c>
      <c r="L7184" s="50" t="str">
        <f>VLOOKUP(K7184,'Base -Receita-Despesa'!$B:$AS,1,FALSE)</f>
        <v>Outras Saídas</v>
      </c>
    </row>
    <row r="7185" spans="1:12" ht="15" customHeight="1" x14ac:dyDescent="0.25">
      <c r="A7185" s="81" t="str">
        <f t="shared" si="230"/>
        <v>2020</v>
      </c>
      <c r="B7185" s="259" t="s">
        <v>1023</v>
      </c>
      <c r="C7185" s="260" t="s">
        <v>1022</v>
      </c>
      <c r="D7185" s="73" t="str">
        <f t="shared" si="231"/>
        <v>mar/2020</v>
      </c>
      <c r="E7185" s="263">
        <v>43910</v>
      </c>
      <c r="F7185" s="259" t="s">
        <v>207</v>
      </c>
      <c r="G7185" s="259" t="s">
        <v>295</v>
      </c>
      <c r="H7185" s="264" t="s">
        <v>208</v>
      </c>
      <c r="I7185" s="264" t="s">
        <v>298</v>
      </c>
      <c r="J7185" s="265">
        <v>118294.38</v>
      </c>
      <c r="K7185" s="82" t="str">
        <f>IFERROR(IFERROR(VLOOKUP(I7185,'DE-PARA'!B:D,3,0),VLOOKUP(I7185,'DE-PARA'!C:D,2,0)),"NÃO ENCONTRADO")</f>
        <v>Entrada Conta Aplicação (+)</v>
      </c>
      <c r="L7185" s="50" t="str">
        <f>VLOOKUP(K7185,'Base -Receita-Despesa'!$B:$AS,1,FALSE)</f>
        <v>ENTRADA CONTA APLICAÇÃO (+)</v>
      </c>
    </row>
    <row r="7186" spans="1:12" ht="15" customHeight="1" x14ac:dyDescent="0.25">
      <c r="A7186" s="81" t="str">
        <f t="shared" si="230"/>
        <v>2020</v>
      </c>
      <c r="B7186" s="259" t="s">
        <v>1023</v>
      </c>
      <c r="C7186" s="260" t="s">
        <v>1022</v>
      </c>
      <c r="D7186" s="73" t="str">
        <f t="shared" si="231"/>
        <v>mar/2020</v>
      </c>
      <c r="E7186" s="263">
        <v>43910</v>
      </c>
      <c r="F7186" s="259" t="s">
        <v>205</v>
      </c>
      <c r="G7186" s="259" t="s">
        <v>295</v>
      </c>
      <c r="H7186" s="264" t="s">
        <v>736</v>
      </c>
      <c r="I7186" s="264" t="s">
        <v>125</v>
      </c>
      <c r="J7186" s="265">
        <v>-500000</v>
      </c>
      <c r="K7186" s="82" t="str">
        <f>IFERROR(IFERROR(VLOOKUP(I7186,'DE-PARA'!B:D,3,0),VLOOKUP(I7186,'DE-PARA'!C:D,2,0)),"NÃO ENCONTRADO")</f>
        <v>TEV – Transferências Entre Contas (Entradas)</v>
      </c>
      <c r="L7186" s="50" t="str">
        <f>VLOOKUP(K7186,'Base -Receita-Despesa'!$B:$AS,1,FALSE)</f>
        <v>TEV – Transferências Entre Contas (Entradas)</v>
      </c>
    </row>
    <row r="7187" spans="1:12" ht="15" customHeight="1" x14ac:dyDescent="0.25">
      <c r="A7187" s="81" t="str">
        <f t="shared" si="230"/>
        <v>2020</v>
      </c>
      <c r="B7187" s="259" t="s">
        <v>1021</v>
      </c>
      <c r="C7187" s="260" t="s">
        <v>1022</v>
      </c>
      <c r="D7187" s="73" t="str">
        <f t="shared" si="231"/>
        <v>mar/2020</v>
      </c>
      <c r="E7187" s="263">
        <v>43910</v>
      </c>
      <c r="F7187" s="259" t="s">
        <v>205</v>
      </c>
      <c r="G7187" s="259" t="s">
        <v>295</v>
      </c>
      <c r="H7187" s="264" t="s">
        <v>736</v>
      </c>
      <c r="I7187" s="264" t="s">
        <v>125</v>
      </c>
      <c r="J7187" s="265">
        <v>500000</v>
      </c>
      <c r="K7187" s="82" t="str">
        <f>IFERROR(IFERROR(VLOOKUP(I7187,'DE-PARA'!B:D,3,0),VLOOKUP(I7187,'DE-PARA'!C:D,2,0)),"NÃO ENCONTRADO")</f>
        <v>TEV – Transferências Entre Contas (Entradas)</v>
      </c>
      <c r="L7187" s="50" t="str">
        <f>VLOOKUP(K7187,'Base -Receita-Despesa'!$B:$AS,1,FALSE)</f>
        <v>TEV – Transferências Entre Contas (Entradas)</v>
      </c>
    </row>
    <row r="7188" spans="1:12" ht="15" customHeight="1" x14ac:dyDescent="0.25">
      <c r="A7188" s="81" t="str">
        <f t="shared" si="230"/>
        <v>2020</v>
      </c>
      <c r="B7188" s="259" t="s">
        <v>1021</v>
      </c>
      <c r="C7188" s="260" t="s">
        <v>1022</v>
      </c>
      <c r="D7188" s="73" t="str">
        <f t="shared" si="231"/>
        <v>mar/2020</v>
      </c>
      <c r="E7188" s="263">
        <v>43910</v>
      </c>
      <c r="F7188" s="259">
        <v>35590</v>
      </c>
      <c r="G7188" s="259" t="s">
        <v>295</v>
      </c>
      <c r="H7188" s="264" t="s">
        <v>746</v>
      </c>
      <c r="I7188" s="264" t="s">
        <v>249</v>
      </c>
      <c r="J7188" s="265">
        <v>-1232.6400000000001</v>
      </c>
      <c r="K7188" s="82" t="str">
        <f>IFERROR(IFERROR(VLOOKUP(I7188,'DE-PARA'!B:D,3,0),VLOOKUP(I7188,'DE-PARA'!C:D,2,0)),"NÃO ENCONTRADO")</f>
        <v>Materiais</v>
      </c>
      <c r="L7188" s="50" t="str">
        <f>VLOOKUP(K7188,'Base -Receita-Despesa'!$B:$AS,1,FALSE)</f>
        <v>Materiais</v>
      </c>
    </row>
    <row r="7189" spans="1:12" ht="15" customHeight="1" x14ac:dyDescent="0.25">
      <c r="A7189" s="81" t="str">
        <f t="shared" si="230"/>
        <v>2020</v>
      </c>
      <c r="B7189" s="259" t="s">
        <v>1021</v>
      </c>
      <c r="C7189" s="260" t="s">
        <v>1022</v>
      </c>
      <c r="D7189" s="73" t="str">
        <f t="shared" si="231"/>
        <v>mar/2020</v>
      </c>
      <c r="E7189" s="263">
        <v>43910</v>
      </c>
      <c r="F7189" s="259">
        <v>19440</v>
      </c>
      <c r="G7189" s="259" t="s">
        <v>295</v>
      </c>
      <c r="H7189" s="266" t="s">
        <v>345</v>
      </c>
      <c r="I7189" s="264" t="s">
        <v>249</v>
      </c>
      <c r="J7189" s="264">
        <v>-710.1</v>
      </c>
      <c r="K7189" s="82" t="str">
        <f>IFERROR(IFERROR(VLOOKUP(I7189,'DE-PARA'!B:D,3,0),VLOOKUP(I7189,'DE-PARA'!C:D,2,0)),"NÃO ENCONTRADO")</f>
        <v>Materiais</v>
      </c>
      <c r="L7189" s="50" t="str">
        <f>VLOOKUP(K7189,'Base -Receita-Despesa'!$B:$AS,1,FALSE)</f>
        <v>Materiais</v>
      </c>
    </row>
    <row r="7190" spans="1:12" ht="15" customHeight="1" x14ac:dyDescent="0.25">
      <c r="A7190" s="81" t="str">
        <f t="shared" si="230"/>
        <v>2020</v>
      </c>
      <c r="B7190" s="259" t="s">
        <v>1021</v>
      </c>
      <c r="C7190" s="260" t="s">
        <v>1022</v>
      </c>
      <c r="D7190" s="73" t="str">
        <f t="shared" si="231"/>
        <v>mar/2020</v>
      </c>
      <c r="E7190" s="263">
        <v>43910</v>
      </c>
      <c r="F7190" s="259">
        <v>4459</v>
      </c>
      <c r="G7190" s="259" t="s">
        <v>295</v>
      </c>
      <c r="H7190" s="264" t="s">
        <v>2082</v>
      </c>
      <c r="I7190" s="264" t="s">
        <v>284</v>
      </c>
      <c r="J7190" s="264">
        <v>-999.9</v>
      </c>
      <c r="K7190" s="82" t="str">
        <f>IFERROR(IFERROR(VLOOKUP(I7190,'DE-PARA'!B:D,3,0),VLOOKUP(I7190,'DE-PARA'!C:D,2,0)),"NÃO ENCONTRADO")</f>
        <v>Investimentos</v>
      </c>
      <c r="L7190" s="50" t="str">
        <f>VLOOKUP(K7190,'Base -Receita-Despesa'!$B:$AS,1,FALSE)</f>
        <v>Investimentos</v>
      </c>
    </row>
    <row r="7191" spans="1:12" ht="15" customHeight="1" x14ac:dyDescent="0.25">
      <c r="A7191" s="81" t="str">
        <f t="shared" si="230"/>
        <v>2020</v>
      </c>
      <c r="B7191" s="259" t="s">
        <v>1021</v>
      </c>
      <c r="C7191" s="260" t="s">
        <v>1022</v>
      </c>
      <c r="D7191" s="73" t="str">
        <f t="shared" si="231"/>
        <v>mar/2020</v>
      </c>
      <c r="E7191" s="263">
        <v>43910</v>
      </c>
      <c r="F7191" s="259">
        <v>3966</v>
      </c>
      <c r="G7191" s="259" t="s">
        <v>295</v>
      </c>
      <c r="H7191" s="264" t="s">
        <v>1982</v>
      </c>
      <c r="I7191" s="264" t="s">
        <v>168</v>
      </c>
      <c r="J7191" s="264">
        <v>-480</v>
      </c>
      <c r="K7191" s="82" t="str">
        <f>IFERROR(IFERROR(VLOOKUP(I7191,'DE-PARA'!B:D,3,0),VLOOKUP(I7191,'DE-PARA'!C:D,2,0)),"NÃO ENCONTRADO")</f>
        <v>Materiais</v>
      </c>
      <c r="L7191" s="50" t="str">
        <f>VLOOKUP(K7191,'Base -Receita-Despesa'!$B:$AS,1,FALSE)</f>
        <v>Materiais</v>
      </c>
    </row>
    <row r="7192" spans="1:12" ht="15" customHeight="1" x14ac:dyDescent="0.25">
      <c r="A7192" s="81" t="str">
        <f t="shared" si="230"/>
        <v>2020</v>
      </c>
      <c r="B7192" s="259" t="s">
        <v>1021</v>
      </c>
      <c r="C7192" s="260" t="s">
        <v>1022</v>
      </c>
      <c r="D7192" s="73" t="str">
        <f t="shared" si="231"/>
        <v>mar/2020</v>
      </c>
      <c r="E7192" s="263">
        <v>43910</v>
      </c>
      <c r="F7192" s="259" t="s">
        <v>187</v>
      </c>
      <c r="G7192" s="259" t="s">
        <v>295</v>
      </c>
      <c r="H7192" s="264" t="s">
        <v>2083</v>
      </c>
      <c r="I7192" s="264" t="s">
        <v>188</v>
      </c>
      <c r="J7192" s="265">
        <v>-1942.19</v>
      </c>
      <c r="K7192" s="82" t="str">
        <f>IFERROR(IFERROR(VLOOKUP(I7192,'DE-PARA'!B:D,3,0),VLOOKUP(I7192,'DE-PARA'!C:D,2,0)),"NÃO ENCONTRADO")</f>
        <v>Tributos, Taxas e Contribuições</v>
      </c>
      <c r="L7192" s="50" t="str">
        <f>VLOOKUP(K7192,'Base -Receita-Despesa'!$B:$AS,1,FALSE)</f>
        <v>Tributos, Taxas e Contribuições</v>
      </c>
    </row>
    <row r="7193" spans="1:12" ht="15" customHeight="1" x14ac:dyDescent="0.25">
      <c r="A7193" s="81" t="str">
        <f t="shared" si="230"/>
        <v>2020</v>
      </c>
      <c r="B7193" s="259" t="s">
        <v>1021</v>
      </c>
      <c r="C7193" s="260" t="s">
        <v>1022</v>
      </c>
      <c r="D7193" s="73" t="str">
        <f t="shared" si="231"/>
        <v>mar/2020</v>
      </c>
      <c r="E7193" s="263">
        <v>43910</v>
      </c>
      <c r="F7193" s="259">
        <v>2722642</v>
      </c>
      <c r="G7193" s="259" t="s">
        <v>295</v>
      </c>
      <c r="H7193" s="264" t="s">
        <v>1665</v>
      </c>
      <c r="I7193" s="264" t="s">
        <v>137</v>
      </c>
      <c r="J7193" s="265">
        <v>-2953.32</v>
      </c>
      <c r="K7193" s="82" t="str">
        <f>IFERROR(IFERROR(VLOOKUP(I7193,'DE-PARA'!B:D,3,0),VLOOKUP(I7193,'DE-PARA'!C:D,2,0)),"NÃO ENCONTRADO")</f>
        <v>Serviços</v>
      </c>
      <c r="L7193" s="50" t="str">
        <f>VLOOKUP(K7193,'Base -Receita-Despesa'!$B:$AS,1,FALSE)</f>
        <v>Serviços</v>
      </c>
    </row>
    <row r="7194" spans="1:12" ht="15" customHeight="1" x14ac:dyDescent="0.25">
      <c r="A7194" s="81" t="str">
        <f t="shared" si="230"/>
        <v>2020</v>
      </c>
      <c r="B7194" s="259" t="s">
        <v>1021</v>
      </c>
      <c r="C7194" s="260" t="s">
        <v>1022</v>
      </c>
      <c r="D7194" s="73" t="str">
        <f t="shared" si="231"/>
        <v>mar/2020</v>
      </c>
      <c r="E7194" s="263">
        <v>43910</v>
      </c>
      <c r="F7194" s="259">
        <v>1324</v>
      </c>
      <c r="G7194" s="259" t="s">
        <v>295</v>
      </c>
      <c r="H7194" s="264" t="s">
        <v>2019</v>
      </c>
      <c r="I7194" s="264" t="s">
        <v>186</v>
      </c>
      <c r="J7194" s="265">
        <v>-10000</v>
      </c>
      <c r="K7194" s="82" t="str">
        <f>IFERROR(IFERROR(VLOOKUP(I7194,'DE-PARA'!B:D,3,0),VLOOKUP(I7194,'DE-PARA'!C:D,2,0)),"NÃO ENCONTRADO")</f>
        <v>Serviços</v>
      </c>
      <c r="L7194" s="50" t="str">
        <f>VLOOKUP(K7194,'Base -Receita-Despesa'!$B:$AS,1,FALSE)</f>
        <v>Serviços</v>
      </c>
    </row>
    <row r="7195" spans="1:12" ht="15" customHeight="1" x14ac:dyDescent="0.25">
      <c r="A7195" s="81" t="str">
        <f t="shared" si="230"/>
        <v>2020</v>
      </c>
      <c r="B7195" s="259" t="s">
        <v>1021</v>
      </c>
      <c r="C7195" s="260" t="s">
        <v>1022</v>
      </c>
      <c r="D7195" s="73" t="str">
        <f t="shared" si="231"/>
        <v>mar/2020</v>
      </c>
      <c r="E7195" s="263">
        <v>43910</v>
      </c>
      <c r="F7195" s="259">
        <v>759</v>
      </c>
      <c r="G7195" s="259" t="s">
        <v>295</v>
      </c>
      <c r="H7195" s="264" t="s">
        <v>340</v>
      </c>
      <c r="I7195" s="264" t="s">
        <v>160</v>
      </c>
      <c r="J7195" s="265">
        <v>-1765.31</v>
      </c>
      <c r="K7195" s="82" t="str">
        <f>IFERROR(IFERROR(VLOOKUP(I7195,'DE-PARA'!B:D,3,0),VLOOKUP(I7195,'DE-PARA'!C:D,2,0)),"NÃO ENCONTRADO")</f>
        <v>Serviços</v>
      </c>
      <c r="L7195" s="50" t="str">
        <f>VLOOKUP(K7195,'Base -Receita-Despesa'!$B:$AS,1,FALSE)</f>
        <v>Serviços</v>
      </c>
    </row>
    <row r="7196" spans="1:12" ht="15" customHeight="1" x14ac:dyDescent="0.25">
      <c r="A7196" s="81" t="str">
        <f t="shared" si="230"/>
        <v>2020</v>
      </c>
      <c r="B7196" s="259" t="s">
        <v>1021</v>
      </c>
      <c r="C7196" s="260" t="s">
        <v>1022</v>
      </c>
      <c r="D7196" s="73" t="str">
        <f t="shared" si="231"/>
        <v>mar/2020</v>
      </c>
      <c r="E7196" s="263">
        <v>43910</v>
      </c>
      <c r="F7196" s="259" t="s">
        <v>214</v>
      </c>
      <c r="G7196" s="259" t="s">
        <v>295</v>
      </c>
      <c r="H7196" s="264" t="s">
        <v>197</v>
      </c>
      <c r="I7196" s="264" t="s">
        <v>133</v>
      </c>
      <c r="J7196" s="264">
        <v>-9.5</v>
      </c>
      <c r="K7196" s="82" t="str">
        <f>IFERROR(IFERROR(VLOOKUP(I7196,'DE-PARA'!B:D,3,0),VLOOKUP(I7196,'DE-PARA'!C:D,2,0)),"NÃO ENCONTRADO")</f>
        <v>Outras Saídas</v>
      </c>
      <c r="L7196" s="50" t="str">
        <f>VLOOKUP(K7196,'Base -Receita-Despesa'!$B:$AS,1,FALSE)</f>
        <v>Outras Saídas</v>
      </c>
    </row>
    <row r="7197" spans="1:12" ht="15" customHeight="1" x14ac:dyDescent="0.25">
      <c r="A7197" s="81" t="str">
        <f t="shared" si="230"/>
        <v>2020</v>
      </c>
      <c r="B7197" s="259" t="s">
        <v>1021</v>
      </c>
      <c r="C7197" s="260" t="s">
        <v>1022</v>
      </c>
      <c r="D7197" s="73" t="str">
        <f t="shared" si="231"/>
        <v>mar/2020</v>
      </c>
      <c r="E7197" s="263">
        <v>43910</v>
      </c>
      <c r="F7197" s="259" t="s">
        <v>214</v>
      </c>
      <c r="G7197" s="259" t="s">
        <v>295</v>
      </c>
      <c r="H7197" s="264" t="s">
        <v>197</v>
      </c>
      <c r="I7197" s="264" t="s">
        <v>133</v>
      </c>
      <c r="J7197" s="264">
        <v>-9.5</v>
      </c>
      <c r="K7197" s="82" t="str">
        <f>IFERROR(IFERROR(VLOOKUP(I7197,'DE-PARA'!B:D,3,0),VLOOKUP(I7197,'DE-PARA'!C:D,2,0)),"NÃO ENCONTRADO")</f>
        <v>Outras Saídas</v>
      </c>
      <c r="L7197" s="50" t="str">
        <f>VLOOKUP(K7197,'Base -Receita-Despesa'!$B:$AS,1,FALSE)</f>
        <v>Outras Saídas</v>
      </c>
    </row>
    <row r="7198" spans="1:12" ht="15" customHeight="1" x14ac:dyDescent="0.25">
      <c r="A7198" s="81" t="str">
        <f t="shared" si="230"/>
        <v>2020</v>
      </c>
      <c r="B7198" s="259" t="s">
        <v>1021</v>
      </c>
      <c r="C7198" s="260" t="s">
        <v>1022</v>
      </c>
      <c r="D7198" s="73" t="str">
        <f t="shared" si="231"/>
        <v>mar/2020</v>
      </c>
      <c r="E7198" s="263">
        <v>43910</v>
      </c>
      <c r="F7198" s="259" t="s">
        <v>214</v>
      </c>
      <c r="G7198" s="259" t="s">
        <v>295</v>
      </c>
      <c r="H7198" s="264" t="s">
        <v>197</v>
      </c>
      <c r="I7198" s="264" t="s">
        <v>133</v>
      </c>
      <c r="J7198" s="264">
        <v>-9.5</v>
      </c>
      <c r="K7198" s="82" t="str">
        <f>IFERROR(IFERROR(VLOOKUP(I7198,'DE-PARA'!B:D,3,0),VLOOKUP(I7198,'DE-PARA'!C:D,2,0)),"NÃO ENCONTRADO")</f>
        <v>Outras Saídas</v>
      </c>
      <c r="L7198" s="50" t="str">
        <f>VLOOKUP(K7198,'Base -Receita-Despesa'!$B:$AS,1,FALSE)</f>
        <v>Outras Saídas</v>
      </c>
    </row>
    <row r="7199" spans="1:12" ht="15" customHeight="1" x14ac:dyDescent="0.25">
      <c r="A7199" s="81" t="str">
        <f t="shared" si="230"/>
        <v>2020</v>
      </c>
      <c r="B7199" s="259" t="s">
        <v>1021</v>
      </c>
      <c r="C7199" s="260" t="s">
        <v>1022</v>
      </c>
      <c r="D7199" s="73" t="str">
        <f t="shared" si="231"/>
        <v>mar/2020</v>
      </c>
      <c r="E7199" s="263">
        <v>43910</v>
      </c>
      <c r="F7199" s="259" t="s">
        <v>214</v>
      </c>
      <c r="G7199" s="259" t="s">
        <v>295</v>
      </c>
      <c r="H7199" s="266" t="s">
        <v>329</v>
      </c>
      <c r="I7199" s="266" t="s">
        <v>133</v>
      </c>
      <c r="J7199" s="264">
        <v>-74.25</v>
      </c>
      <c r="K7199" s="82" t="str">
        <f>IFERROR(IFERROR(VLOOKUP(I7199,'DE-PARA'!B:D,3,0),VLOOKUP(I7199,'DE-PARA'!C:D,2,0)),"NÃO ENCONTRADO")</f>
        <v>Outras Saídas</v>
      </c>
      <c r="L7199" s="50" t="str">
        <f>VLOOKUP(K7199,'Base -Receita-Despesa'!$B:$AS,1,FALSE)</f>
        <v>Outras Saídas</v>
      </c>
    </row>
    <row r="7200" spans="1:12" ht="15" customHeight="1" x14ac:dyDescent="0.25">
      <c r="A7200" s="81" t="str">
        <f t="shared" si="230"/>
        <v>2020</v>
      </c>
      <c r="B7200" s="259" t="s">
        <v>1021</v>
      </c>
      <c r="C7200" s="260" t="s">
        <v>1022</v>
      </c>
      <c r="D7200" s="73" t="str">
        <f t="shared" si="231"/>
        <v>mar/2020</v>
      </c>
      <c r="E7200" s="263">
        <v>43910</v>
      </c>
      <c r="F7200" s="259" t="s">
        <v>214</v>
      </c>
      <c r="G7200" s="259" t="s">
        <v>295</v>
      </c>
      <c r="H7200" s="264" t="s">
        <v>136</v>
      </c>
      <c r="I7200" s="264" t="s">
        <v>133</v>
      </c>
      <c r="J7200" s="264">
        <v>-77.22</v>
      </c>
      <c r="K7200" s="82" t="str">
        <f>IFERROR(IFERROR(VLOOKUP(I7200,'DE-PARA'!B:D,3,0),VLOOKUP(I7200,'DE-PARA'!C:D,2,0)),"NÃO ENCONTRADO")</f>
        <v>Outras Saídas</v>
      </c>
      <c r="L7200" s="50" t="str">
        <f>VLOOKUP(K7200,'Base -Receita-Despesa'!$B:$AS,1,FALSE)</f>
        <v>Outras Saídas</v>
      </c>
    </row>
    <row r="7201" spans="1:12" ht="15" customHeight="1" x14ac:dyDescent="0.25">
      <c r="A7201" s="81" t="str">
        <f t="shared" si="230"/>
        <v>2020</v>
      </c>
      <c r="B7201" s="259" t="s">
        <v>1023</v>
      </c>
      <c r="C7201" s="260" t="s">
        <v>1022</v>
      </c>
      <c r="D7201" s="73" t="str">
        <f t="shared" si="231"/>
        <v>mar/2020</v>
      </c>
      <c r="E7201" s="263">
        <v>43913</v>
      </c>
      <c r="F7201" s="259" t="s">
        <v>205</v>
      </c>
      <c r="G7201" s="259" t="s">
        <v>295</v>
      </c>
      <c r="H7201" s="264" t="s">
        <v>736</v>
      </c>
      <c r="I7201" s="264" t="s">
        <v>125</v>
      </c>
      <c r="J7201" s="265">
        <v>-456611.2</v>
      </c>
      <c r="K7201" s="82" t="str">
        <f>IFERROR(IFERROR(VLOOKUP(I7201,'DE-PARA'!B:D,3,0),VLOOKUP(I7201,'DE-PARA'!C:D,2,0)),"NÃO ENCONTRADO")</f>
        <v>TEV – Transferências Entre Contas (Entradas)</v>
      </c>
      <c r="L7201" s="50" t="str">
        <f>VLOOKUP(K7201,'Base -Receita-Despesa'!$B:$AS,1,FALSE)</f>
        <v>TEV – Transferências Entre Contas (Entradas)</v>
      </c>
    </row>
    <row r="7202" spans="1:12" ht="15" customHeight="1" x14ac:dyDescent="0.25">
      <c r="A7202" s="81" t="str">
        <f t="shared" si="230"/>
        <v>2020</v>
      </c>
      <c r="B7202" s="259" t="s">
        <v>1023</v>
      </c>
      <c r="C7202" s="260" t="s">
        <v>1022</v>
      </c>
      <c r="D7202" s="73" t="str">
        <f t="shared" si="231"/>
        <v>mar/2020</v>
      </c>
      <c r="E7202" s="263">
        <v>43913</v>
      </c>
      <c r="F7202" s="259" t="s">
        <v>207</v>
      </c>
      <c r="G7202" s="259" t="s">
        <v>295</v>
      </c>
      <c r="H7202" s="264" t="s">
        <v>208</v>
      </c>
      <c r="I7202" s="264" t="s">
        <v>298</v>
      </c>
      <c r="J7202" s="265">
        <v>456611.2</v>
      </c>
      <c r="K7202" s="82" t="str">
        <f>IFERROR(IFERROR(VLOOKUP(I7202,'DE-PARA'!B:D,3,0),VLOOKUP(I7202,'DE-PARA'!C:D,2,0)),"NÃO ENCONTRADO")</f>
        <v>Entrada Conta Aplicação (+)</v>
      </c>
      <c r="L7202" s="50" t="str">
        <f>VLOOKUP(K7202,'Base -Receita-Despesa'!$B:$AS,1,FALSE)</f>
        <v>ENTRADA CONTA APLICAÇÃO (+)</v>
      </c>
    </row>
    <row r="7203" spans="1:12" ht="15" customHeight="1" x14ac:dyDescent="0.25">
      <c r="A7203" s="81" t="str">
        <f t="shared" si="230"/>
        <v>2020</v>
      </c>
      <c r="B7203" s="259" t="s">
        <v>1021</v>
      </c>
      <c r="C7203" s="260" t="s">
        <v>1022</v>
      </c>
      <c r="D7203" s="73" t="str">
        <f t="shared" si="231"/>
        <v>mar/2020</v>
      </c>
      <c r="E7203" s="263">
        <v>43913</v>
      </c>
      <c r="F7203" s="259" t="s">
        <v>921</v>
      </c>
      <c r="G7203" s="259" t="s">
        <v>295</v>
      </c>
      <c r="H7203" s="264" t="s">
        <v>400</v>
      </c>
      <c r="I7203" s="264" t="s">
        <v>188</v>
      </c>
      <c r="J7203" s="264">
        <v>-170.19</v>
      </c>
      <c r="K7203" s="82" t="str">
        <f>IFERROR(IFERROR(VLOOKUP(I7203,'DE-PARA'!B:D,3,0),VLOOKUP(I7203,'DE-PARA'!C:D,2,0)),"NÃO ENCONTRADO")</f>
        <v>Tributos, Taxas e Contribuições</v>
      </c>
      <c r="L7203" s="50" t="str">
        <f>VLOOKUP(K7203,'Base -Receita-Despesa'!$B:$AS,1,FALSE)</f>
        <v>Tributos, Taxas e Contribuições</v>
      </c>
    </row>
    <row r="7204" spans="1:12" ht="15" customHeight="1" x14ac:dyDescent="0.25">
      <c r="A7204" s="81" t="str">
        <f t="shared" si="230"/>
        <v>2020</v>
      </c>
      <c r="B7204" s="259" t="s">
        <v>1021</v>
      </c>
      <c r="C7204" s="260" t="s">
        <v>1022</v>
      </c>
      <c r="D7204" s="73" t="str">
        <f t="shared" si="231"/>
        <v>mar/2020</v>
      </c>
      <c r="E7204" s="263">
        <v>43913</v>
      </c>
      <c r="F7204" s="259" t="s">
        <v>205</v>
      </c>
      <c r="G7204" s="259" t="s">
        <v>295</v>
      </c>
      <c r="H7204" s="266" t="s">
        <v>736</v>
      </c>
      <c r="I7204" s="266" t="s">
        <v>125</v>
      </c>
      <c r="J7204" s="265">
        <v>456611.2</v>
      </c>
      <c r="K7204" s="82" t="str">
        <f>IFERROR(IFERROR(VLOOKUP(I7204,'DE-PARA'!B:D,3,0),VLOOKUP(I7204,'DE-PARA'!C:D,2,0)),"NÃO ENCONTRADO")</f>
        <v>TEV – Transferências Entre Contas (Entradas)</v>
      </c>
      <c r="L7204" s="50" t="str">
        <f>VLOOKUP(K7204,'Base -Receita-Despesa'!$B:$AS,1,FALSE)</f>
        <v>TEV – Transferências Entre Contas (Entradas)</v>
      </c>
    </row>
    <row r="7205" spans="1:12" ht="15" customHeight="1" x14ac:dyDescent="0.25">
      <c r="A7205" s="81" t="str">
        <f t="shared" si="230"/>
        <v>2020</v>
      </c>
      <c r="B7205" s="259" t="s">
        <v>1021</v>
      </c>
      <c r="C7205" s="260" t="s">
        <v>1022</v>
      </c>
      <c r="D7205" s="73" t="str">
        <f t="shared" si="231"/>
        <v>mar/2020</v>
      </c>
      <c r="E7205" s="263">
        <v>43913</v>
      </c>
      <c r="F7205" s="259" t="s">
        <v>921</v>
      </c>
      <c r="G7205" s="259" t="s">
        <v>295</v>
      </c>
      <c r="H7205" s="264" t="s">
        <v>400</v>
      </c>
      <c r="I7205" s="264" t="s">
        <v>188</v>
      </c>
      <c r="J7205" s="264">
        <v>-247.63</v>
      </c>
      <c r="K7205" s="82" t="str">
        <f>IFERROR(IFERROR(VLOOKUP(I7205,'DE-PARA'!B:D,3,0),VLOOKUP(I7205,'DE-PARA'!C:D,2,0)),"NÃO ENCONTRADO")</f>
        <v>Tributos, Taxas e Contribuições</v>
      </c>
      <c r="L7205" s="50" t="str">
        <f>VLOOKUP(K7205,'Base -Receita-Despesa'!$B:$AS,1,FALSE)</f>
        <v>Tributos, Taxas e Contribuições</v>
      </c>
    </row>
    <row r="7206" spans="1:12" ht="15" customHeight="1" x14ac:dyDescent="0.25">
      <c r="A7206" s="81" t="str">
        <f t="shared" si="230"/>
        <v>2020</v>
      </c>
      <c r="B7206" s="259" t="s">
        <v>1021</v>
      </c>
      <c r="C7206" s="260" t="s">
        <v>1022</v>
      </c>
      <c r="D7206" s="73" t="str">
        <f t="shared" si="231"/>
        <v>mar/2020</v>
      </c>
      <c r="E7206" s="263">
        <v>43913</v>
      </c>
      <c r="F7206" s="259">
        <v>5202</v>
      </c>
      <c r="G7206" s="259" t="s">
        <v>295</v>
      </c>
      <c r="H7206" s="264" t="s">
        <v>2084</v>
      </c>
      <c r="I7206" s="264" t="s">
        <v>248</v>
      </c>
      <c r="J7206" s="265">
        <v>-4160</v>
      </c>
      <c r="K7206" s="82" t="str">
        <f>IFERROR(IFERROR(VLOOKUP(I7206,'DE-PARA'!B:D,3,0),VLOOKUP(I7206,'DE-PARA'!C:D,2,0)),"NÃO ENCONTRADO")</f>
        <v>Materiais</v>
      </c>
      <c r="L7206" s="50" t="str">
        <f>VLOOKUP(K7206,'Base -Receita-Despesa'!$B:$AS,1,FALSE)</f>
        <v>Materiais</v>
      </c>
    </row>
    <row r="7207" spans="1:12" ht="15" customHeight="1" x14ac:dyDescent="0.25">
      <c r="A7207" s="81" t="str">
        <f t="shared" si="230"/>
        <v>2020</v>
      </c>
      <c r="B7207" s="259" t="s">
        <v>1021</v>
      </c>
      <c r="C7207" s="260" t="s">
        <v>1022</v>
      </c>
      <c r="D7207" s="73" t="str">
        <f t="shared" si="231"/>
        <v>mar/2020</v>
      </c>
      <c r="E7207" s="263">
        <v>43913</v>
      </c>
      <c r="F7207" s="259">
        <v>5192</v>
      </c>
      <c r="G7207" s="259" t="s">
        <v>295</v>
      </c>
      <c r="H7207" s="264" t="s">
        <v>2084</v>
      </c>
      <c r="I7207" s="264" t="s">
        <v>249</v>
      </c>
      <c r="J7207" s="264">
        <v>-170.17</v>
      </c>
      <c r="K7207" s="82" t="str">
        <f>IFERROR(IFERROR(VLOOKUP(I7207,'DE-PARA'!B:D,3,0),VLOOKUP(I7207,'DE-PARA'!C:D,2,0)),"NÃO ENCONTRADO")</f>
        <v>Materiais</v>
      </c>
      <c r="L7207" s="50" t="str">
        <f>VLOOKUP(K7207,'Base -Receita-Despesa'!$B:$AS,1,FALSE)</f>
        <v>Materiais</v>
      </c>
    </row>
    <row r="7208" spans="1:12" ht="15" customHeight="1" x14ac:dyDescent="0.25">
      <c r="A7208" s="81" t="str">
        <f t="shared" si="230"/>
        <v>2020</v>
      </c>
      <c r="B7208" s="259" t="s">
        <v>1021</v>
      </c>
      <c r="C7208" s="260" t="s">
        <v>1022</v>
      </c>
      <c r="D7208" s="73" t="str">
        <f t="shared" si="231"/>
        <v>mar/2020</v>
      </c>
      <c r="E7208" s="263">
        <v>43913</v>
      </c>
      <c r="F7208" s="259">
        <v>5191</v>
      </c>
      <c r="G7208" s="259" t="s">
        <v>295</v>
      </c>
      <c r="H7208" s="264" t="s">
        <v>2084</v>
      </c>
      <c r="I7208" s="264" t="s">
        <v>249</v>
      </c>
      <c r="J7208" s="265">
        <v>-3402</v>
      </c>
      <c r="K7208" s="82" t="str">
        <f>IFERROR(IFERROR(VLOOKUP(I7208,'DE-PARA'!B:D,3,0),VLOOKUP(I7208,'DE-PARA'!C:D,2,0)),"NÃO ENCONTRADO")</f>
        <v>Materiais</v>
      </c>
      <c r="L7208" s="50" t="str">
        <f>VLOOKUP(K7208,'Base -Receita-Despesa'!$B:$AS,1,FALSE)</f>
        <v>Materiais</v>
      </c>
    </row>
    <row r="7209" spans="1:12" ht="15" customHeight="1" x14ac:dyDescent="0.25">
      <c r="A7209" s="81" t="str">
        <f t="shared" si="230"/>
        <v>2020</v>
      </c>
      <c r="B7209" s="259" t="s">
        <v>1021</v>
      </c>
      <c r="C7209" s="260" t="s">
        <v>1022</v>
      </c>
      <c r="D7209" s="73" t="str">
        <f t="shared" si="231"/>
        <v>mar/2020</v>
      </c>
      <c r="E7209" s="263">
        <v>43913</v>
      </c>
      <c r="F7209" s="259">
        <v>111348</v>
      </c>
      <c r="G7209" s="259" t="s">
        <v>295</v>
      </c>
      <c r="H7209" s="264" t="s">
        <v>181</v>
      </c>
      <c r="I7209" s="264" t="s">
        <v>249</v>
      </c>
      <c r="J7209" s="265">
        <v>-1461.6</v>
      </c>
      <c r="K7209" s="82" t="str">
        <f>IFERROR(IFERROR(VLOOKUP(I7209,'DE-PARA'!B:D,3,0),VLOOKUP(I7209,'DE-PARA'!C:D,2,0)),"NÃO ENCONTRADO")</f>
        <v>Materiais</v>
      </c>
      <c r="L7209" s="50" t="str">
        <f>VLOOKUP(K7209,'Base -Receita-Despesa'!$B:$AS,1,FALSE)</f>
        <v>Materiais</v>
      </c>
    </row>
    <row r="7210" spans="1:12" ht="15" customHeight="1" x14ac:dyDescent="0.25">
      <c r="A7210" s="81" t="str">
        <f t="shared" si="230"/>
        <v>2020</v>
      </c>
      <c r="B7210" s="259" t="s">
        <v>1021</v>
      </c>
      <c r="C7210" s="260" t="s">
        <v>1022</v>
      </c>
      <c r="D7210" s="73" t="str">
        <f t="shared" si="231"/>
        <v>mar/2020</v>
      </c>
      <c r="E7210" s="263">
        <v>43913</v>
      </c>
      <c r="F7210" s="259">
        <v>246</v>
      </c>
      <c r="G7210" s="259" t="s">
        <v>295</v>
      </c>
      <c r="H7210" s="264" t="s">
        <v>840</v>
      </c>
      <c r="I7210" s="266" t="s">
        <v>150</v>
      </c>
      <c r="J7210" s="265">
        <v>-2737.95</v>
      </c>
      <c r="K7210" s="82" t="str">
        <f>IFERROR(IFERROR(VLOOKUP(I7210,'DE-PARA'!B:D,3,0),VLOOKUP(I7210,'DE-PARA'!C:D,2,0)),"NÃO ENCONTRADO")</f>
        <v>Serviços</v>
      </c>
      <c r="L7210" s="50" t="str">
        <f>VLOOKUP(K7210,'Base -Receita-Despesa'!$B:$AS,1,FALSE)</f>
        <v>Serviços</v>
      </c>
    </row>
    <row r="7211" spans="1:12" ht="15" customHeight="1" x14ac:dyDescent="0.25">
      <c r="A7211" s="81" t="str">
        <f t="shared" si="230"/>
        <v>2020</v>
      </c>
      <c r="B7211" s="259" t="s">
        <v>1021</v>
      </c>
      <c r="C7211" s="260" t="s">
        <v>1022</v>
      </c>
      <c r="D7211" s="73" t="str">
        <f t="shared" si="231"/>
        <v>mar/2020</v>
      </c>
      <c r="E7211" s="263">
        <v>43913</v>
      </c>
      <c r="F7211" s="259">
        <v>241</v>
      </c>
      <c r="G7211" s="259" t="s">
        <v>295</v>
      </c>
      <c r="H7211" s="264" t="s">
        <v>840</v>
      </c>
      <c r="I7211" s="264" t="s">
        <v>150</v>
      </c>
      <c r="J7211" s="265">
        <v>-45532.43</v>
      </c>
      <c r="K7211" s="82" t="str">
        <f>IFERROR(IFERROR(VLOOKUP(I7211,'DE-PARA'!B:D,3,0),VLOOKUP(I7211,'DE-PARA'!C:D,2,0)),"NÃO ENCONTRADO")</f>
        <v>Serviços</v>
      </c>
      <c r="L7211" s="50" t="str">
        <f>VLOOKUP(K7211,'Base -Receita-Despesa'!$B:$AS,1,FALSE)</f>
        <v>Serviços</v>
      </c>
    </row>
    <row r="7212" spans="1:12" ht="15" customHeight="1" x14ac:dyDescent="0.25">
      <c r="A7212" s="81" t="str">
        <f t="shared" si="230"/>
        <v>2020</v>
      </c>
      <c r="B7212" s="259" t="s">
        <v>1021</v>
      </c>
      <c r="C7212" s="260" t="s">
        <v>1022</v>
      </c>
      <c r="D7212" s="73" t="str">
        <f t="shared" si="231"/>
        <v>mar/2020</v>
      </c>
      <c r="E7212" s="263">
        <v>43913</v>
      </c>
      <c r="F7212" s="259">
        <v>5625</v>
      </c>
      <c r="G7212" s="259" t="s">
        <v>295</v>
      </c>
      <c r="H7212" s="264" t="s">
        <v>1782</v>
      </c>
      <c r="I7212" s="264" t="s">
        <v>190</v>
      </c>
      <c r="J7212" s="265">
        <v>-9200</v>
      </c>
      <c r="K7212" s="82" t="str">
        <f>IFERROR(IFERROR(VLOOKUP(I7212,'DE-PARA'!B:D,3,0),VLOOKUP(I7212,'DE-PARA'!C:D,2,0)),"NÃO ENCONTRADO")</f>
        <v>Serviços</v>
      </c>
      <c r="L7212" s="50" t="str">
        <f>VLOOKUP(K7212,'Base -Receita-Despesa'!$B:$AS,1,FALSE)</f>
        <v>Serviços</v>
      </c>
    </row>
    <row r="7213" spans="1:12" ht="15" customHeight="1" x14ac:dyDescent="0.25">
      <c r="A7213" s="81" t="str">
        <f t="shared" si="230"/>
        <v>2020</v>
      </c>
      <c r="B7213" s="259" t="s">
        <v>1021</v>
      </c>
      <c r="C7213" s="260" t="s">
        <v>1022</v>
      </c>
      <c r="D7213" s="73" t="str">
        <f t="shared" si="231"/>
        <v>mar/2020</v>
      </c>
      <c r="E7213" s="263">
        <v>43913</v>
      </c>
      <c r="F7213" s="259" t="s">
        <v>187</v>
      </c>
      <c r="G7213" s="259" t="s">
        <v>295</v>
      </c>
      <c r="H7213" s="264" t="s">
        <v>1693</v>
      </c>
      <c r="I7213" s="264" t="s">
        <v>188</v>
      </c>
      <c r="J7213" s="264">
        <v>-200</v>
      </c>
      <c r="K7213" s="82" t="str">
        <f>IFERROR(IFERROR(VLOOKUP(I7213,'DE-PARA'!B:D,3,0),VLOOKUP(I7213,'DE-PARA'!C:D,2,0)),"NÃO ENCONTRADO")</f>
        <v>Tributos, Taxas e Contribuições</v>
      </c>
      <c r="L7213" s="50" t="str">
        <f>VLOOKUP(K7213,'Base -Receita-Despesa'!$B:$AS,1,FALSE)</f>
        <v>Tributos, Taxas e Contribuições</v>
      </c>
    </row>
    <row r="7214" spans="1:12" ht="15" customHeight="1" x14ac:dyDescent="0.25">
      <c r="A7214" s="81" t="str">
        <f t="shared" si="230"/>
        <v>2020</v>
      </c>
      <c r="B7214" s="259" t="s">
        <v>1021</v>
      </c>
      <c r="C7214" s="260" t="s">
        <v>1022</v>
      </c>
      <c r="D7214" s="73" t="str">
        <f t="shared" si="231"/>
        <v>mar/2020</v>
      </c>
      <c r="E7214" s="263">
        <v>43913</v>
      </c>
      <c r="F7214" s="259" t="s">
        <v>127</v>
      </c>
      <c r="G7214" s="259" t="s">
        <v>295</v>
      </c>
      <c r="H7214" s="264" t="s">
        <v>1830</v>
      </c>
      <c r="I7214" s="264" t="s">
        <v>128</v>
      </c>
      <c r="J7214" s="265">
        <v>-1728.21</v>
      </c>
      <c r="K7214" s="82" t="str">
        <f>IFERROR(IFERROR(VLOOKUP(I7214,'DE-PARA'!B:D,3,0),VLOOKUP(I7214,'DE-PARA'!C:D,2,0)),"NÃO ENCONTRADO")</f>
        <v>Rescisões Trabalhistas</v>
      </c>
      <c r="L7214" s="50" t="str">
        <f>VLOOKUP(K7214,'Base -Receita-Despesa'!$B:$AS,1,FALSE)</f>
        <v>Rescisões Trabalhistas</v>
      </c>
    </row>
    <row r="7215" spans="1:12" ht="15" customHeight="1" x14ac:dyDescent="0.25">
      <c r="A7215" s="81" t="str">
        <f t="shared" si="230"/>
        <v>2020</v>
      </c>
      <c r="B7215" s="259" t="s">
        <v>1021</v>
      </c>
      <c r="C7215" s="260" t="s">
        <v>1022</v>
      </c>
      <c r="D7215" s="73" t="str">
        <f t="shared" si="231"/>
        <v>mar/2020</v>
      </c>
      <c r="E7215" s="263">
        <v>43913</v>
      </c>
      <c r="F7215" s="259">
        <v>32252</v>
      </c>
      <c r="G7215" s="259" t="s">
        <v>295</v>
      </c>
      <c r="H7215" s="270" t="s">
        <v>361</v>
      </c>
      <c r="I7215" s="264" t="s">
        <v>249</v>
      </c>
      <c r="J7215" s="265">
        <v>-1406.28</v>
      </c>
      <c r="K7215" s="82" t="str">
        <f>IFERROR(IFERROR(VLOOKUP(I7215,'DE-PARA'!B:D,3,0),VLOOKUP(I7215,'DE-PARA'!C:D,2,0)),"NÃO ENCONTRADO")</f>
        <v>Materiais</v>
      </c>
      <c r="L7215" s="50" t="str">
        <f>VLOOKUP(K7215,'Base -Receita-Despesa'!$B:$AS,1,FALSE)</f>
        <v>Materiais</v>
      </c>
    </row>
    <row r="7216" spans="1:12" ht="15" customHeight="1" x14ac:dyDescent="0.25">
      <c r="A7216" s="81" t="str">
        <f t="shared" si="230"/>
        <v>2020</v>
      </c>
      <c r="B7216" s="259" t="s">
        <v>1021</v>
      </c>
      <c r="C7216" s="260" t="s">
        <v>1022</v>
      </c>
      <c r="D7216" s="73" t="str">
        <f t="shared" si="231"/>
        <v>mar/2020</v>
      </c>
      <c r="E7216" s="263">
        <v>43913</v>
      </c>
      <c r="F7216" s="259" t="s">
        <v>214</v>
      </c>
      <c r="G7216" s="259" t="s">
        <v>295</v>
      </c>
      <c r="H7216" s="264" t="s">
        <v>197</v>
      </c>
      <c r="I7216" s="264" t="s">
        <v>133</v>
      </c>
      <c r="J7216" s="264">
        <v>-9.5</v>
      </c>
      <c r="K7216" s="82" t="str">
        <f>IFERROR(IFERROR(VLOOKUP(I7216,'DE-PARA'!B:D,3,0),VLOOKUP(I7216,'DE-PARA'!C:D,2,0)),"NÃO ENCONTRADO")</f>
        <v>Outras Saídas</v>
      </c>
      <c r="L7216" s="50" t="str">
        <f>VLOOKUP(K7216,'Base -Receita-Despesa'!$B:$AS,1,FALSE)</f>
        <v>Outras Saídas</v>
      </c>
    </row>
    <row r="7217" spans="1:12" ht="15" customHeight="1" x14ac:dyDescent="0.25">
      <c r="A7217" s="81" t="str">
        <f t="shared" si="230"/>
        <v>2020</v>
      </c>
      <c r="B7217" s="259" t="s">
        <v>1021</v>
      </c>
      <c r="C7217" s="260" t="s">
        <v>1022</v>
      </c>
      <c r="D7217" s="73" t="str">
        <f t="shared" si="231"/>
        <v>mar/2020</v>
      </c>
      <c r="E7217" s="263">
        <v>43913</v>
      </c>
      <c r="F7217" s="259" t="s">
        <v>214</v>
      </c>
      <c r="G7217" s="259" t="s">
        <v>295</v>
      </c>
      <c r="H7217" s="264" t="s">
        <v>197</v>
      </c>
      <c r="I7217" s="264" t="s">
        <v>133</v>
      </c>
      <c r="J7217" s="264">
        <v>-9.5</v>
      </c>
      <c r="K7217" s="82" t="str">
        <f>IFERROR(IFERROR(VLOOKUP(I7217,'DE-PARA'!B:D,3,0),VLOOKUP(I7217,'DE-PARA'!C:D,2,0)),"NÃO ENCONTRADO")</f>
        <v>Outras Saídas</v>
      </c>
      <c r="L7217" s="50" t="str">
        <f>VLOOKUP(K7217,'Base -Receita-Despesa'!$B:$AS,1,FALSE)</f>
        <v>Outras Saídas</v>
      </c>
    </row>
    <row r="7218" spans="1:12" ht="15" customHeight="1" x14ac:dyDescent="0.25">
      <c r="A7218" s="81" t="str">
        <f t="shared" ref="A7218:A7281" si="232">IF(K7218="NÃO ENCONTRADO",0,RIGHT(D7218,4))</f>
        <v>2020</v>
      </c>
      <c r="B7218" s="259" t="s">
        <v>1021</v>
      </c>
      <c r="C7218" s="260" t="s">
        <v>1022</v>
      </c>
      <c r="D7218" s="73" t="str">
        <f t="shared" si="231"/>
        <v>mar/2020</v>
      </c>
      <c r="E7218" s="263">
        <v>43913</v>
      </c>
      <c r="F7218" s="259" t="s">
        <v>214</v>
      </c>
      <c r="G7218" s="259" t="s">
        <v>295</v>
      </c>
      <c r="H7218" s="264" t="s">
        <v>197</v>
      </c>
      <c r="I7218" s="264" t="s">
        <v>133</v>
      </c>
      <c r="J7218" s="264">
        <v>-9.5</v>
      </c>
      <c r="K7218" s="82" t="str">
        <f>IFERROR(IFERROR(VLOOKUP(I7218,'DE-PARA'!B:D,3,0),VLOOKUP(I7218,'DE-PARA'!C:D,2,0)),"NÃO ENCONTRADO")</f>
        <v>Outras Saídas</v>
      </c>
      <c r="L7218" s="50" t="str">
        <f>VLOOKUP(K7218,'Base -Receita-Despesa'!$B:$AS,1,FALSE)</f>
        <v>Outras Saídas</v>
      </c>
    </row>
    <row r="7219" spans="1:12" ht="15" customHeight="1" x14ac:dyDescent="0.25">
      <c r="A7219" s="81" t="str">
        <f t="shared" si="232"/>
        <v>2020</v>
      </c>
      <c r="B7219" s="259" t="s">
        <v>1021</v>
      </c>
      <c r="C7219" s="260" t="s">
        <v>1022</v>
      </c>
      <c r="D7219" s="73" t="str">
        <f t="shared" si="231"/>
        <v>mar/2020</v>
      </c>
      <c r="E7219" s="263">
        <v>43913</v>
      </c>
      <c r="F7219" s="259" t="s">
        <v>214</v>
      </c>
      <c r="G7219" s="259" t="s">
        <v>295</v>
      </c>
      <c r="H7219" s="264" t="s">
        <v>197</v>
      </c>
      <c r="I7219" s="264" t="s">
        <v>133</v>
      </c>
      <c r="J7219" s="264">
        <v>-1</v>
      </c>
      <c r="K7219" s="82" t="str">
        <f>IFERROR(IFERROR(VLOOKUP(I7219,'DE-PARA'!B:D,3,0),VLOOKUP(I7219,'DE-PARA'!C:D,2,0)),"NÃO ENCONTRADO")</f>
        <v>Outras Saídas</v>
      </c>
      <c r="L7219" s="50" t="str">
        <f>VLOOKUP(K7219,'Base -Receita-Despesa'!$B:$AS,1,FALSE)</f>
        <v>Outras Saídas</v>
      </c>
    </row>
    <row r="7220" spans="1:12" ht="15" customHeight="1" x14ac:dyDescent="0.25">
      <c r="A7220" s="81" t="str">
        <f t="shared" si="232"/>
        <v>2020</v>
      </c>
      <c r="B7220" s="259" t="s">
        <v>1021</v>
      </c>
      <c r="C7220" s="260" t="s">
        <v>1022</v>
      </c>
      <c r="D7220" s="73" t="str">
        <f t="shared" si="231"/>
        <v>mar/2020</v>
      </c>
      <c r="E7220" s="263">
        <v>43913</v>
      </c>
      <c r="F7220" s="259" t="s">
        <v>214</v>
      </c>
      <c r="G7220" s="259" t="s">
        <v>295</v>
      </c>
      <c r="H7220" s="264" t="s">
        <v>197</v>
      </c>
      <c r="I7220" s="264" t="s">
        <v>133</v>
      </c>
      <c r="J7220" s="264">
        <v>-1</v>
      </c>
      <c r="K7220" s="82" t="str">
        <f>IFERROR(IFERROR(VLOOKUP(I7220,'DE-PARA'!B:D,3,0),VLOOKUP(I7220,'DE-PARA'!C:D,2,0)),"NÃO ENCONTRADO")</f>
        <v>Outras Saídas</v>
      </c>
      <c r="L7220" s="50" t="str">
        <f>VLOOKUP(K7220,'Base -Receita-Despesa'!$B:$AS,1,FALSE)</f>
        <v>Outras Saídas</v>
      </c>
    </row>
    <row r="7221" spans="1:12" ht="15" customHeight="1" x14ac:dyDescent="0.25">
      <c r="A7221" s="81" t="str">
        <f t="shared" si="232"/>
        <v>2020</v>
      </c>
      <c r="B7221" s="259" t="s">
        <v>1021</v>
      </c>
      <c r="C7221" s="260" t="s">
        <v>1022</v>
      </c>
      <c r="D7221" s="73" t="str">
        <f t="shared" si="231"/>
        <v>mar/2020</v>
      </c>
      <c r="E7221" s="263">
        <v>43914</v>
      </c>
      <c r="F7221" s="259" t="s">
        <v>183</v>
      </c>
      <c r="G7221" s="259" t="s">
        <v>295</v>
      </c>
      <c r="H7221" s="264" t="s">
        <v>1684</v>
      </c>
      <c r="I7221" s="264" t="s">
        <v>184</v>
      </c>
      <c r="J7221" s="264">
        <v>-800</v>
      </c>
      <c r="K7221" s="82" t="str">
        <f>IFERROR(IFERROR(VLOOKUP(I7221,'DE-PARA'!B:D,3,0),VLOOKUP(I7221,'DE-PARA'!C:D,2,0)),"NÃO ENCONTRADO")</f>
        <v>Aluguéis</v>
      </c>
      <c r="L7221" s="50" t="str">
        <f>VLOOKUP(K7221,'Base -Receita-Despesa'!$B:$AS,1,FALSE)</f>
        <v>Aluguéis</v>
      </c>
    </row>
    <row r="7222" spans="1:12" ht="15" customHeight="1" x14ac:dyDescent="0.25">
      <c r="A7222" s="81" t="str">
        <f t="shared" si="232"/>
        <v>2020</v>
      </c>
      <c r="B7222" s="259" t="s">
        <v>1021</v>
      </c>
      <c r="C7222" s="260" t="s">
        <v>1022</v>
      </c>
      <c r="D7222" s="73" t="str">
        <f t="shared" si="231"/>
        <v>mar/2020</v>
      </c>
      <c r="E7222" s="263">
        <v>43914</v>
      </c>
      <c r="F7222" s="259">
        <v>5457</v>
      </c>
      <c r="G7222" s="259" t="s">
        <v>295</v>
      </c>
      <c r="H7222" s="264" t="s">
        <v>2084</v>
      </c>
      <c r="I7222" s="264" t="s">
        <v>249</v>
      </c>
      <c r="J7222" s="265">
        <v>-17500</v>
      </c>
      <c r="K7222" s="82" t="str">
        <f>IFERROR(IFERROR(VLOOKUP(I7222,'DE-PARA'!B:D,3,0),VLOOKUP(I7222,'DE-PARA'!C:D,2,0)),"NÃO ENCONTRADO")</f>
        <v>Materiais</v>
      </c>
      <c r="L7222" s="50" t="str">
        <f>VLOOKUP(K7222,'Base -Receita-Despesa'!$B:$AS,1,FALSE)</f>
        <v>Materiais</v>
      </c>
    </row>
    <row r="7223" spans="1:12" ht="15" customHeight="1" x14ac:dyDescent="0.25">
      <c r="A7223" s="81" t="str">
        <f t="shared" si="232"/>
        <v>2020</v>
      </c>
      <c r="B7223" s="259" t="s">
        <v>1021</v>
      </c>
      <c r="C7223" s="260" t="s">
        <v>1022</v>
      </c>
      <c r="D7223" s="73" t="str">
        <f t="shared" si="231"/>
        <v>mar/2020</v>
      </c>
      <c r="E7223" s="263">
        <v>43914</v>
      </c>
      <c r="F7223" s="259">
        <v>232</v>
      </c>
      <c r="G7223" s="259" t="s">
        <v>295</v>
      </c>
      <c r="H7223" s="264" t="s">
        <v>2085</v>
      </c>
      <c r="I7223" s="264" t="s">
        <v>249</v>
      </c>
      <c r="J7223" s="265">
        <v>-10000</v>
      </c>
      <c r="K7223" s="82" t="str">
        <f>IFERROR(IFERROR(VLOOKUP(I7223,'DE-PARA'!B:D,3,0),VLOOKUP(I7223,'DE-PARA'!C:D,2,0)),"NÃO ENCONTRADO")</f>
        <v>Materiais</v>
      </c>
      <c r="L7223" s="50" t="str">
        <f>VLOOKUP(K7223,'Base -Receita-Despesa'!$B:$AS,1,FALSE)</f>
        <v>Materiais</v>
      </c>
    </row>
    <row r="7224" spans="1:12" ht="15" customHeight="1" x14ac:dyDescent="0.25">
      <c r="A7224" s="81" t="str">
        <f t="shared" si="232"/>
        <v>2020</v>
      </c>
      <c r="B7224" s="259" t="s">
        <v>1021</v>
      </c>
      <c r="C7224" s="260" t="s">
        <v>1022</v>
      </c>
      <c r="D7224" s="73" t="str">
        <f t="shared" si="231"/>
        <v>mar/2020</v>
      </c>
      <c r="E7224" s="263">
        <v>43914</v>
      </c>
      <c r="F7224" s="259" t="s">
        <v>214</v>
      </c>
      <c r="G7224" s="259" t="s">
        <v>295</v>
      </c>
      <c r="H7224" s="264" t="s">
        <v>197</v>
      </c>
      <c r="I7224" s="264" t="s">
        <v>133</v>
      </c>
      <c r="J7224" s="264">
        <v>-9.5</v>
      </c>
      <c r="K7224" s="82" t="str">
        <f>IFERROR(IFERROR(VLOOKUP(I7224,'DE-PARA'!B:D,3,0),VLOOKUP(I7224,'DE-PARA'!C:D,2,0)),"NÃO ENCONTRADO")</f>
        <v>Outras Saídas</v>
      </c>
      <c r="L7224" s="50" t="str">
        <f>VLOOKUP(K7224,'Base -Receita-Despesa'!$B:$AS,1,FALSE)</f>
        <v>Outras Saídas</v>
      </c>
    </row>
    <row r="7225" spans="1:12" ht="15" customHeight="1" x14ac:dyDescent="0.25">
      <c r="A7225" s="81" t="str">
        <f t="shared" si="232"/>
        <v>2020</v>
      </c>
      <c r="B7225" s="259" t="s">
        <v>1021</v>
      </c>
      <c r="C7225" s="260" t="s">
        <v>1022</v>
      </c>
      <c r="D7225" s="73" t="str">
        <f t="shared" si="231"/>
        <v>mar/2020</v>
      </c>
      <c r="E7225" s="263">
        <v>43914</v>
      </c>
      <c r="F7225" s="259" t="s">
        <v>214</v>
      </c>
      <c r="G7225" s="259" t="s">
        <v>295</v>
      </c>
      <c r="H7225" s="264" t="s">
        <v>197</v>
      </c>
      <c r="I7225" s="264" t="s">
        <v>133</v>
      </c>
      <c r="J7225" s="264">
        <v>-9.5</v>
      </c>
      <c r="K7225" s="82" t="str">
        <f>IFERROR(IFERROR(VLOOKUP(I7225,'DE-PARA'!B:D,3,0),VLOOKUP(I7225,'DE-PARA'!C:D,2,0)),"NÃO ENCONTRADO")</f>
        <v>Outras Saídas</v>
      </c>
      <c r="L7225" s="50" t="str">
        <f>VLOOKUP(K7225,'Base -Receita-Despesa'!$B:$AS,1,FALSE)</f>
        <v>Outras Saídas</v>
      </c>
    </row>
    <row r="7226" spans="1:12" ht="15" customHeight="1" x14ac:dyDescent="0.25">
      <c r="A7226" s="81" t="str">
        <f t="shared" si="232"/>
        <v>2020</v>
      </c>
      <c r="B7226" s="259" t="s">
        <v>1021</v>
      </c>
      <c r="C7226" s="260" t="s">
        <v>1022</v>
      </c>
      <c r="D7226" s="73" t="str">
        <f t="shared" si="231"/>
        <v>mar/2020</v>
      </c>
      <c r="E7226" s="263">
        <v>43914</v>
      </c>
      <c r="F7226" s="259" t="s">
        <v>214</v>
      </c>
      <c r="G7226" s="259" t="s">
        <v>295</v>
      </c>
      <c r="H7226" s="264" t="s">
        <v>197</v>
      </c>
      <c r="I7226" s="264" t="s">
        <v>133</v>
      </c>
      <c r="J7226" s="264">
        <v>-1</v>
      </c>
      <c r="K7226" s="82" t="str">
        <f>IFERROR(IFERROR(VLOOKUP(I7226,'DE-PARA'!B:D,3,0),VLOOKUP(I7226,'DE-PARA'!C:D,2,0)),"NÃO ENCONTRADO")</f>
        <v>Outras Saídas</v>
      </c>
      <c r="L7226" s="50" t="str">
        <f>VLOOKUP(K7226,'Base -Receita-Despesa'!$B:$AS,1,FALSE)</f>
        <v>Outras Saídas</v>
      </c>
    </row>
    <row r="7227" spans="1:12" ht="15" customHeight="1" x14ac:dyDescent="0.25">
      <c r="A7227" s="81" t="str">
        <f t="shared" si="232"/>
        <v>2020</v>
      </c>
      <c r="B7227" s="259" t="s">
        <v>1021</v>
      </c>
      <c r="C7227" s="260" t="s">
        <v>1022</v>
      </c>
      <c r="D7227" s="73" t="str">
        <f t="shared" si="231"/>
        <v>mar/2020</v>
      </c>
      <c r="E7227" s="263">
        <v>43915</v>
      </c>
      <c r="F7227" s="259" t="s">
        <v>175</v>
      </c>
      <c r="G7227" s="259" t="s">
        <v>295</v>
      </c>
      <c r="H7227" s="264" t="s">
        <v>613</v>
      </c>
      <c r="I7227" s="264" t="s">
        <v>148</v>
      </c>
      <c r="J7227" s="265">
        <v>-9973.81</v>
      </c>
      <c r="K7227" s="82" t="str">
        <f>IFERROR(IFERROR(VLOOKUP(I7227,'DE-PARA'!B:D,3,0),VLOOKUP(I7227,'DE-PARA'!C:D,2,0)),"NÃO ENCONTRADO")</f>
        <v>Pessoal</v>
      </c>
      <c r="L7227" s="50" t="str">
        <f>VLOOKUP(K7227,'Base -Receita-Despesa'!$B:$AS,1,FALSE)</f>
        <v>Pessoal</v>
      </c>
    </row>
    <row r="7228" spans="1:12" ht="15" customHeight="1" x14ac:dyDescent="0.25">
      <c r="A7228" s="81" t="str">
        <f t="shared" si="232"/>
        <v>2020</v>
      </c>
      <c r="B7228" s="259" t="s">
        <v>1021</v>
      </c>
      <c r="C7228" s="260" t="s">
        <v>1022</v>
      </c>
      <c r="D7228" s="73" t="str">
        <f t="shared" si="231"/>
        <v>mar/2020</v>
      </c>
      <c r="E7228" s="263">
        <v>43915</v>
      </c>
      <c r="F7228" s="259" t="s">
        <v>175</v>
      </c>
      <c r="G7228" s="259" t="s">
        <v>295</v>
      </c>
      <c r="H7228" s="264" t="s">
        <v>1578</v>
      </c>
      <c r="I7228" s="264" t="s">
        <v>148</v>
      </c>
      <c r="J7228" s="265">
        <v>-3495.06</v>
      </c>
      <c r="K7228" s="82" t="str">
        <f>IFERROR(IFERROR(VLOOKUP(I7228,'DE-PARA'!B:D,3,0),VLOOKUP(I7228,'DE-PARA'!C:D,2,0)),"NÃO ENCONTRADO")</f>
        <v>Pessoal</v>
      </c>
      <c r="L7228" s="50" t="str">
        <f>VLOOKUP(K7228,'Base -Receita-Despesa'!$B:$AS,1,FALSE)</f>
        <v>Pessoal</v>
      </c>
    </row>
    <row r="7229" spans="1:12" ht="15" customHeight="1" x14ac:dyDescent="0.25">
      <c r="A7229" s="81" t="str">
        <f t="shared" si="232"/>
        <v>2020</v>
      </c>
      <c r="B7229" s="259" t="s">
        <v>1021</v>
      </c>
      <c r="C7229" s="260" t="s">
        <v>1022</v>
      </c>
      <c r="D7229" s="73" t="str">
        <f t="shared" si="231"/>
        <v>mar/2020</v>
      </c>
      <c r="E7229" s="263">
        <v>43915</v>
      </c>
      <c r="F7229" s="259" t="s">
        <v>214</v>
      </c>
      <c r="G7229" s="259" t="s">
        <v>295</v>
      </c>
      <c r="H7229" s="264" t="s">
        <v>197</v>
      </c>
      <c r="I7229" s="264" t="s">
        <v>133</v>
      </c>
      <c r="J7229" s="264">
        <v>-9.5</v>
      </c>
      <c r="K7229" s="82" t="str">
        <f>IFERROR(IFERROR(VLOOKUP(I7229,'DE-PARA'!B:D,3,0),VLOOKUP(I7229,'DE-PARA'!C:D,2,0)),"NÃO ENCONTRADO")</f>
        <v>Outras Saídas</v>
      </c>
      <c r="L7229" s="50" t="str">
        <f>VLOOKUP(K7229,'Base -Receita-Despesa'!$B:$AS,1,FALSE)</f>
        <v>Outras Saídas</v>
      </c>
    </row>
    <row r="7230" spans="1:12" ht="15" customHeight="1" x14ac:dyDescent="0.25">
      <c r="A7230" s="81" t="str">
        <f t="shared" si="232"/>
        <v>2020</v>
      </c>
      <c r="B7230" s="259" t="s">
        <v>1021</v>
      </c>
      <c r="C7230" s="260" t="s">
        <v>1022</v>
      </c>
      <c r="D7230" s="73" t="str">
        <f t="shared" si="231"/>
        <v>mar/2020</v>
      </c>
      <c r="E7230" s="263">
        <v>43915</v>
      </c>
      <c r="F7230" s="259" t="s">
        <v>744</v>
      </c>
      <c r="G7230" s="259" t="s">
        <v>295</v>
      </c>
      <c r="H7230" s="264" t="s">
        <v>854</v>
      </c>
      <c r="I7230" s="264" t="s">
        <v>195</v>
      </c>
      <c r="J7230" s="264">
        <v>-519.17999999999995</v>
      </c>
      <c r="K7230" s="82" t="str">
        <f>IFERROR(IFERROR(VLOOKUP(I7230,'DE-PARA'!B:D,3,0),VLOOKUP(I7230,'DE-PARA'!C:D,2,0)),"NÃO ENCONTRADO")</f>
        <v>Pessoal</v>
      </c>
      <c r="L7230" s="50" t="str">
        <f>VLOOKUP(K7230,'Base -Receita-Despesa'!$B:$AS,1,FALSE)</f>
        <v>Pessoal</v>
      </c>
    </row>
    <row r="7231" spans="1:12" ht="15" customHeight="1" x14ac:dyDescent="0.25">
      <c r="A7231" s="81" t="str">
        <f t="shared" si="232"/>
        <v>2020</v>
      </c>
      <c r="B7231" s="259" t="s">
        <v>1021</v>
      </c>
      <c r="C7231" s="260" t="s">
        <v>1022</v>
      </c>
      <c r="D7231" s="73" t="str">
        <f t="shared" si="231"/>
        <v>mar/2020</v>
      </c>
      <c r="E7231" s="263">
        <v>43915</v>
      </c>
      <c r="F7231" s="259" t="s">
        <v>214</v>
      </c>
      <c r="G7231" s="259" t="s">
        <v>295</v>
      </c>
      <c r="H7231" s="264" t="s">
        <v>197</v>
      </c>
      <c r="I7231" s="264" t="s">
        <v>133</v>
      </c>
      <c r="J7231" s="264">
        <v>-1</v>
      </c>
      <c r="K7231" s="82" t="str">
        <f>IFERROR(IFERROR(VLOOKUP(I7231,'DE-PARA'!B:D,3,0),VLOOKUP(I7231,'DE-PARA'!C:D,2,0)),"NÃO ENCONTRADO")</f>
        <v>Outras Saídas</v>
      </c>
      <c r="L7231" s="50" t="str">
        <f>VLOOKUP(K7231,'Base -Receita-Despesa'!$B:$AS,1,FALSE)</f>
        <v>Outras Saídas</v>
      </c>
    </row>
    <row r="7232" spans="1:12" ht="15" customHeight="1" x14ac:dyDescent="0.25">
      <c r="A7232" s="81" t="str">
        <f t="shared" si="232"/>
        <v>2020</v>
      </c>
      <c r="B7232" s="259" t="s">
        <v>1021</v>
      </c>
      <c r="C7232" s="260" t="s">
        <v>1022</v>
      </c>
      <c r="D7232" s="73" t="str">
        <f t="shared" si="231"/>
        <v>mar/2020</v>
      </c>
      <c r="E7232" s="263">
        <v>43916</v>
      </c>
      <c r="F7232" s="259">
        <v>231</v>
      </c>
      <c r="G7232" s="259" t="s">
        <v>295</v>
      </c>
      <c r="H7232" s="264" t="s">
        <v>965</v>
      </c>
      <c r="I7232" s="264" t="s">
        <v>256</v>
      </c>
      <c r="J7232" s="265">
        <v>-6784.88</v>
      </c>
      <c r="K7232" s="82" t="str">
        <f>IFERROR(IFERROR(VLOOKUP(I7232,'DE-PARA'!B:D,3,0),VLOOKUP(I7232,'DE-PARA'!C:D,2,0)),"NÃO ENCONTRADO")</f>
        <v>Materiais</v>
      </c>
      <c r="L7232" s="50" t="str">
        <f>VLOOKUP(K7232,'Base -Receita-Despesa'!$B:$AS,1,FALSE)</f>
        <v>Materiais</v>
      </c>
    </row>
    <row r="7233" spans="1:12" ht="15" customHeight="1" x14ac:dyDescent="0.25">
      <c r="A7233" s="81" t="str">
        <f t="shared" si="232"/>
        <v>2020</v>
      </c>
      <c r="B7233" s="259" t="s">
        <v>1021</v>
      </c>
      <c r="C7233" s="260" t="s">
        <v>1022</v>
      </c>
      <c r="D7233" s="73" t="str">
        <f t="shared" si="231"/>
        <v>mar/2020</v>
      </c>
      <c r="E7233" s="263">
        <v>43916</v>
      </c>
      <c r="F7233" s="259">
        <v>19481</v>
      </c>
      <c r="G7233" s="259" t="s">
        <v>295</v>
      </c>
      <c r="H7233" s="266" t="s">
        <v>345</v>
      </c>
      <c r="I7233" s="264" t="s">
        <v>249</v>
      </c>
      <c r="J7233" s="265">
        <v>-2445.9</v>
      </c>
      <c r="K7233" s="82" t="str">
        <f>IFERROR(IFERROR(VLOOKUP(I7233,'DE-PARA'!B:D,3,0),VLOOKUP(I7233,'DE-PARA'!C:D,2,0)),"NÃO ENCONTRADO")</f>
        <v>Materiais</v>
      </c>
      <c r="L7233" s="50" t="str">
        <f>VLOOKUP(K7233,'Base -Receita-Despesa'!$B:$AS,1,FALSE)</f>
        <v>Materiais</v>
      </c>
    </row>
    <row r="7234" spans="1:12" ht="15" customHeight="1" x14ac:dyDescent="0.25">
      <c r="A7234" s="81" t="str">
        <f t="shared" si="232"/>
        <v>2020</v>
      </c>
      <c r="B7234" s="259" t="s">
        <v>1021</v>
      </c>
      <c r="C7234" s="260" t="s">
        <v>1022</v>
      </c>
      <c r="D7234" s="73" t="str">
        <f t="shared" si="231"/>
        <v>mar/2020</v>
      </c>
      <c r="E7234" s="263">
        <v>43916</v>
      </c>
      <c r="F7234" s="259" t="s">
        <v>1968</v>
      </c>
      <c r="G7234" s="259" t="s">
        <v>295</v>
      </c>
      <c r="H7234" s="264" t="s">
        <v>1032</v>
      </c>
      <c r="I7234" s="264" t="s">
        <v>128</v>
      </c>
      <c r="J7234" s="265">
        <v>-3471.77</v>
      </c>
      <c r="K7234" s="82" t="str">
        <f>IFERROR(IFERROR(VLOOKUP(I7234,'DE-PARA'!B:D,3,0),VLOOKUP(I7234,'DE-PARA'!C:D,2,0)),"NÃO ENCONTRADO")</f>
        <v>Rescisões Trabalhistas</v>
      </c>
      <c r="L7234" s="50" t="str">
        <f>VLOOKUP(K7234,'Base -Receita-Despesa'!$B:$AS,1,FALSE)</f>
        <v>Rescisões Trabalhistas</v>
      </c>
    </row>
    <row r="7235" spans="1:12" ht="15" customHeight="1" x14ac:dyDescent="0.25">
      <c r="A7235" s="81" t="str">
        <f t="shared" si="232"/>
        <v>2020</v>
      </c>
      <c r="B7235" s="259" t="s">
        <v>1021</v>
      </c>
      <c r="C7235" s="260" t="s">
        <v>1022</v>
      </c>
      <c r="D7235" s="73" t="str">
        <f t="shared" ref="D7235:D7298" si="233">TEXT(E7235,"mmm/aaaa")</f>
        <v>mar/2020</v>
      </c>
      <c r="E7235" s="263">
        <v>43916</v>
      </c>
      <c r="F7235" s="259">
        <v>83</v>
      </c>
      <c r="G7235" s="259" t="s">
        <v>295</v>
      </c>
      <c r="H7235" s="264" t="s">
        <v>2086</v>
      </c>
      <c r="I7235" s="264" t="s">
        <v>244</v>
      </c>
      <c r="J7235" s="265">
        <v>-10000</v>
      </c>
      <c r="K7235" s="82" t="str">
        <f>IFERROR(IFERROR(VLOOKUP(I7235,'DE-PARA'!B:D,3,0),VLOOKUP(I7235,'DE-PARA'!C:D,2,0)),"NÃO ENCONTRADO")</f>
        <v>Pessoal</v>
      </c>
      <c r="L7235" s="50" t="str">
        <f>VLOOKUP(K7235,'Base -Receita-Despesa'!$B:$AS,1,FALSE)</f>
        <v>Pessoal</v>
      </c>
    </row>
    <row r="7236" spans="1:12" ht="15" customHeight="1" x14ac:dyDescent="0.25">
      <c r="A7236" s="81" t="str">
        <f t="shared" si="232"/>
        <v>2020</v>
      </c>
      <c r="B7236" s="259" t="s">
        <v>1021</v>
      </c>
      <c r="C7236" s="260" t="s">
        <v>1022</v>
      </c>
      <c r="D7236" s="73" t="str">
        <f t="shared" si="233"/>
        <v>mar/2020</v>
      </c>
      <c r="E7236" s="263">
        <v>43916</v>
      </c>
      <c r="F7236" s="259">
        <v>3051</v>
      </c>
      <c r="G7236" s="259" t="s">
        <v>295</v>
      </c>
      <c r="H7236" s="264" t="s">
        <v>1084</v>
      </c>
      <c r="I7236" s="264" t="s">
        <v>252</v>
      </c>
      <c r="J7236" s="265">
        <v>-1346.4</v>
      </c>
      <c r="K7236" s="82" t="str">
        <f>IFERROR(IFERROR(VLOOKUP(I7236,'DE-PARA'!B:D,3,0),VLOOKUP(I7236,'DE-PARA'!C:D,2,0)),"NÃO ENCONTRADO")</f>
        <v>Materiais</v>
      </c>
      <c r="L7236" s="50" t="str">
        <f>VLOOKUP(K7236,'Base -Receita-Despesa'!$B:$AS,1,FALSE)</f>
        <v>Materiais</v>
      </c>
    </row>
    <row r="7237" spans="1:12" ht="15" customHeight="1" x14ac:dyDescent="0.25">
      <c r="A7237" s="81" t="str">
        <f t="shared" si="232"/>
        <v>2020</v>
      </c>
      <c r="B7237" s="259" t="s">
        <v>1021</v>
      </c>
      <c r="C7237" s="260" t="s">
        <v>1022</v>
      </c>
      <c r="D7237" s="73" t="str">
        <f t="shared" si="233"/>
        <v>mar/2020</v>
      </c>
      <c r="E7237" s="263">
        <v>43916</v>
      </c>
      <c r="F7237" s="259" t="s">
        <v>921</v>
      </c>
      <c r="G7237" s="259" t="s">
        <v>295</v>
      </c>
      <c r="H7237" s="264" t="s">
        <v>1693</v>
      </c>
      <c r="I7237" s="264" t="s">
        <v>188</v>
      </c>
      <c r="J7237" s="264">
        <v>-100</v>
      </c>
      <c r="K7237" s="82" t="str">
        <f>IFERROR(IFERROR(VLOOKUP(I7237,'DE-PARA'!B:D,3,0),VLOOKUP(I7237,'DE-PARA'!C:D,2,0)),"NÃO ENCONTRADO")</f>
        <v>Tributos, Taxas e Contribuições</v>
      </c>
      <c r="L7237" s="50" t="str">
        <f>VLOOKUP(K7237,'Base -Receita-Despesa'!$B:$AS,1,FALSE)</f>
        <v>Tributos, Taxas e Contribuições</v>
      </c>
    </row>
    <row r="7238" spans="1:12" ht="15" customHeight="1" x14ac:dyDescent="0.25">
      <c r="A7238" s="81" t="str">
        <f t="shared" si="232"/>
        <v>2020</v>
      </c>
      <c r="B7238" s="259" t="s">
        <v>1021</v>
      </c>
      <c r="C7238" s="260" t="s">
        <v>1022</v>
      </c>
      <c r="D7238" s="73" t="str">
        <f t="shared" si="233"/>
        <v>mar/2020</v>
      </c>
      <c r="E7238" s="263">
        <v>43916</v>
      </c>
      <c r="F7238" s="259">
        <v>26</v>
      </c>
      <c r="G7238" s="259" t="s">
        <v>295</v>
      </c>
      <c r="H7238" s="264" t="s">
        <v>2087</v>
      </c>
      <c r="I7238" s="264" t="s">
        <v>158</v>
      </c>
      <c r="J7238" s="265">
        <v>-80000</v>
      </c>
      <c r="K7238" s="82" t="str">
        <f>IFERROR(IFERROR(VLOOKUP(I7238,'DE-PARA'!B:D,3,0),VLOOKUP(I7238,'DE-PARA'!C:D,2,0)),"NÃO ENCONTRADO")</f>
        <v>Materiais</v>
      </c>
      <c r="L7238" s="50" t="str">
        <f>VLOOKUP(K7238,'Base -Receita-Despesa'!$B:$AS,1,FALSE)</f>
        <v>Materiais</v>
      </c>
    </row>
    <row r="7239" spans="1:12" ht="15" customHeight="1" x14ac:dyDescent="0.25">
      <c r="A7239" s="81" t="str">
        <f t="shared" si="232"/>
        <v>2020</v>
      </c>
      <c r="B7239" s="259" t="s">
        <v>1021</v>
      </c>
      <c r="C7239" s="260" t="s">
        <v>1022</v>
      </c>
      <c r="D7239" s="73" t="str">
        <f t="shared" si="233"/>
        <v>mar/2020</v>
      </c>
      <c r="E7239" s="263">
        <v>43916</v>
      </c>
      <c r="F7239" s="259" t="s">
        <v>175</v>
      </c>
      <c r="G7239" s="259" t="s">
        <v>295</v>
      </c>
      <c r="H7239" s="264" t="s">
        <v>2088</v>
      </c>
      <c r="I7239" s="264" t="s">
        <v>148</v>
      </c>
      <c r="J7239" s="265">
        <v>-1275</v>
      </c>
      <c r="K7239" s="82" t="str">
        <f>IFERROR(IFERROR(VLOOKUP(I7239,'DE-PARA'!B:D,3,0),VLOOKUP(I7239,'DE-PARA'!C:D,2,0)),"NÃO ENCONTRADO")</f>
        <v>Pessoal</v>
      </c>
      <c r="L7239" s="50" t="str">
        <f>VLOOKUP(K7239,'Base -Receita-Despesa'!$B:$AS,1,FALSE)</f>
        <v>Pessoal</v>
      </c>
    </row>
    <row r="7240" spans="1:12" ht="15" customHeight="1" x14ac:dyDescent="0.25">
      <c r="A7240" s="81" t="str">
        <f t="shared" si="232"/>
        <v>2020</v>
      </c>
      <c r="B7240" s="259" t="s">
        <v>1021</v>
      </c>
      <c r="C7240" s="260" t="s">
        <v>1022</v>
      </c>
      <c r="D7240" s="73" t="str">
        <f t="shared" si="233"/>
        <v>mar/2020</v>
      </c>
      <c r="E7240" s="263">
        <v>43916</v>
      </c>
      <c r="F7240" s="259" t="s">
        <v>175</v>
      </c>
      <c r="G7240" s="259" t="s">
        <v>295</v>
      </c>
      <c r="H7240" s="264" t="s">
        <v>1970</v>
      </c>
      <c r="I7240" s="264" t="s">
        <v>148</v>
      </c>
      <c r="J7240" s="265">
        <v>-1032</v>
      </c>
      <c r="K7240" s="82" t="str">
        <f>IFERROR(IFERROR(VLOOKUP(I7240,'DE-PARA'!B:D,3,0),VLOOKUP(I7240,'DE-PARA'!C:D,2,0)),"NÃO ENCONTRADO")</f>
        <v>Pessoal</v>
      </c>
      <c r="L7240" s="50" t="str">
        <f>VLOOKUP(K7240,'Base -Receita-Despesa'!$B:$AS,1,FALSE)</f>
        <v>Pessoal</v>
      </c>
    </row>
    <row r="7241" spans="1:12" ht="15" customHeight="1" x14ac:dyDescent="0.25">
      <c r="A7241" s="81" t="str">
        <f t="shared" si="232"/>
        <v>2020</v>
      </c>
      <c r="B7241" s="259" t="s">
        <v>1021</v>
      </c>
      <c r="C7241" s="260" t="s">
        <v>1022</v>
      </c>
      <c r="D7241" s="73" t="str">
        <f t="shared" si="233"/>
        <v>mar/2020</v>
      </c>
      <c r="E7241" s="263">
        <v>43916</v>
      </c>
      <c r="F7241" s="259" t="s">
        <v>127</v>
      </c>
      <c r="G7241" s="259" t="s">
        <v>295</v>
      </c>
      <c r="H7241" s="264" t="s">
        <v>2050</v>
      </c>
      <c r="I7241" s="264" t="s">
        <v>128</v>
      </c>
      <c r="J7241" s="264">
        <v>-627.5</v>
      </c>
      <c r="K7241" s="82" t="str">
        <f>IFERROR(IFERROR(VLOOKUP(I7241,'DE-PARA'!B:D,3,0),VLOOKUP(I7241,'DE-PARA'!C:D,2,0)),"NÃO ENCONTRADO")</f>
        <v>Rescisões Trabalhistas</v>
      </c>
      <c r="L7241" s="50" t="str">
        <f>VLOOKUP(K7241,'Base -Receita-Despesa'!$B:$AS,1,FALSE)</f>
        <v>Rescisões Trabalhistas</v>
      </c>
    </row>
    <row r="7242" spans="1:12" ht="15" customHeight="1" x14ac:dyDescent="0.25">
      <c r="A7242" s="81" t="str">
        <f t="shared" si="232"/>
        <v>2020</v>
      </c>
      <c r="B7242" s="259" t="s">
        <v>1021</v>
      </c>
      <c r="C7242" s="260" t="s">
        <v>1022</v>
      </c>
      <c r="D7242" s="73" t="str">
        <f t="shared" si="233"/>
        <v>mar/2020</v>
      </c>
      <c r="E7242" s="263">
        <v>43916</v>
      </c>
      <c r="F7242" s="259">
        <v>91</v>
      </c>
      <c r="G7242" s="259" t="s">
        <v>295</v>
      </c>
      <c r="H7242" s="264" t="s">
        <v>2089</v>
      </c>
      <c r="I7242" s="264" t="s">
        <v>150</v>
      </c>
      <c r="J7242" s="265">
        <v>-7000</v>
      </c>
      <c r="K7242" s="82" t="str">
        <f>IFERROR(IFERROR(VLOOKUP(I7242,'DE-PARA'!B:D,3,0),VLOOKUP(I7242,'DE-PARA'!C:D,2,0)),"NÃO ENCONTRADO")</f>
        <v>Serviços</v>
      </c>
      <c r="L7242" s="50" t="str">
        <f>VLOOKUP(K7242,'Base -Receita-Despesa'!$B:$AS,1,FALSE)</f>
        <v>Serviços</v>
      </c>
    </row>
    <row r="7243" spans="1:12" ht="15" customHeight="1" x14ac:dyDescent="0.25">
      <c r="A7243" s="81" t="str">
        <f t="shared" si="232"/>
        <v>2020</v>
      </c>
      <c r="B7243" s="259" t="s">
        <v>1021</v>
      </c>
      <c r="C7243" s="260" t="s">
        <v>1022</v>
      </c>
      <c r="D7243" s="73" t="str">
        <f t="shared" si="233"/>
        <v>mar/2020</v>
      </c>
      <c r="E7243" s="263">
        <v>43916</v>
      </c>
      <c r="F7243" s="259" t="s">
        <v>127</v>
      </c>
      <c r="G7243" s="259" t="s">
        <v>295</v>
      </c>
      <c r="H7243" s="264" t="s">
        <v>1032</v>
      </c>
      <c r="I7243" s="264" t="s">
        <v>128</v>
      </c>
      <c r="J7243" s="265">
        <v>-11148.31</v>
      </c>
      <c r="K7243" s="82" t="str">
        <f>IFERROR(IFERROR(VLOOKUP(I7243,'DE-PARA'!B:D,3,0),VLOOKUP(I7243,'DE-PARA'!C:D,2,0)),"NÃO ENCONTRADO")</f>
        <v>Rescisões Trabalhistas</v>
      </c>
      <c r="L7243" s="50" t="str">
        <f>VLOOKUP(K7243,'Base -Receita-Despesa'!$B:$AS,1,FALSE)</f>
        <v>Rescisões Trabalhistas</v>
      </c>
    </row>
    <row r="7244" spans="1:12" ht="15" customHeight="1" x14ac:dyDescent="0.25">
      <c r="A7244" s="81" t="str">
        <f t="shared" si="232"/>
        <v>2020</v>
      </c>
      <c r="B7244" s="259" t="s">
        <v>1021</v>
      </c>
      <c r="C7244" s="260" t="s">
        <v>1022</v>
      </c>
      <c r="D7244" s="73" t="str">
        <f t="shared" si="233"/>
        <v>mar/2020</v>
      </c>
      <c r="E7244" s="263">
        <v>43916</v>
      </c>
      <c r="F7244" s="259" t="s">
        <v>214</v>
      </c>
      <c r="G7244" s="259" t="s">
        <v>295</v>
      </c>
      <c r="H7244" s="264" t="s">
        <v>197</v>
      </c>
      <c r="I7244" s="264" t="s">
        <v>133</v>
      </c>
      <c r="J7244" s="264">
        <v>-9.5</v>
      </c>
      <c r="K7244" s="82" t="str">
        <f>IFERROR(IFERROR(VLOOKUP(I7244,'DE-PARA'!B:D,3,0),VLOOKUP(I7244,'DE-PARA'!C:D,2,0)),"NÃO ENCONTRADO")</f>
        <v>Outras Saídas</v>
      </c>
      <c r="L7244" s="50" t="str">
        <f>VLOOKUP(K7244,'Base -Receita-Despesa'!$B:$AS,1,FALSE)</f>
        <v>Outras Saídas</v>
      </c>
    </row>
    <row r="7245" spans="1:12" ht="15" customHeight="1" x14ac:dyDescent="0.25">
      <c r="A7245" s="81" t="str">
        <f t="shared" si="232"/>
        <v>2020</v>
      </c>
      <c r="B7245" s="259" t="s">
        <v>1021</v>
      </c>
      <c r="C7245" s="260" t="s">
        <v>1022</v>
      </c>
      <c r="D7245" s="73" t="str">
        <f t="shared" si="233"/>
        <v>mar/2020</v>
      </c>
      <c r="E7245" s="263">
        <v>43916</v>
      </c>
      <c r="F7245" s="259" t="s">
        <v>214</v>
      </c>
      <c r="G7245" s="259" t="s">
        <v>295</v>
      </c>
      <c r="H7245" s="264" t="s">
        <v>197</v>
      </c>
      <c r="I7245" s="264" t="s">
        <v>133</v>
      </c>
      <c r="J7245" s="264">
        <v>-9.5</v>
      </c>
      <c r="K7245" s="82" t="str">
        <f>IFERROR(IFERROR(VLOOKUP(I7245,'DE-PARA'!B:D,3,0),VLOOKUP(I7245,'DE-PARA'!C:D,2,0)),"NÃO ENCONTRADO")</f>
        <v>Outras Saídas</v>
      </c>
      <c r="L7245" s="50" t="str">
        <f>VLOOKUP(K7245,'Base -Receita-Despesa'!$B:$AS,1,FALSE)</f>
        <v>Outras Saídas</v>
      </c>
    </row>
    <row r="7246" spans="1:12" ht="15" customHeight="1" x14ac:dyDescent="0.25">
      <c r="A7246" s="81" t="str">
        <f t="shared" si="232"/>
        <v>2020</v>
      </c>
      <c r="B7246" s="259" t="s">
        <v>1021</v>
      </c>
      <c r="C7246" s="260" t="s">
        <v>1022</v>
      </c>
      <c r="D7246" s="73" t="str">
        <f t="shared" si="233"/>
        <v>mar/2020</v>
      </c>
      <c r="E7246" s="263">
        <v>43916</v>
      </c>
      <c r="F7246" s="259" t="s">
        <v>214</v>
      </c>
      <c r="G7246" s="259" t="s">
        <v>295</v>
      </c>
      <c r="H7246" s="264" t="s">
        <v>197</v>
      </c>
      <c r="I7246" s="264" t="s">
        <v>133</v>
      </c>
      <c r="J7246" s="264">
        <v>-9.5</v>
      </c>
      <c r="K7246" s="82" t="str">
        <f>IFERROR(IFERROR(VLOOKUP(I7246,'DE-PARA'!B:D,3,0),VLOOKUP(I7246,'DE-PARA'!C:D,2,0)),"NÃO ENCONTRADO")</f>
        <v>Outras Saídas</v>
      </c>
      <c r="L7246" s="50" t="str">
        <f>VLOOKUP(K7246,'Base -Receita-Despesa'!$B:$AS,1,FALSE)</f>
        <v>Outras Saídas</v>
      </c>
    </row>
    <row r="7247" spans="1:12" ht="15" customHeight="1" x14ac:dyDescent="0.25">
      <c r="A7247" s="81" t="str">
        <f t="shared" si="232"/>
        <v>2020</v>
      </c>
      <c r="B7247" s="259" t="s">
        <v>1021</v>
      </c>
      <c r="C7247" s="260" t="s">
        <v>1022</v>
      </c>
      <c r="D7247" s="73" t="str">
        <f t="shared" si="233"/>
        <v>mar/2020</v>
      </c>
      <c r="E7247" s="263">
        <v>43916</v>
      </c>
      <c r="F7247" s="259" t="s">
        <v>214</v>
      </c>
      <c r="G7247" s="259" t="s">
        <v>295</v>
      </c>
      <c r="H7247" s="264" t="s">
        <v>197</v>
      </c>
      <c r="I7247" s="264" t="s">
        <v>133</v>
      </c>
      <c r="J7247" s="264">
        <v>-9.5</v>
      </c>
      <c r="K7247" s="82" t="str">
        <f>IFERROR(IFERROR(VLOOKUP(I7247,'DE-PARA'!B:D,3,0),VLOOKUP(I7247,'DE-PARA'!C:D,2,0)),"NÃO ENCONTRADO")</f>
        <v>Outras Saídas</v>
      </c>
      <c r="L7247" s="50" t="str">
        <f>VLOOKUP(K7247,'Base -Receita-Despesa'!$B:$AS,1,FALSE)</f>
        <v>Outras Saídas</v>
      </c>
    </row>
    <row r="7248" spans="1:12" ht="15" customHeight="1" x14ac:dyDescent="0.25">
      <c r="A7248" s="81" t="str">
        <f t="shared" si="232"/>
        <v>2020</v>
      </c>
      <c r="B7248" s="259" t="s">
        <v>1021</v>
      </c>
      <c r="C7248" s="260" t="s">
        <v>1022</v>
      </c>
      <c r="D7248" s="73" t="str">
        <f t="shared" si="233"/>
        <v>mar/2020</v>
      </c>
      <c r="E7248" s="263">
        <v>43916</v>
      </c>
      <c r="F7248" s="259" t="s">
        <v>214</v>
      </c>
      <c r="G7248" s="259" t="s">
        <v>295</v>
      </c>
      <c r="H7248" s="264" t="s">
        <v>197</v>
      </c>
      <c r="I7248" s="264" t="s">
        <v>133</v>
      </c>
      <c r="J7248" s="264">
        <v>-1</v>
      </c>
      <c r="K7248" s="82" t="str">
        <f>IFERROR(IFERROR(VLOOKUP(I7248,'DE-PARA'!B:D,3,0),VLOOKUP(I7248,'DE-PARA'!C:D,2,0)),"NÃO ENCONTRADO")</f>
        <v>Outras Saídas</v>
      </c>
      <c r="L7248" s="50" t="str">
        <f>VLOOKUP(K7248,'Base -Receita-Despesa'!$B:$AS,1,FALSE)</f>
        <v>Outras Saídas</v>
      </c>
    </row>
    <row r="7249" spans="1:12" ht="15" customHeight="1" x14ac:dyDescent="0.25">
      <c r="A7249" s="81" t="str">
        <f t="shared" si="232"/>
        <v>2020</v>
      </c>
      <c r="B7249" s="259" t="s">
        <v>1021</v>
      </c>
      <c r="C7249" s="260" t="s">
        <v>1022</v>
      </c>
      <c r="D7249" s="73" t="str">
        <f t="shared" si="233"/>
        <v>mar/2020</v>
      </c>
      <c r="E7249" s="263">
        <v>43916</v>
      </c>
      <c r="F7249" s="259" t="s">
        <v>214</v>
      </c>
      <c r="G7249" s="259" t="s">
        <v>295</v>
      </c>
      <c r="H7249" s="264" t="s">
        <v>197</v>
      </c>
      <c r="I7249" s="264" t="s">
        <v>133</v>
      </c>
      <c r="J7249" s="264">
        <v>-1</v>
      </c>
      <c r="K7249" s="82" t="str">
        <f>IFERROR(IFERROR(VLOOKUP(I7249,'DE-PARA'!B:D,3,0),VLOOKUP(I7249,'DE-PARA'!C:D,2,0)),"NÃO ENCONTRADO")</f>
        <v>Outras Saídas</v>
      </c>
      <c r="L7249" s="50" t="str">
        <f>VLOOKUP(K7249,'Base -Receita-Despesa'!$B:$AS,1,FALSE)</f>
        <v>Outras Saídas</v>
      </c>
    </row>
    <row r="7250" spans="1:12" ht="15" customHeight="1" x14ac:dyDescent="0.25">
      <c r="A7250" s="81" t="str">
        <f t="shared" si="232"/>
        <v>2020</v>
      </c>
      <c r="B7250" s="259" t="s">
        <v>1021</v>
      </c>
      <c r="C7250" s="260" t="s">
        <v>1022</v>
      </c>
      <c r="D7250" s="73" t="str">
        <f t="shared" si="233"/>
        <v>mar/2020</v>
      </c>
      <c r="E7250" s="263">
        <v>43916</v>
      </c>
      <c r="F7250" s="259" t="s">
        <v>214</v>
      </c>
      <c r="G7250" s="259" t="s">
        <v>295</v>
      </c>
      <c r="H7250" s="264" t="s">
        <v>197</v>
      </c>
      <c r="I7250" s="264" t="s">
        <v>133</v>
      </c>
      <c r="J7250" s="264">
        <v>-1</v>
      </c>
      <c r="K7250" s="82" t="str">
        <f>IFERROR(IFERROR(VLOOKUP(I7250,'DE-PARA'!B:D,3,0),VLOOKUP(I7250,'DE-PARA'!C:D,2,0)),"NÃO ENCONTRADO")</f>
        <v>Outras Saídas</v>
      </c>
      <c r="L7250" s="50" t="str">
        <f>VLOOKUP(K7250,'Base -Receita-Despesa'!$B:$AS,1,FALSE)</f>
        <v>Outras Saídas</v>
      </c>
    </row>
    <row r="7251" spans="1:12" ht="15" customHeight="1" x14ac:dyDescent="0.25">
      <c r="A7251" s="81" t="str">
        <f t="shared" si="232"/>
        <v>2020</v>
      </c>
      <c r="B7251" s="259" t="s">
        <v>1021</v>
      </c>
      <c r="C7251" s="260" t="s">
        <v>1022</v>
      </c>
      <c r="D7251" s="73" t="str">
        <f t="shared" si="233"/>
        <v>mar/2020</v>
      </c>
      <c r="E7251" s="263">
        <v>43916</v>
      </c>
      <c r="F7251" s="259" t="s">
        <v>214</v>
      </c>
      <c r="G7251" s="259" t="s">
        <v>295</v>
      </c>
      <c r="H7251" s="264" t="s">
        <v>197</v>
      </c>
      <c r="I7251" s="264" t="s">
        <v>133</v>
      </c>
      <c r="J7251" s="264">
        <v>-1</v>
      </c>
      <c r="K7251" s="82" t="str">
        <f>IFERROR(IFERROR(VLOOKUP(I7251,'DE-PARA'!B:D,3,0),VLOOKUP(I7251,'DE-PARA'!C:D,2,0)),"NÃO ENCONTRADO")</f>
        <v>Outras Saídas</v>
      </c>
      <c r="L7251" s="50" t="str">
        <f>VLOOKUP(K7251,'Base -Receita-Despesa'!$B:$AS,1,FALSE)</f>
        <v>Outras Saídas</v>
      </c>
    </row>
    <row r="7252" spans="1:12" ht="15" customHeight="1" x14ac:dyDescent="0.25">
      <c r="A7252" s="81" t="str">
        <f t="shared" si="232"/>
        <v>2020</v>
      </c>
      <c r="B7252" s="259" t="s">
        <v>1021</v>
      </c>
      <c r="C7252" s="260" t="s">
        <v>1022</v>
      </c>
      <c r="D7252" s="73" t="str">
        <f t="shared" si="233"/>
        <v>mar/2020</v>
      </c>
      <c r="E7252" s="263">
        <v>43916</v>
      </c>
      <c r="F7252" s="259" t="s">
        <v>214</v>
      </c>
      <c r="G7252" s="259" t="s">
        <v>295</v>
      </c>
      <c r="H7252" s="264" t="s">
        <v>197</v>
      </c>
      <c r="I7252" s="264" t="s">
        <v>133</v>
      </c>
      <c r="J7252" s="264">
        <v>-1</v>
      </c>
      <c r="K7252" s="82" t="str">
        <f>IFERROR(IFERROR(VLOOKUP(I7252,'DE-PARA'!B:D,3,0),VLOOKUP(I7252,'DE-PARA'!C:D,2,0)),"NÃO ENCONTRADO")</f>
        <v>Outras Saídas</v>
      </c>
      <c r="L7252" s="50" t="str">
        <f>VLOOKUP(K7252,'Base -Receita-Despesa'!$B:$AS,1,FALSE)</f>
        <v>Outras Saídas</v>
      </c>
    </row>
    <row r="7253" spans="1:12" ht="15" customHeight="1" x14ac:dyDescent="0.25">
      <c r="A7253" s="81" t="str">
        <f t="shared" si="232"/>
        <v>2020</v>
      </c>
      <c r="B7253" s="259" t="s">
        <v>1021</v>
      </c>
      <c r="C7253" s="260" t="s">
        <v>1022</v>
      </c>
      <c r="D7253" s="73" t="str">
        <f t="shared" si="233"/>
        <v>mar/2020</v>
      </c>
      <c r="E7253" s="263">
        <v>43917</v>
      </c>
      <c r="F7253" s="259" t="s">
        <v>921</v>
      </c>
      <c r="G7253" s="259" t="s">
        <v>295</v>
      </c>
      <c r="H7253" s="264" t="s">
        <v>400</v>
      </c>
      <c r="I7253" s="264" t="s">
        <v>188</v>
      </c>
      <c r="J7253" s="264">
        <v>-170.19</v>
      </c>
      <c r="K7253" s="82" t="str">
        <f>IFERROR(IFERROR(VLOOKUP(I7253,'DE-PARA'!B:D,3,0),VLOOKUP(I7253,'DE-PARA'!C:D,2,0)),"NÃO ENCONTRADO")</f>
        <v>Tributos, Taxas e Contribuições</v>
      </c>
      <c r="L7253" s="50" t="str">
        <f>VLOOKUP(K7253,'Base -Receita-Despesa'!$B:$AS,1,FALSE)</f>
        <v>Tributos, Taxas e Contribuições</v>
      </c>
    </row>
    <row r="7254" spans="1:12" ht="15" customHeight="1" x14ac:dyDescent="0.25">
      <c r="A7254" s="81" t="str">
        <f t="shared" si="232"/>
        <v>2020</v>
      </c>
      <c r="B7254" s="259" t="s">
        <v>1021</v>
      </c>
      <c r="C7254" s="260" t="s">
        <v>1022</v>
      </c>
      <c r="D7254" s="73" t="str">
        <f t="shared" si="233"/>
        <v>mar/2020</v>
      </c>
      <c r="E7254" s="263">
        <v>43917</v>
      </c>
      <c r="F7254" s="259">
        <v>2638</v>
      </c>
      <c r="G7254" s="259" t="s">
        <v>295</v>
      </c>
      <c r="H7254" s="264" t="s">
        <v>2018</v>
      </c>
      <c r="I7254" s="264" t="s">
        <v>169</v>
      </c>
      <c r="J7254" s="264">
        <v>-210</v>
      </c>
      <c r="K7254" s="82" t="str">
        <f>IFERROR(IFERROR(VLOOKUP(I7254,'DE-PARA'!B:D,3,0),VLOOKUP(I7254,'DE-PARA'!C:D,2,0)),"NÃO ENCONTRADO")</f>
        <v>Serviços</v>
      </c>
      <c r="L7254" s="50" t="str">
        <f>VLOOKUP(K7254,'Base -Receita-Despesa'!$B:$AS,1,FALSE)</f>
        <v>Serviços</v>
      </c>
    </row>
    <row r="7255" spans="1:12" ht="15" customHeight="1" x14ac:dyDescent="0.25">
      <c r="A7255" s="81" t="str">
        <f t="shared" si="232"/>
        <v>2020</v>
      </c>
      <c r="B7255" s="259" t="s">
        <v>1021</v>
      </c>
      <c r="C7255" s="260" t="s">
        <v>1022</v>
      </c>
      <c r="D7255" s="73" t="str">
        <f t="shared" si="233"/>
        <v>mar/2020</v>
      </c>
      <c r="E7255" s="263">
        <v>43917</v>
      </c>
      <c r="F7255" s="259">
        <v>38416</v>
      </c>
      <c r="G7255" s="259" t="s">
        <v>295</v>
      </c>
      <c r="H7255" s="264" t="s">
        <v>1957</v>
      </c>
      <c r="I7255" s="264" t="s">
        <v>169</v>
      </c>
      <c r="J7255" s="264">
        <v>-240</v>
      </c>
      <c r="K7255" s="82" t="str">
        <f>IFERROR(IFERROR(VLOOKUP(I7255,'DE-PARA'!B:D,3,0),VLOOKUP(I7255,'DE-PARA'!C:D,2,0)),"NÃO ENCONTRADO")</f>
        <v>Serviços</v>
      </c>
      <c r="L7255" s="50" t="str">
        <f>VLOOKUP(K7255,'Base -Receita-Despesa'!$B:$AS,1,FALSE)</f>
        <v>Serviços</v>
      </c>
    </row>
    <row r="7256" spans="1:12" ht="15" customHeight="1" x14ac:dyDescent="0.25">
      <c r="A7256" s="81" t="str">
        <f t="shared" si="232"/>
        <v>2020</v>
      </c>
      <c r="B7256" s="259" t="s">
        <v>1021</v>
      </c>
      <c r="C7256" s="260" t="s">
        <v>1022</v>
      </c>
      <c r="D7256" s="73" t="str">
        <f t="shared" si="233"/>
        <v>mar/2020</v>
      </c>
      <c r="E7256" s="263">
        <v>43917</v>
      </c>
      <c r="F7256" s="259" t="s">
        <v>921</v>
      </c>
      <c r="G7256" s="259" t="s">
        <v>295</v>
      </c>
      <c r="H7256" s="264" t="s">
        <v>400</v>
      </c>
      <c r="I7256" s="264" t="s">
        <v>188</v>
      </c>
      <c r="J7256" s="264">
        <v>-185.06</v>
      </c>
      <c r="K7256" s="82" t="str">
        <f>IFERROR(IFERROR(VLOOKUP(I7256,'DE-PARA'!B:D,3,0),VLOOKUP(I7256,'DE-PARA'!C:D,2,0)),"NÃO ENCONTRADO")</f>
        <v>Tributos, Taxas e Contribuições</v>
      </c>
      <c r="L7256" s="50" t="str">
        <f>VLOOKUP(K7256,'Base -Receita-Despesa'!$B:$AS,1,FALSE)</f>
        <v>Tributos, Taxas e Contribuições</v>
      </c>
    </row>
    <row r="7257" spans="1:12" ht="15" customHeight="1" x14ac:dyDescent="0.25">
      <c r="A7257" s="81" t="str">
        <f t="shared" si="232"/>
        <v>2020</v>
      </c>
      <c r="B7257" s="259" t="s">
        <v>1021</v>
      </c>
      <c r="C7257" s="260" t="s">
        <v>1022</v>
      </c>
      <c r="D7257" s="73" t="str">
        <f t="shared" si="233"/>
        <v>mar/2020</v>
      </c>
      <c r="E7257" s="263">
        <v>43917</v>
      </c>
      <c r="F7257" s="259" t="s">
        <v>214</v>
      </c>
      <c r="G7257" s="259" t="s">
        <v>295</v>
      </c>
      <c r="H7257" s="264" t="s">
        <v>197</v>
      </c>
      <c r="I7257" s="264" t="s">
        <v>133</v>
      </c>
      <c r="J7257" s="264">
        <v>-9.5</v>
      </c>
      <c r="K7257" s="82" t="str">
        <f>IFERROR(IFERROR(VLOOKUP(I7257,'DE-PARA'!B:D,3,0),VLOOKUP(I7257,'DE-PARA'!C:D,2,0)),"NÃO ENCONTRADO")</f>
        <v>Outras Saídas</v>
      </c>
      <c r="L7257" s="50" t="str">
        <f>VLOOKUP(K7257,'Base -Receita-Despesa'!$B:$AS,1,FALSE)</f>
        <v>Outras Saídas</v>
      </c>
    </row>
    <row r="7258" spans="1:12" ht="15" customHeight="1" x14ac:dyDescent="0.25">
      <c r="A7258" s="81" t="str">
        <f t="shared" si="232"/>
        <v>2020</v>
      </c>
      <c r="B7258" s="259" t="s">
        <v>1021</v>
      </c>
      <c r="C7258" s="260" t="s">
        <v>1022</v>
      </c>
      <c r="D7258" s="73" t="str">
        <f t="shared" si="233"/>
        <v>mar/2020</v>
      </c>
      <c r="E7258" s="263">
        <v>43917</v>
      </c>
      <c r="F7258" s="259" t="s">
        <v>129</v>
      </c>
      <c r="G7258" s="259" t="s">
        <v>295</v>
      </c>
      <c r="H7258" s="264" t="s">
        <v>1294</v>
      </c>
      <c r="I7258" s="264" t="s">
        <v>131</v>
      </c>
      <c r="J7258" s="265">
        <v>-2031.3</v>
      </c>
      <c r="K7258" s="82" t="str">
        <f>IFERROR(IFERROR(VLOOKUP(I7258,'DE-PARA'!B:D,3,0),VLOOKUP(I7258,'DE-PARA'!C:D,2,0)),"NÃO ENCONTRADO")</f>
        <v>Pessoal</v>
      </c>
      <c r="L7258" s="50" t="str">
        <f>VLOOKUP(K7258,'Base -Receita-Despesa'!$B:$AS,1,FALSE)</f>
        <v>Pessoal</v>
      </c>
    </row>
    <row r="7259" spans="1:12" ht="15" customHeight="1" x14ac:dyDescent="0.25">
      <c r="A7259" s="81" t="str">
        <f t="shared" si="232"/>
        <v>2020</v>
      </c>
      <c r="B7259" s="259" t="s">
        <v>1021</v>
      </c>
      <c r="C7259" s="260" t="s">
        <v>1022</v>
      </c>
      <c r="D7259" s="73" t="str">
        <f t="shared" si="233"/>
        <v>mar/2020</v>
      </c>
      <c r="E7259" s="263">
        <v>43917</v>
      </c>
      <c r="F7259" s="259" t="s">
        <v>921</v>
      </c>
      <c r="G7259" s="259" t="s">
        <v>295</v>
      </c>
      <c r="H7259" s="264" t="s">
        <v>1693</v>
      </c>
      <c r="I7259" s="264" t="s">
        <v>188</v>
      </c>
      <c r="J7259" s="264">
        <v>-100</v>
      </c>
      <c r="K7259" s="82" t="str">
        <f>IFERROR(IFERROR(VLOOKUP(I7259,'DE-PARA'!B:D,3,0),VLOOKUP(I7259,'DE-PARA'!C:D,2,0)),"NÃO ENCONTRADO")</f>
        <v>Tributos, Taxas e Contribuições</v>
      </c>
      <c r="L7259" s="50" t="str">
        <f>VLOOKUP(K7259,'Base -Receita-Despesa'!$B:$AS,1,FALSE)</f>
        <v>Tributos, Taxas e Contribuições</v>
      </c>
    </row>
    <row r="7260" spans="1:12" ht="15" customHeight="1" x14ac:dyDescent="0.25">
      <c r="A7260" s="81" t="str">
        <f t="shared" si="232"/>
        <v>2020</v>
      </c>
      <c r="B7260" s="259" t="s">
        <v>1021</v>
      </c>
      <c r="C7260" s="260" t="s">
        <v>1022</v>
      </c>
      <c r="D7260" s="73" t="str">
        <f t="shared" si="233"/>
        <v>mar/2020</v>
      </c>
      <c r="E7260" s="263">
        <v>43917</v>
      </c>
      <c r="F7260" s="259" t="s">
        <v>129</v>
      </c>
      <c r="G7260" s="259" t="s">
        <v>295</v>
      </c>
      <c r="H7260" s="264" t="s">
        <v>1567</v>
      </c>
      <c r="I7260" s="264" t="s">
        <v>131</v>
      </c>
      <c r="J7260" s="265">
        <v>-3864.73</v>
      </c>
      <c r="K7260" s="82" t="str">
        <f>IFERROR(IFERROR(VLOOKUP(I7260,'DE-PARA'!B:D,3,0),VLOOKUP(I7260,'DE-PARA'!C:D,2,0)),"NÃO ENCONTRADO")</f>
        <v>Pessoal</v>
      </c>
      <c r="L7260" s="50" t="str">
        <f>VLOOKUP(K7260,'Base -Receita-Despesa'!$B:$AS,1,FALSE)</f>
        <v>Pessoal</v>
      </c>
    </row>
    <row r="7261" spans="1:12" ht="15" customHeight="1" x14ac:dyDescent="0.25">
      <c r="A7261" s="81" t="str">
        <f t="shared" si="232"/>
        <v>2020</v>
      </c>
      <c r="B7261" s="259" t="s">
        <v>1021</v>
      </c>
      <c r="C7261" s="260" t="s">
        <v>1022</v>
      </c>
      <c r="D7261" s="73" t="str">
        <f t="shared" si="233"/>
        <v>mar/2020</v>
      </c>
      <c r="E7261" s="263">
        <v>43917</v>
      </c>
      <c r="F7261" s="259" t="s">
        <v>214</v>
      </c>
      <c r="G7261" s="259" t="s">
        <v>295</v>
      </c>
      <c r="H7261" s="264" t="s">
        <v>197</v>
      </c>
      <c r="I7261" s="264" t="s">
        <v>133</v>
      </c>
      <c r="J7261" s="264">
        <v>-9.5</v>
      </c>
      <c r="K7261" s="82" t="str">
        <f>IFERROR(IFERROR(VLOOKUP(I7261,'DE-PARA'!B:D,3,0),VLOOKUP(I7261,'DE-PARA'!C:D,2,0)),"NÃO ENCONTRADO")</f>
        <v>Outras Saídas</v>
      </c>
      <c r="L7261" s="50" t="str">
        <f>VLOOKUP(K7261,'Base -Receita-Despesa'!$B:$AS,1,FALSE)</f>
        <v>Outras Saídas</v>
      </c>
    </row>
    <row r="7262" spans="1:12" ht="15" customHeight="1" x14ac:dyDescent="0.25">
      <c r="A7262" s="81" t="str">
        <f t="shared" si="232"/>
        <v>2020</v>
      </c>
      <c r="B7262" s="259" t="s">
        <v>1021</v>
      </c>
      <c r="C7262" s="260" t="s">
        <v>1022</v>
      </c>
      <c r="D7262" s="73" t="str">
        <f t="shared" si="233"/>
        <v>mar/2020</v>
      </c>
      <c r="E7262" s="263">
        <v>43917</v>
      </c>
      <c r="F7262" s="259" t="s">
        <v>214</v>
      </c>
      <c r="G7262" s="259" t="s">
        <v>295</v>
      </c>
      <c r="H7262" s="264" t="s">
        <v>197</v>
      </c>
      <c r="I7262" s="264" t="s">
        <v>133</v>
      </c>
      <c r="J7262" s="264">
        <v>-9.5</v>
      </c>
      <c r="K7262" s="82" t="str">
        <f>IFERROR(IFERROR(VLOOKUP(I7262,'DE-PARA'!B:D,3,0),VLOOKUP(I7262,'DE-PARA'!C:D,2,0)),"NÃO ENCONTRADO")</f>
        <v>Outras Saídas</v>
      </c>
      <c r="L7262" s="50" t="str">
        <f>VLOOKUP(K7262,'Base -Receita-Despesa'!$B:$AS,1,FALSE)</f>
        <v>Outras Saídas</v>
      </c>
    </row>
    <row r="7263" spans="1:12" ht="15" customHeight="1" x14ac:dyDescent="0.25">
      <c r="A7263" s="81" t="str">
        <f t="shared" si="232"/>
        <v>2020</v>
      </c>
      <c r="B7263" s="259" t="s">
        <v>1021</v>
      </c>
      <c r="C7263" s="260" t="s">
        <v>1022</v>
      </c>
      <c r="D7263" s="73" t="str">
        <f t="shared" si="233"/>
        <v>mar/2020</v>
      </c>
      <c r="E7263" s="263">
        <v>43917</v>
      </c>
      <c r="F7263" s="259" t="s">
        <v>129</v>
      </c>
      <c r="G7263" s="259" t="s">
        <v>295</v>
      </c>
      <c r="H7263" s="264" t="s">
        <v>1234</v>
      </c>
      <c r="I7263" s="264" t="s">
        <v>131</v>
      </c>
      <c r="J7263" s="265">
        <v>-2078.8200000000002</v>
      </c>
      <c r="K7263" s="82" t="str">
        <f>IFERROR(IFERROR(VLOOKUP(I7263,'DE-PARA'!B:D,3,0),VLOOKUP(I7263,'DE-PARA'!C:D,2,0)),"NÃO ENCONTRADO")</f>
        <v>Pessoal</v>
      </c>
      <c r="L7263" s="50" t="str">
        <f>VLOOKUP(K7263,'Base -Receita-Despesa'!$B:$AS,1,FALSE)</f>
        <v>Pessoal</v>
      </c>
    </row>
    <row r="7264" spans="1:12" ht="15" customHeight="1" x14ac:dyDescent="0.25">
      <c r="A7264" s="81" t="str">
        <f t="shared" si="232"/>
        <v>2020</v>
      </c>
      <c r="B7264" s="259" t="s">
        <v>1021</v>
      </c>
      <c r="C7264" s="260" t="s">
        <v>1022</v>
      </c>
      <c r="D7264" s="73" t="str">
        <f t="shared" si="233"/>
        <v>mar/2020</v>
      </c>
      <c r="E7264" s="263">
        <v>43917</v>
      </c>
      <c r="F7264" s="259" t="s">
        <v>214</v>
      </c>
      <c r="G7264" s="259" t="s">
        <v>295</v>
      </c>
      <c r="H7264" s="264" t="s">
        <v>197</v>
      </c>
      <c r="I7264" s="264" t="s">
        <v>133</v>
      </c>
      <c r="J7264" s="264">
        <v>-9.5</v>
      </c>
      <c r="K7264" s="82" t="str">
        <f>IFERROR(IFERROR(VLOOKUP(I7264,'DE-PARA'!B:D,3,0),VLOOKUP(I7264,'DE-PARA'!C:D,2,0)),"NÃO ENCONTRADO")</f>
        <v>Outras Saídas</v>
      </c>
      <c r="L7264" s="50" t="str">
        <f>VLOOKUP(K7264,'Base -Receita-Despesa'!$B:$AS,1,FALSE)</f>
        <v>Outras Saídas</v>
      </c>
    </row>
    <row r="7265" spans="1:12" ht="15" customHeight="1" x14ac:dyDescent="0.25">
      <c r="A7265" s="81" t="str">
        <f t="shared" si="232"/>
        <v>2020</v>
      </c>
      <c r="B7265" s="259" t="s">
        <v>1021</v>
      </c>
      <c r="C7265" s="260" t="s">
        <v>1022</v>
      </c>
      <c r="D7265" s="73" t="str">
        <f t="shared" si="233"/>
        <v>mar/2020</v>
      </c>
      <c r="E7265" s="263">
        <v>43917</v>
      </c>
      <c r="F7265" s="259">
        <v>232</v>
      </c>
      <c r="G7265" s="259" t="s">
        <v>295</v>
      </c>
      <c r="H7265" s="264" t="s">
        <v>965</v>
      </c>
      <c r="I7265" s="264" t="s">
        <v>256</v>
      </c>
      <c r="J7265" s="265">
        <v>-1412.4</v>
      </c>
      <c r="K7265" s="82" t="str">
        <f>IFERROR(IFERROR(VLOOKUP(I7265,'DE-PARA'!B:D,3,0),VLOOKUP(I7265,'DE-PARA'!C:D,2,0)),"NÃO ENCONTRADO")</f>
        <v>Materiais</v>
      </c>
      <c r="L7265" s="50" t="str">
        <f>VLOOKUP(K7265,'Base -Receita-Despesa'!$B:$AS,1,FALSE)</f>
        <v>Materiais</v>
      </c>
    </row>
    <row r="7266" spans="1:12" ht="15" customHeight="1" x14ac:dyDescent="0.25">
      <c r="A7266" s="81" t="str">
        <f t="shared" si="232"/>
        <v>2020</v>
      </c>
      <c r="B7266" s="259" t="s">
        <v>1021</v>
      </c>
      <c r="C7266" s="260" t="s">
        <v>1022</v>
      </c>
      <c r="D7266" s="73" t="str">
        <f t="shared" si="233"/>
        <v>mar/2020</v>
      </c>
      <c r="E7266" s="263">
        <v>43917</v>
      </c>
      <c r="F7266" s="259" t="s">
        <v>214</v>
      </c>
      <c r="G7266" s="259" t="s">
        <v>295</v>
      </c>
      <c r="H7266" s="264" t="s">
        <v>197</v>
      </c>
      <c r="I7266" s="264" t="s">
        <v>133</v>
      </c>
      <c r="J7266" s="264">
        <v>-9.5</v>
      </c>
      <c r="K7266" s="82" t="str">
        <f>IFERROR(IFERROR(VLOOKUP(I7266,'DE-PARA'!B:D,3,0),VLOOKUP(I7266,'DE-PARA'!C:D,2,0)),"NÃO ENCONTRADO")</f>
        <v>Outras Saídas</v>
      </c>
      <c r="L7266" s="50" t="str">
        <f>VLOOKUP(K7266,'Base -Receita-Despesa'!$B:$AS,1,FALSE)</f>
        <v>Outras Saídas</v>
      </c>
    </row>
    <row r="7267" spans="1:12" ht="15" customHeight="1" x14ac:dyDescent="0.25">
      <c r="A7267" s="81" t="str">
        <f t="shared" si="232"/>
        <v>2020</v>
      </c>
      <c r="B7267" s="259" t="s">
        <v>1021</v>
      </c>
      <c r="C7267" s="260" t="s">
        <v>1022</v>
      </c>
      <c r="D7267" s="73" t="str">
        <f t="shared" si="233"/>
        <v>mar/2020</v>
      </c>
      <c r="E7267" s="263">
        <v>43917</v>
      </c>
      <c r="F7267" s="259">
        <v>19495</v>
      </c>
      <c r="G7267" s="259" t="s">
        <v>295</v>
      </c>
      <c r="H7267" s="266" t="s">
        <v>345</v>
      </c>
      <c r="I7267" s="264" t="s">
        <v>249</v>
      </c>
      <c r="J7267" s="265">
        <v>-1602</v>
      </c>
      <c r="K7267" s="82" t="str">
        <f>IFERROR(IFERROR(VLOOKUP(I7267,'DE-PARA'!B:D,3,0),VLOOKUP(I7267,'DE-PARA'!C:D,2,0)),"NÃO ENCONTRADO")</f>
        <v>Materiais</v>
      </c>
      <c r="L7267" s="50" t="str">
        <f>VLOOKUP(K7267,'Base -Receita-Despesa'!$B:$AS,1,FALSE)</f>
        <v>Materiais</v>
      </c>
    </row>
    <row r="7268" spans="1:12" ht="15" customHeight="1" x14ac:dyDescent="0.25">
      <c r="A7268" s="81" t="str">
        <f t="shared" si="232"/>
        <v>2020</v>
      </c>
      <c r="B7268" s="259" t="s">
        <v>1021</v>
      </c>
      <c r="C7268" s="260" t="s">
        <v>1022</v>
      </c>
      <c r="D7268" s="73" t="str">
        <f t="shared" si="233"/>
        <v>mar/2020</v>
      </c>
      <c r="E7268" s="263">
        <v>43917</v>
      </c>
      <c r="F7268" s="259" t="s">
        <v>129</v>
      </c>
      <c r="G7268" s="259" t="s">
        <v>295</v>
      </c>
      <c r="H7268" s="264" t="s">
        <v>2090</v>
      </c>
      <c r="I7268" s="264" t="s">
        <v>131</v>
      </c>
      <c r="J7268" s="265">
        <v>-1897.24</v>
      </c>
      <c r="K7268" s="82" t="str">
        <f>IFERROR(IFERROR(VLOOKUP(I7268,'DE-PARA'!B:D,3,0),VLOOKUP(I7268,'DE-PARA'!C:D,2,0)),"NÃO ENCONTRADO")</f>
        <v>Pessoal</v>
      </c>
      <c r="L7268" s="50" t="str">
        <f>VLOOKUP(K7268,'Base -Receita-Despesa'!$B:$AS,1,FALSE)</f>
        <v>Pessoal</v>
      </c>
    </row>
    <row r="7269" spans="1:12" ht="15" customHeight="1" x14ac:dyDescent="0.25">
      <c r="A7269" s="81" t="str">
        <f t="shared" si="232"/>
        <v>2020</v>
      </c>
      <c r="B7269" s="259" t="s">
        <v>1021</v>
      </c>
      <c r="C7269" s="260" t="s">
        <v>1022</v>
      </c>
      <c r="D7269" s="73" t="str">
        <f t="shared" si="233"/>
        <v>mar/2020</v>
      </c>
      <c r="E7269" s="263">
        <v>43917</v>
      </c>
      <c r="F7269" s="259" t="s">
        <v>214</v>
      </c>
      <c r="G7269" s="259" t="s">
        <v>295</v>
      </c>
      <c r="H7269" s="264" t="s">
        <v>197</v>
      </c>
      <c r="I7269" s="264" t="s">
        <v>133</v>
      </c>
      <c r="J7269" s="264">
        <v>-9.5</v>
      </c>
      <c r="K7269" s="82" t="str">
        <f>IFERROR(IFERROR(VLOOKUP(I7269,'DE-PARA'!B:D,3,0),VLOOKUP(I7269,'DE-PARA'!C:D,2,0)),"NÃO ENCONTRADO")</f>
        <v>Outras Saídas</v>
      </c>
      <c r="L7269" s="50" t="str">
        <f>VLOOKUP(K7269,'Base -Receita-Despesa'!$B:$AS,1,FALSE)</f>
        <v>Outras Saídas</v>
      </c>
    </row>
    <row r="7270" spans="1:12" ht="15" customHeight="1" x14ac:dyDescent="0.25">
      <c r="A7270" s="81" t="str">
        <f t="shared" si="232"/>
        <v>2020</v>
      </c>
      <c r="B7270" s="259" t="s">
        <v>1021</v>
      </c>
      <c r="C7270" s="260" t="s">
        <v>1022</v>
      </c>
      <c r="D7270" s="73" t="str">
        <f t="shared" si="233"/>
        <v>mar/2020</v>
      </c>
      <c r="E7270" s="263">
        <v>43917</v>
      </c>
      <c r="F7270" s="259">
        <v>603</v>
      </c>
      <c r="G7270" s="259" t="s">
        <v>296</v>
      </c>
      <c r="H7270" s="264" t="s">
        <v>1084</v>
      </c>
      <c r="I7270" s="264" t="s">
        <v>252</v>
      </c>
      <c r="J7270" s="265">
        <v>-41525.5</v>
      </c>
      <c r="K7270" s="82" t="str">
        <f>IFERROR(IFERROR(VLOOKUP(I7270,'DE-PARA'!B:D,3,0),VLOOKUP(I7270,'DE-PARA'!C:D,2,0)),"NÃO ENCONTRADO")</f>
        <v>Materiais</v>
      </c>
      <c r="L7270" s="50" t="str">
        <f>VLOOKUP(K7270,'Base -Receita-Despesa'!$B:$AS,1,FALSE)</f>
        <v>Materiais</v>
      </c>
    </row>
    <row r="7271" spans="1:12" ht="15" customHeight="1" x14ac:dyDescent="0.25">
      <c r="A7271" s="81" t="str">
        <f t="shared" si="232"/>
        <v>2020</v>
      </c>
      <c r="B7271" s="259" t="s">
        <v>1021</v>
      </c>
      <c r="C7271" s="260" t="s">
        <v>1022</v>
      </c>
      <c r="D7271" s="73" t="str">
        <f t="shared" si="233"/>
        <v>mar/2020</v>
      </c>
      <c r="E7271" s="263">
        <v>43917</v>
      </c>
      <c r="F7271" s="259" t="s">
        <v>214</v>
      </c>
      <c r="G7271" s="259" t="s">
        <v>295</v>
      </c>
      <c r="H7271" s="264" t="s">
        <v>197</v>
      </c>
      <c r="I7271" s="264" t="s">
        <v>133</v>
      </c>
      <c r="J7271" s="264">
        <v>-9.5</v>
      </c>
      <c r="K7271" s="82" t="str">
        <f>IFERROR(IFERROR(VLOOKUP(I7271,'DE-PARA'!B:D,3,0),VLOOKUP(I7271,'DE-PARA'!C:D,2,0)),"NÃO ENCONTRADO")</f>
        <v>Outras Saídas</v>
      </c>
      <c r="L7271" s="50" t="str">
        <f>VLOOKUP(K7271,'Base -Receita-Despesa'!$B:$AS,1,FALSE)</f>
        <v>Outras Saídas</v>
      </c>
    </row>
    <row r="7272" spans="1:12" ht="15" customHeight="1" x14ac:dyDescent="0.25">
      <c r="A7272" s="81" t="str">
        <f t="shared" si="232"/>
        <v>2020</v>
      </c>
      <c r="B7272" s="259" t="s">
        <v>1021</v>
      </c>
      <c r="C7272" s="260" t="s">
        <v>1022</v>
      </c>
      <c r="D7272" s="73" t="str">
        <f t="shared" si="233"/>
        <v>mar/2020</v>
      </c>
      <c r="E7272" s="263">
        <v>43917</v>
      </c>
      <c r="F7272" s="259" t="s">
        <v>1968</v>
      </c>
      <c r="G7272" s="259" t="s">
        <v>295</v>
      </c>
      <c r="H7272" s="264" t="s">
        <v>1891</v>
      </c>
      <c r="I7272" s="264" t="s">
        <v>128</v>
      </c>
      <c r="J7272" s="264">
        <v>-144.56</v>
      </c>
      <c r="K7272" s="82" t="str">
        <f>IFERROR(IFERROR(VLOOKUP(I7272,'DE-PARA'!B:D,3,0),VLOOKUP(I7272,'DE-PARA'!C:D,2,0)),"NÃO ENCONTRADO")</f>
        <v>Rescisões Trabalhistas</v>
      </c>
      <c r="L7272" s="50" t="str">
        <f>VLOOKUP(K7272,'Base -Receita-Despesa'!$B:$AS,1,FALSE)</f>
        <v>Rescisões Trabalhistas</v>
      </c>
    </row>
    <row r="7273" spans="1:12" ht="15" customHeight="1" x14ac:dyDescent="0.25">
      <c r="A7273" s="81" t="str">
        <f t="shared" si="232"/>
        <v>2020</v>
      </c>
      <c r="B7273" s="259" t="s">
        <v>1021</v>
      </c>
      <c r="C7273" s="260" t="s">
        <v>1022</v>
      </c>
      <c r="D7273" s="73" t="str">
        <f t="shared" si="233"/>
        <v>mar/2020</v>
      </c>
      <c r="E7273" s="263">
        <v>43917</v>
      </c>
      <c r="F7273" s="259">
        <v>1951</v>
      </c>
      <c r="G7273" s="259" t="s">
        <v>295</v>
      </c>
      <c r="H7273" s="264" t="s">
        <v>890</v>
      </c>
      <c r="I7273" s="264" t="s">
        <v>248</v>
      </c>
      <c r="J7273" s="264">
        <v>-313.92</v>
      </c>
      <c r="K7273" s="82" t="str">
        <f>IFERROR(IFERROR(VLOOKUP(I7273,'DE-PARA'!B:D,3,0),VLOOKUP(I7273,'DE-PARA'!C:D,2,0)),"NÃO ENCONTRADO")</f>
        <v>Materiais</v>
      </c>
      <c r="L7273" s="50" t="str">
        <f>VLOOKUP(K7273,'Base -Receita-Despesa'!$B:$AS,1,FALSE)</f>
        <v>Materiais</v>
      </c>
    </row>
    <row r="7274" spans="1:12" ht="15" customHeight="1" x14ac:dyDescent="0.25">
      <c r="A7274" s="81" t="str">
        <f t="shared" si="232"/>
        <v>2020</v>
      </c>
      <c r="B7274" s="259" t="s">
        <v>1021</v>
      </c>
      <c r="C7274" s="260" t="s">
        <v>1022</v>
      </c>
      <c r="D7274" s="73" t="str">
        <f t="shared" si="233"/>
        <v>mar/2020</v>
      </c>
      <c r="E7274" s="263">
        <v>43917</v>
      </c>
      <c r="F7274" s="259" t="s">
        <v>214</v>
      </c>
      <c r="G7274" s="259" t="s">
        <v>295</v>
      </c>
      <c r="H7274" s="264" t="s">
        <v>197</v>
      </c>
      <c r="I7274" s="264" t="s">
        <v>133</v>
      </c>
      <c r="J7274" s="264">
        <v>-9.5</v>
      </c>
      <c r="K7274" s="82" t="str">
        <f>IFERROR(IFERROR(VLOOKUP(I7274,'DE-PARA'!B:D,3,0),VLOOKUP(I7274,'DE-PARA'!C:D,2,0)),"NÃO ENCONTRADO")</f>
        <v>Outras Saídas</v>
      </c>
      <c r="L7274" s="50" t="str">
        <f>VLOOKUP(K7274,'Base -Receita-Despesa'!$B:$AS,1,FALSE)</f>
        <v>Outras Saídas</v>
      </c>
    </row>
    <row r="7275" spans="1:12" ht="15" customHeight="1" x14ac:dyDescent="0.25">
      <c r="A7275" s="81" t="str">
        <f t="shared" si="232"/>
        <v>2020</v>
      </c>
      <c r="B7275" s="259" t="s">
        <v>1021</v>
      </c>
      <c r="C7275" s="260" t="s">
        <v>1022</v>
      </c>
      <c r="D7275" s="73" t="str">
        <f t="shared" si="233"/>
        <v>mar/2020</v>
      </c>
      <c r="E7275" s="263">
        <v>43917</v>
      </c>
      <c r="F7275" s="259" t="s">
        <v>127</v>
      </c>
      <c r="G7275" s="259" t="s">
        <v>295</v>
      </c>
      <c r="H7275" s="264" t="s">
        <v>1891</v>
      </c>
      <c r="I7275" s="264" t="s">
        <v>128</v>
      </c>
      <c r="J7275" s="265">
        <v>-2232.7600000000002</v>
      </c>
      <c r="K7275" s="82" t="str">
        <f>IFERROR(IFERROR(VLOOKUP(I7275,'DE-PARA'!B:D,3,0),VLOOKUP(I7275,'DE-PARA'!C:D,2,0)),"NÃO ENCONTRADO")</f>
        <v>Rescisões Trabalhistas</v>
      </c>
      <c r="L7275" s="50" t="str">
        <f>VLOOKUP(K7275,'Base -Receita-Despesa'!$B:$AS,1,FALSE)</f>
        <v>Rescisões Trabalhistas</v>
      </c>
    </row>
    <row r="7276" spans="1:12" ht="15" customHeight="1" x14ac:dyDescent="0.25">
      <c r="A7276" s="81" t="str">
        <f t="shared" si="232"/>
        <v>2020</v>
      </c>
      <c r="B7276" s="259" t="s">
        <v>1021</v>
      </c>
      <c r="C7276" s="260" t="s">
        <v>1022</v>
      </c>
      <c r="D7276" s="73" t="str">
        <f t="shared" si="233"/>
        <v>mar/2020</v>
      </c>
      <c r="E7276" s="263">
        <v>43917</v>
      </c>
      <c r="F7276" s="259" t="s">
        <v>214</v>
      </c>
      <c r="G7276" s="259" t="s">
        <v>295</v>
      </c>
      <c r="H7276" s="264" t="s">
        <v>197</v>
      </c>
      <c r="I7276" s="320" t="s">
        <v>133</v>
      </c>
      <c r="J7276" s="264">
        <v>-9.5</v>
      </c>
      <c r="K7276" s="82" t="str">
        <f>IFERROR(IFERROR(VLOOKUP(I7276,'DE-PARA'!B:D,3,0),VLOOKUP(I7276,'DE-PARA'!C:D,2,0)),"NÃO ENCONTRADO")</f>
        <v>Outras Saídas</v>
      </c>
      <c r="L7276" s="50" t="str">
        <f>VLOOKUP(K7276,'Base -Receita-Despesa'!$B:$AS,1,FALSE)</f>
        <v>Outras Saídas</v>
      </c>
    </row>
    <row r="7277" spans="1:12" ht="15" customHeight="1" x14ac:dyDescent="0.25">
      <c r="A7277" s="81" t="str">
        <f t="shared" si="232"/>
        <v>2020</v>
      </c>
      <c r="B7277" s="259" t="s">
        <v>1021</v>
      </c>
      <c r="C7277" s="260" t="s">
        <v>1022</v>
      </c>
      <c r="D7277" s="73" t="str">
        <f t="shared" si="233"/>
        <v>mar/2020</v>
      </c>
      <c r="E7277" s="263">
        <v>43917</v>
      </c>
      <c r="F7277" s="259" t="s">
        <v>214</v>
      </c>
      <c r="G7277" s="259" t="s">
        <v>295</v>
      </c>
      <c r="H7277" s="264" t="s">
        <v>853</v>
      </c>
      <c r="I7277" s="398" t="s">
        <v>133</v>
      </c>
      <c r="J7277" s="264">
        <v>-1</v>
      </c>
      <c r="K7277" s="82" t="str">
        <f>IFERROR(IFERROR(VLOOKUP(I7277,'DE-PARA'!B:D,3,0),VLOOKUP(I7277,'DE-PARA'!C:D,2,0)),"NÃO ENCONTRADO")</f>
        <v>Outras Saídas</v>
      </c>
      <c r="L7277" s="50" t="str">
        <f>VLOOKUP(K7277,'Base -Receita-Despesa'!$B:$AS,1,FALSE)</f>
        <v>Outras Saídas</v>
      </c>
    </row>
    <row r="7278" spans="1:12" ht="15" customHeight="1" x14ac:dyDescent="0.25">
      <c r="A7278" s="81" t="str">
        <f t="shared" si="232"/>
        <v>2020</v>
      </c>
      <c r="B7278" s="259" t="s">
        <v>1021</v>
      </c>
      <c r="C7278" s="260" t="s">
        <v>1022</v>
      </c>
      <c r="D7278" s="73" t="str">
        <f t="shared" si="233"/>
        <v>mar/2020</v>
      </c>
      <c r="E7278" s="263">
        <v>43920</v>
      </c>
      <c r="F7278" s="259" t="s">
        <v>129</v>
      </c>
      <c r="G7278" s="259" t="s">
        <v>295</v>
      </c>
      <c r="H7278" s="264" t="s">
        <v>2091</v>
      </c>
      <c r="I7278" s="264" t="s">
        <v>131</v>
      </c>
      <c r="J7278" s="265">
        <v>-2142.6799999999998</v>
      </c>
      <c r="K7278" s="82" t="str">
        <f>IFERROR(IFERROR(VLOOKUP(I7278,'DE-PARA'!B:D,3,0),VLOOKUP(I7278,'DE-PARA'!C:D,2,0)),"NÃO ENCONTRADO")</f>
        <v>Pessoal</v>
      </c>
      <c r="L7278" s="50" t="str">
        <f>VLOOKUP(K7278,'Base -Receita-Despesa'!$B:$AS,1,FALSE)</f>
        <v>Pessoal</v>
      </c>
    </row>
    <row r="7279" spans="1:12" ht="15" customHeight="1" x14ac:dyDescent="0.25">
      <c r="A7279" s="81" t="str">
        <f t="shared" si="232"/>
        <v>2020</v>
      </c>
      <c r="B7279" s="259" t="s">
        <v>1021</v>
      </c>
      <c r="C7279" s="260" t="s">
        <v>1022</v>
      </c>
      <c r="D7279" s="73" t="str">
        <f t="shared" si="233"/>
        <v>mar/2020</v>
      </c>
      <c r="E7279" s="263">
        <v>43920</v>
      </c>
      <c r="F7279" s="259">
        <v>915</v>
      </c>
      <c r="G7279" s="259" t="s">
        <v>299</v>
      </c>
      <c r="H7279" s="264" t="s">
        <v>1984</v>
      </c>
      <c r="I7279" s="264" t="s">
        <v>283</v>
      </c>
      <c r="J7279" s="265">
        <v>-2564.9699999999998</v>
      </c>
      <c r="K7279" s="82" t="str">
        <f>IFERROR(IFERROR(VLOOKUP(I7279,'DE-PARA'!B:D,3,0),VLOOKUP(I7279,'DE-PARA'!C:D,2,0)),"NÃO ENCONTRADO")</f>
        <v>Investimentos</v>
      </c>
      <c r="L7279" s="50" t="str">
        <f>VLOOKUP(K7279,'Base -Receita-Despesa'!$B:$AS,1,FALSE)</f>
        <v>Investimentos</v>
      </c>
    </row>
    <row r="7280" spans="1:12" ht="15" customHeight="1" x14ac:dyDescent="0.25">
      <c r="A7280" s="81" t="str">
        <f t="shared" si="232"/>
        <v>2020</v>
      </c>
      <c r="B7280" s="259" t="s">
        <v>1021</v>
      </c>
      <c r="C7280" s="260" t="s">
        <v>1022</v>
      </c>
      <c r="D7280" s="73" t="str">
        <f t="shared" si="233"/>
        <v>mar/2020</v>
      </c>
      <c r="E7280" s="263">
        <v>43920</v>
      </c>
      <c r="F7280" s="259">
        <v>67</v>
      </c>
      <c r="G7280" s="259" t="s">
        <v>295</v>
      </c>
      <c r="H7280" s="264" t="s">
        <v>2092</v>
      </c>
      <c r="I7280" s="264" t="s">
        <v>140</v>
      </c>
      <c r="J7280" s="264">
        <v>-320</v>
      </c>
      <c r="K7280" s="82" t="str">
        <f>IFERROR(IFERROR(VLOOKUP(I7280,'DE-PARA'!B:D,3,0),VLOOKUP(I7280,'DE-PARA'!C:D,2,0)),"NÃO ENCONTRADO")</f>
        <v>Materiais</v>
      </c>
      <c r="L7280" s="50" t="str">
        <f>VLOOKUP(K7280,'Base -Receita-Despesa'!$B:$AS,1,FALSE)</f>
        <v>Materiais</v>
      </c>
    </row>
    <row r="7281" spans="1:12" ht="15" customHeight="1" x14ac:dyDescent="0.25">
      <c r="A7281" s="81" t="str">
        <f t="shared" si="232"/>
        <v>2020</v>
      </c>
      <c r="B7281" s="259" t="s">
        <v>1021</v>
      </c>
      <c r="C7281" s="260" t="s">
        <v>1022</v>
      </c>
      <c r="D7281" s="73" t="str">
        <f t="shared" si="233"/>
        <v>mar/2020</v>
      </c>
      <c r="E7281" s="263">
        <v>43920</v>
      </c>
      <c r="F7281" s="259" t="s">
        <v>311</v>
      </c>
      <c r="G7281" s="259" t="s">
        <v>295</v>
      </c>
      <c r="H7281" s="264" t="s">
        <v>1953</v>
      </c>
      <c r="I7281" s="264" t="s">
        <v>139</v>
      </c>
      <c r="J7281" s="265">
        <v>-9780.4</v>
      </c>
      <c r="K7281" s="82" t="str">
        <f>IFERROR(IFERROR(VLOOKUP(I7281,'DE-PARA'!B:D,3,0),VLOOKUP(I7281,'DE-PARA'!C:D,2,0)),"NÃO ENCONTRADO")</f>
        <v>Concessionárias (água, luz e telefone)</v>
      </c>
      <c r="L7281" s="50" t="str">
        <f>VLOOKUP(K7281,'Base -Receita-Despesa'!$B:$AS,1,FALSE)</f>
        <v>Concessionárias (água, luz e telefone)</v>
      </c>
    </row>
    <row r="7282" spans="1:12" ht="15" customHeight="1" x14ac:dyDescent="0.25">
      <c r="A7282" s="81" t="str">
        <f t="shared" ref="A7282:A7345" si="234">IF(K7282="NÃO ENCONTRADO",0,RIGHT(D7282,4))</f>
        <v>2020</v>
      </c>
      <c r="B7282" s="259" t="s">
        <v>1021</v>
      </c>
      <c r="C7282" s="260" t="s">
        <v>1022</v>
      </c>
      <c r="D7282" s="73" t="str">
        <f t="shared" si="233"/>
        <v>mar/2020</v>
      </c>
      <c r="E7282" s="263">
        <v>43920</v>
      </c>
      <c r="F7282" s="259">
        <v>1148</v>
      </c>
      <c r="G7282" s="259" t="s">
        <v>295</v>
      </c>
      <c r="H7282" s="264" t="s">
        <v>2030</v>
      </c>
      <c r="I7282" s="264" t="s">
        <v>256</v>
      </c>
      <c r="J7282" s="265">
        <v>-2977.19</v>
      </c>
      <c r="K7282" s="82" t="str">
        <f>IFERROR(IFERROR(VLOOKUP(I7282,'DE-PARA'!B:D,3,0),VLOOKUP(I7282,'DE-PARA'!C:D,2,0)),"NÃO ENCONTRADO")</f>
        <v>Materiais</v>
      </c>
      <c r="L7282" s="50" t="str">
        <f>VLOOKUP(K7282,'Base -Receita-Despesa'!$B:$AS,1,FALSE)</f>
        <v>Materiais</v>
      </c>
    </row>
    <row r="7283" spans="1:12" ht="15" customHeight="1" x14ac:dyDescent="0.25">
      <c r="A7283" s="81" t="str">
        <f t="shared" si="234"/>
        <v>2020</v>
      </c>
      <c r="B7283" s="259" t="s">
        <v>1021</v>
      </c>
      <c r="C7283" s="260" t="s">
        <v>1022</v>
      </c>
      <c r="D7283" s="73" t="str">
        <f t="shared" si="233"/>
        <v>mar/2020</v>
      </c>
      <c r="E7283" s="263">
        <v>43920</v>
      </c>
      <c r="F7283" s="259">
        <v>1149</v>
      </c>
      <c r="G7283" s="259" t="s">
        <v>295</v>
      </c>
      <c r="H7283" s="264" t="s">
        <v>2030</v>
      </c>
      <c r="I7283" s="264" t="s">
        <v>256</v>
      </c>
      <c r="J7283" s="264">
        <v>-916.72</v>
      </c>
      <c r="K7283" s="82" t="str">
        <f>IFERROR(IFERROR(VLOOKUP(I7283,'DE-PARA'!B:D,3,0),VLOOKUP(I7283,'DE-PARA'!C:D,2,0)),"NÃO ENCONTRADO")</f>
        <v>Materiais</v>
      </c>
      <c r="L7283" s="50" t="str">
        <f>VLOOKUP(K7283,'Base -Receita-Despesa'!$B:$AS,1,FALSE)</f>
        <v>Materiais</v>
      </c>
    </row>
    <row r="7284" spans="1:12" ht="15" customHeight="1" x14ac:dyDescent="0.25">
      <c r="A7284" s="81" t="str">
        <f t="shared" si="234"/>
        <v>2020</v>
      </c>
      <c r="B7284" s="259" t="s">
        <v>1021</v>
      </c>
      <c r="C7284" s="260" t="s">
        <v>1022</v>
      </c>
      <c r="D7284" s="73" t="str">
        <f t="shared" si="233"/>
        <v>mar/2020</v>
      </c>
      <c r="E7284" s="263">
        <v>43920</v>
      </c>
      <c r="F7284" s="259">
        <v>6786</v>
      </c>
      <c r="G7284" s="259" t="s">
        <v>295</v>
      </c>
      <c r="H7284" s="264" t="s">
        <v>2025</v>
      </c>
      <c r="I7284" s="264" t="s">
        <v>118</v>
      </c>
      <c r="J7284" s="265">
        <v>-1025</v>
      </c>
      <c r="K7284" s="82" t="str">
        <f>IFERROR(IFERROR(VLOOKUP(I7284,'DE-PARA'!B:D,3,0),VLOOKUP(I7284,'DE-PARA'!C:D,2,0)),"NÃO ENCONTRADO")</f>
        <v>Serviços</v>
      </c>
      <c r="L7284" s="50" t="str">
        <f>VLOOKUP(K7284,'Base -Receita-Despesa'!$B:$AS,1,FALSE)</f>
        <v>Serviços</v>
      </c>
    </row>
    <row r="7285" spans="1:12" ht="15" customHeight="1" x14ac:dyDescent="0.25">
      <c r="A7285" s="81" t="str">
        <f t="shared" si="234"/>
        <v>2020</v>
      </c>
      <c r="B7285" s="259" t="s">
        <v>1021</v>
      </c>
      <c r="C7285" s="260" t="s">
        <v>1022</v>
      </c>
      <c r="D7285" s="73" t="str">
        <f t="shared" si="233"/>
        <v>mar/2020</v>
      </c>
      <c r="E7285" s="263">
        <v>43920</v>
      </c>
      <c r="F7285" s="259">
        <v>1073</v>
      </c>
      <c r="G7285" s="259" t="s">
        <v>295</v>
      </c>
      <c r="H7285" s="264" t="s">
        <v>2028</v>
      </c>
      <c r="I7285" s="264" t="s">
        <v>256</v>
      </c>
      <c r="J7285" s="264">
        <v>-434.5</v>
      </c>
      <c r="K7285" s="82" t="str">
        <f>IFERROR(IFERROR(VLOOKUP(I7285,'DE-PARA'!B:D,3,0),VLOOKUP(I7285,'DE-PARA'!C:D,2,0)),"NÃO ENCONTRADO")</f>
        <v>Materiais</v>
      </c>
      <c r="L7285" s="50" t="str">
        <f>VLOOKUP(K7285,'Base -Receita-Despesa'!$B:$AS,1,FALSE)</f>
        <v>Materiais</v>
      </c>
    </row>
    <row r="7286" spans="1:12" ht="15" customHeight="1" x14ac:dyDescent="0.25">
      <c r="A7286" s="81" t="str">
        <f t="shared" si="234"/>
        <v>2020</v>
      </c>
      <c r="B7286" s="259" t="s">
        <v>1021</v>
      </c>
      <c r="C7286" s="260" t="s">
        <v>1022</v>
      </c>
      <c r="D7286" s="73" t="str">
        <f t="shared" si="233"/>
        <v>mar/2020</v>
      </c>
      <c r="E7286" s="263">
        <v>43920</v>
      </c>
      <c r="F7286" s="259">
        <v>13612</v>
      </c>
      <c r="G7286" s="259" t="s">
        <v>295</v>
      </c>
      <c r="H7286" s="264" t="s">
        <v>470</v>
      </c>
      <c r="I7286" s="264" t="s">
        <v>250</v>
      </c>
      <c r="J7286" s="264">
        <v>-545</v>
      </c>
      <c r="K7286" s="82" t="str">
        <f>IFERROR(IFERROR(VLOOKUP(I7286,'DE-PARA'!B:D,3,0),VLOOKUP(I7286,'DE-PARA'!C:D,2,0)),"NÃO ENCONTRADO")</f>
        <v>Materiais</v>
      </c>
      <c r="L7286" s="50" t="str">
        <f>VLOOKUP(K7286,'Base -Receita-Despesa'!$B:$AS,1,FALSE)</f>
        <v>Materiais</v>
      </c>
    </row>
    <row r="7287" spans="1:12" ht="15" customHeight="1" x14ac:dyDescent="0.25">
      <c r="A7287" s="81" t="str">
        <f t="shared" si="234"/>
        <v>2020</v>
      </c>
      <c r="B7287" s="259" t="s">
        <v>1021</v>
      </c>
      <c r="C7287" s="260" t="s">
        <v>1022</v>
      </c>
      <c r="D7287" s="73" t="str">
        <f t="shared" si="233"/>
        <v>mar/2020</v>
      </c>
      <c r="E7287" s="263">
        <v>43920</v>
      </c>
      <c r="F7287" s="259">
        <v>177493</v>
      </c>
      <c r="G7287" s="259" t="s">
        <v>295</v>
      </c>
      <c r="H7287" s="264" t="s">
        <v>1961</v>
      </c>
      <c r="I7287" s="264" t="s">
        <v>137</v>
      </c>
      <c r="J7287" s="264">
        <v>-981.71</v>
      </c>
      <c r="K7287" s="82" t="str">
        <f>IFERROR(IFERROR(VLOOKUP(I7287,'DE-PARA'!B:D,3,0),VLOOKUP(I7287,'DE-PARA'!C:D,2,0)),"NÃO ENCONTRADO")</f>
        <v>Serviços</v>
      </c>
      <c r="L7287" s="50" t="str">
        <f>VLOOKUP(K7287,'Base -Receita-Despesa'!$B:$AS,1,FALSE)</f>
        <v>Serviços</v>
      </c>
    </row>
    <row r="7288" spans="1:12" ht="15" customHeight="1" x14ac:dyDescent="0.25">
      <c r="A7288" s="81" t="str">
        <f t="shared" si="234"/>
        <v>2020</v>
      </c>
      <c r="B7288" s="259" t="s">
        <v>1021</v>
      </c>
      <c r="C7288" s="260" t="s">
        <v>1022</v>
      </c>
      <c r="D7288" s="73" t="str">
        <f t="shared" si="233"/>
        <v>mar/2020</v>
      </c>
      <c r="E7288" s="263">
        <v>43920</v>
      </c>
      <c r="F7288" s="259">
        <v>1552</v>
      </c>
      <c r="G7288" s="259" t="s">
        <v>295</v>
      </c>
      <c r="H7288" s="264" t="s">
        <v>1070</v>
      </c>
      <c r="I7288" s="264" t="s">
        <v>119</v>
      </c>
      <c r="J7288" s="265">
        <v>-3724.75</v>
      </c>
      <c r="K7288" s="82" t="str">
        <f>IFERROR(IFERROR(VLOOKUP(I7288,'DE-PARA'!B:D,3,0),VLOOKUP(I7288,'DE-PARA'!C:D,2,0)),"NÃO ENCONTRADO")</f>
        <v>Serviços</v>
      </c>
      <c r="L7288" s="50" t="str">
        <f>VLOOKUP(K7288,'Base -Receita-Despesa'!$B:$AS,1,FALSE)</f>
        <v>Serviços</v>
      </c>
    </row>
    <row r="7289" spans="1:12" ht="15" customHeight="1" x14ac:dyDescent="0.25">
      <c r="A7289" s="81" t="str">
        <f t="shared" si="234"/>
        <v>2020</v>
      </c>
      <c r="B7289" s="259" t="s">
        <v>1021</v>
      </c>
      <c r="C7289" s="260" t="s">
        <v>1022</v>
      </c>
      <c r="D7289" s="73" t="str">
        <f t="shared" si="233"/>
        <v>mar/2020</v>
      </c>
      <c r="E7289" s="263">
        <v>43920</v>
      </c>
      <c r="F7289" s="259">
        <v>310</v>
      </c>
      <c r="G7289" s="259" t="s">
        <v>295</v>
      </c>
      <c r="H7289" s="264" t="s">
        <v>2093</v>
      </c>
      <c r="I7289" s="264" t="s">
        <v>249</v>
      </c>
      <c r="J7289" s="265">
        <v>-8959.2000000000007</v>
      </c>
      <c r="K7289" s="82" t="str">
        <f>IFERROR(IFERROR(VLOOKUP(I7289,'DE-PARA'!B:D,3,0),VLOOKUP(I7289,'DE-PARA'!C:D,2,0)),"NÃO ENCONTRADO")</f>
        <v>Materiais</v>
      </c>
      <c r="L7289" s="50" t="str">
        <f>VLOOKUP(K7289,'Base -Receita-Despesa'!$B:$AS,1,FALSE)</f>
        <v>Materiais</v>
      </c>
    </row>
    <row r="7290" spans="1:12" ht="15" customHeight="1" x14ac:dyDescent="0.25">
      <c r="A7290" s="81" t="str">
        <f t="shared" si="234"/>
        <v>2020</v>
      </c>
      <c r="B7290" s="259" t="s">
        <v>1021</v>
      </c>
      <c r="C7290" s="260" t="s">
        <v>1022</v>
      </c>
      <c r="D7290" s="73" t="str">
        <f t="shared" si="233"/>
        <v>mar/2020</v>
      </c>
      <c r="E7290" s="263">
        <v>43920</v>
      </c>
      <c r="F7290" s="259" t="s">
        <v>129</v>
      </c>
      <c r="G7290" s="259" t="s">
        <v>295</v>
      </c>
      <c r="H7290" s="264" t="s">
        <v>2094</v>
      </c>
      <c r="I7290" s="264" t="s">
        <v>131</v>
      </c>
      <c r="J7290" s="265">
        <v>-1046.75</v>
      </c>
      <c r="K7290" s="82" t="str">
        <f>IFERROR(IFERROR(VLOOKUP(I7290,'DE-PARA'!B:D,3,0),VLOOKUP(I7290,'DE-PARA'!C:D,2,0)),"NÃO ENCONTRADO")</f>
        <v>Pessoal</v>
      </c>
      <c r="L7290" s="50" t="str">
        <f>VLOOKUP(K7290,'Base -Receita-Despesa'!$B:$AS,1,FALSE)</f>
        <v>Pessoal</v>
      </c>
    </row>
    <row r="7291" spans="1:12" ht="15" customHeight="1" x14ac:dyDescent="0.25">
      <c r="A7291" s="81" t="str">
        <f t="shared" si="234"/>
        <v>2020</v>
      </c>
      <c r="B7291" s="259" t="s">
        <v>1021</v>
      </c>
      <c r="C7291" s="260" t="s">
        <v>1022</v>
      </c>
      <c r="D7291" s="73" t="str">
        <f t="shared" si="233"/>
        <v>mar/2020</v>
      </c>
      <c r="E7291" s="263">
        <v>43920</v>
      </c>
      <c r="F7291" s="259" t="s">
        <v>129</v>
      </c>
      <c r="G7291" s="259" t="s">
        <v>295</v>
      </c>
      <c r="H7291" s="264" t="s">
        <v>2034</v>
      </c>
      <c r="I7291" s="264" t="s">
        <v>131</v>
      </c>
      <c r="J7291" s="265">
        <v>-1176.45</v>
      </c>
      <c r="K7291" s="82" t="str">
        <f>IFERROR(IFERROR(VLOOKUP(I7291,'DE-PARA'!B:D,3,0),VLOOKUP(I7291,'DE-PARA'!C:D,2,0)),"NÃO ENCONTRADO")</f>
        <v>Pessoal</v>
      </c>
      <c r="L7291" s="50" t="str">
        <f>VLOOKUP(K7291,'Base -Receita-Despesa'!$B:$AS,1,FALSE)</f>
        <v>Pessoal</v>
      </c>
    </row>
    <row r="7292" spans="1:12" ht="15" customHeight="1" x14ac:dyDescent="0.25">
      <c r="A7292" s="81" t="str">
        <f t="shared" si="234"/>
        <v>2020</v>
      </c>
      <c r="B7292" s="259" t="s">
        <v>1021</v>
      </c>
      <c r="C7292" s="260" t="s">
        <v>1022</v>
      </c>
      <c r="D7292" s="73" t="str">
        <f t="shared" si="233"/>
        <v>mar/2020</v>
      </c>
      <c r="E7292" s="263">
        <v>43920</v>
      </c>
      <c r="F7292" s="259" t="s">
        <v>129</v>
      </c>
      <c r="G7292" s="259" t="s">
        <v>295</v>
      </c>
      <c r="H7292" s="264" t="s">
        <v>1831</v>
      </c>
      <c r="I7292" s="264" t="s">
        <v>131</v>
      </c>
      <c r="J7292" s="264">
        <v>-966.11</v>
      </c>
      <c r="K7292" s="82" t="str">
        <f>IFERROR(IFERROR(VLOOKUP(I7292,'DE-PARA'!B:D,3,0),VLOOKUP(I7292,'DE-PARA'!C:D,2,0)),"NÃO ENCONTRADO")</f>
        <v>Pessoal</v>
      </c>
      <c r="L7292" s="50" t="str">
        <f>VLOOKUP(K7292,'Base -Receita-Despesa'!$B:$AS,1,FALSE)</f>
        <v>Pessoal</v>
      </c>
    </row>
    <row r="7293" spans="1:12" ht="15" customHeight="1" x14ac:dyDescent="0.25">
      <c r="A7293" s="81" t="str">
        <f t="shared" si="234"/>
        <v>2020</v>
      </c>
      <c r="B7293" s="259" t="s">
        <v>1021</v>
      </c>
      <c r="C7293" s="260" t="s">
        <v>1022</v>
      </c>
      <c r="D7293" s="73" t="str">
        <f t="shared" si="233"/>
        <v>mar/2020</v>
      </c>
      <c r="E7293" s="263">
        <v>43920</v>
      </c>
      <c r="F7293" s="259" t="s">
        <v>134</v>
      </c>
      <c r="G7293" s="259" t="s">
        <v>295</v>
      </c>
      <c r="H7293" s="264" t="s">
        <v>2032</v>
      </c>
      <c r="I7293" s="264" t="s">
        <v>135</v>
      </c>
      <c r="J7293" s="264">
        <v>-674.99</v>
      </c>
      <c r="K7293" s="82" t="str">
        <f>IFERROR(IFERROR(VLOOKUP(I7293,'DE-PARA'!B:D,3,0),VLOOKUP(I7293,'DE-PARA'!C:D,2,0)),"NÃO ENCONTRADO")</f>
        <v>Pessoal</v>
      </c>
      <c r="L7293" s="50" t="str">
        <f>VLOOKUP(K7293,'Base -Receita-Despesa'!$B:$AS,1,FALSE)</f>
        <v>Pessoal</v>
      </c>
    </row>
    <row r="7294" spans="1:12" ht="15" customHeight="1" x14ac:dyDescent="0.25">
      <c r="A7294" s="81" t="str">
        <f t="shared" si="234"/>
        <v>2020</v>
      </c>
      <c r="B7294" s="259" t="s">
        <v>1021</v>
      </c>
      <c r="C7294" s="260" t="s">
        <v>1022</v>
      </c>
      <c r="D7294" s="73" t="str">
        <f t="shared" si="233"/>
        <v>mar/2020</v>
      </c>
      <c r="E7294" s="263">
        <v>43920</v>
      </c>
      <c r="F7294" s="259" t="s">
        <v>214</v>
      </c>
      <c r="G7294" s="259" t="s">
        <v>295</v>
      </c>
      <c r="H7294" s="264" t="s">
        <v>197</v>
      </c>
      <c r="I7294" s="264" t="s">
        <v>133</v>
      </c>
      <c r="J7294" s="264">
        <v>-9.5</v>
      </c>
      <c r="K7294" s="82" t="str">
        <f>IFERROR(IFERROR(VLOOKUP(I7294,'DE-PARA'!B:D,3,0),VLOOKUP(I7294,'DE-PARA'!C:D,2,0)),"NÃO ENCONTRADO")</f>
        <v>Outras Saídas</v>
      </c>
      <c r="L7294" s="50" t="str">
        <f>VLOOKUP(K7294,'Base -Receita-Despesa'!$B:$AS,1,FALSE)</f>
        <v>Outras Saídas</v>
      </c>
    </row>
    <row r="7295" spans="1:12" ht="15" customHeight="1" x14ac:dyDescent="0.25">
      <c r="A7295" s="81" t="str">
        <f t="shared" si="234"/>
        <v>2020</v>
      </c>
      <c r="B7295" s="259" t="s">
        <v>1021</v>
      </c>
      <c r="C7295" s="260" t="s">
        <v>1022</v>
      </c>
      <c r="D7295" s="73" t="str">
        <f t="shared" si="233"/>
        <v>mar/2020</v>
      </c>
      <c r="E7295" s="263">
        <v>43920</v>
      </c>
      <c r="F7295" s="259" t="s">
        <v>214</v>
      </c>
      <c r="G7295" s="259" t="s">
        <v>295</v>
      </c>
      <c r="H7295" s="264" t="s">
        <v>197</v>
      </c>
      <c r="I7295" s="264" t="s">
        <v>133</v>
      </c>
      <c r="J7295" s="264">
        <v>-9.5</v>
      </c>
      <c r="K7295" s="82" t="str">
        <f>IFERROR(IFERROR(VLOOKUP(I7295,'DE-PARA'!B:D,3,0),VLOOKUP(I7295,'DE-PARA'!C:D,2,0)),"NÃO ENCONTRADO")</f>
        <v>Outras Saídas</v>
      </c>
      <c r="L7295" s="50" t="str">
        <f>VLOOKUP(K7295,'Base -Receita-Despesa'!$B:$AS,1,FALSE)</f>
        <v>Outras Saídas</v>
      </c>
    </row>
    <row r="7296" spans="1:12" ht="15" customHeight="1" x14ac:dyDescent="0.25">
      <c r="A7296" s="81" t="str">
        <f t="shared" si="234"/>
        <v>2020</v>
      </c>
      <c r="B7296" s="259" t="s">
        <v>1021</v>
      </c>
      <c r="C7296" s="260" t="s">
        <v>1022</v>
      </c>
      <c r="D7296" s="73" t="str">
        <f t="shared" si="233"/>
        <v>mar/2020</v>
      </c>
      <c r="E7296" s="263">
        <v>43920</v>
      </c>
      <c r="F7296" s="259" t="s">
        <v>214</v>
      </c>
      <c r="G7296" s="259" t="s">
        <v>295</v>
      </c>
      <c r="H7296" s="264" t="s">
        <v>197</v>
      </c>
      <c r="I7296" s="264" t="s">
        <v>133</v>
      </c>
      <c r="J7296" s="264">
        <v>-9.5</v>
      </c>
      <c r="K7296" s="82" t="str">
        <f>IFERROR(IFERROR(VLOOKUP(I7296,'DE-PARA'!B:D,3,0),VLOOKUP(I7296,'DE-PARA'!C:D,2,0)),"NÃO ENCONTRADO")</f>
        <v>Outras Saídas</v>
      </c>
      <c r="L7296" s="50" t="str">
        <f>VLOOKUP(K7296,'Base -Receita-Despesa'!$B:$AS,1,FALSE)</f>
        <v>Outras Saídas</v>
      </c>
    </row>
    <row r="7297" spans="1:12" ht="15" customHeight="1" x14ac:dyDescent="0.25">
      <c r="A7297" s="81" t="str">
        <f t="shared" si="234"/>
        <v>2020</v>
      </c>
      <c r="B7297" s="259" t="s">
        <v>1021</v>
      </c>
      <c r="C7297" s="260" t="s">
        <v>1022</v>
      </c>
      <c r="D7297" s="73" t="str">
        <f t="shared" si="233"/>
        <v>mar/2020</v>
      </c>
      <c r="E7297" s="263">
        <v>43920</v>
      </c>
      <c r="F7297" s="259" t="s">
        <v>214</v>
      </c>
      <c r="G7297" s="259" t="s">
        <v>295</v>
      </c>
      <c r="H7297" s="264" t="s">
        <v>197</v>
      </c>
      <c r="I7297" s="264" t="s">
        <v>133</v>
      </c>
      <c r="J7297" s="264">
        <v>-9.5</v>
      </c>
      <c r="K7297" s="82" t="str">
        <f>IFERROR(IFERROR(VLOOKUP(I7297,'DE-PARA'!B:D,3,0),VLOOKUP(I7297,'DE-PARA'!C:D,2,0)),"NÃO ENCONTRADO")</f>
        <v>Outras Saídas</v>
      </c>
      <c r="L7297" s="50" t="str">
        <f>VLOOKUP(K7297,'Base -Receita-Despesa'!$B:$AS,1,FALSE)</f>
        <v>Outras Saídas</v>
      </c>
    </row>
    <row r="7298" spans="1:12" ht="15" customHeight="1" x14ac:dyDescent="0.25">
      <c r="A7298" s="81" t="str">
        <f t="shared" si="234"/>
        <v>2020</v>
      </c>
      <c r="B7298" s="259" t="s">
        <v>1021</v>
      </c>
      <c r="C7298" s="260" t="s">
        <v>1022</v>
      </c>
      <c r="D7298" s="73" t="str">
        <f t="shared" si="233"/>
        <v>mar/2020</v>
      </c>
      <c r="E7298" s="263">
        <v>43920</v>
      </c>
      <c r="F7298" s="259" t="s">
        <v>214</v>
      </c>
      <c r="G7298" s="259" t="s">
        <v>295</v>
      </c>
      <c r="H7298" s="264" t="s">
        <v>197</v>
      </c>
      <c r="I7298" s="264" t="s">
        <v>133</v>
      </c>
      <c r="J7298" s="264">
        <v>-9.5</v>
      </c>
      <c r="K7298" s="82" t="str">
        <f>IFERROR(IFERROR(VLOOKUP(I7298,'DE-PARA'!B:D,3,0),VLOOKUP(I7298,'DE-PARA'!C:D,2,0)),"NÃO ENCONTRADO")</f>
        <v>Outras Saídas</v>
      </c>
      <c r="L7298" s="50" t="str">
        <f>VLOOKUP(K7298,'Base -Receita-Despesa'!$B:$AS,1,FALSE)</f>
        <v>Outras Saídas</v>
      </c>
    </row>
    <row r="7299" spans="1:12" ht="15" customHeight="1" x14ac:dyDescent="0.25">
      <c r="A7299" s="81" t="str">
        <f t="shared" si="234"/>
        <v>2020</v>
      </c>
      <c r="B7299" s="259" t="s">
        <v>1021</v>
      </c>
      <c r="C7299" s="260" t="s">
        <v>1022</v>
      </c>
      <c r="D7299" s="73" t="str">
        <f t="shared" ref="D7299:D7362" si="235">TEXT(E7299,"mmm/aaaa")</f>
        <v>mar/2020</v>
      </c>
      <c r="E7299" s="263">
        <v>43920</v>
      </c>
      <c r="F7299" s="259" t="s">
        <v>214</v>
      </c>
      <c r="G7299" s="259" t="s">
        <v>295</v>
      </c>
      <c r="H7299" s="264" t="s">
        <v>197</v>
      </c>
      <c r="I7299" s="264" t="s">
        <v>133</v>
      </c>
      <c r="J7299" s="264">
        <v>-1</v>
      </c>
      <c r="K7299" s="82" t="str">
        <f>IFERROR(IFERROR(VLOOKUP(I7299,'DE-PARA'!B:D,3,0),VLOOKUP(I7299,'DE-PARA'!C:D,2,0)),"NÃO ENCONTRADO")</f>
        <v>Outras Saídas</v>
      </c>
      <c r="L7299" s="50" t="str">
        <f>VLOOKUP(K7299,'Base -Receita-Despesa'!$B:$AS,1,FALSE)</f>
        <v>Outras Saídas</v>
      </c>
    </row>
    <row r="7300" spans="1:12" ht="15" customHeight="1" x14ac:dyDescent="0.25">
      <c r="A7300" s="81" t="str">
        <f t="shared" si="234"/>
        <v>2020</v>
      </c>
      <c r="B7300" s="259" t="s">
        <v>1021</v>
      </c>
      <c r="C7300" s="260" t="s">
        <v>1022</v>
      </c>
      <c r="D7300" s="73" t="str">
        <f t="shared" si="235"/>
        <v>mar/2020</v>
      </c>
      <c r="E7300" s="263">
        <v>43920</v>
      </c>
      <c r="F7300" s="259" t="s">
        <v>214</v>
      </c>
      <c r="G7300" s="259" t="s">
        <v>295</v>
      </c>
      <c r="H7300" s="264" t="s">
        <v>197</v>
      </c>
      <c r="I7300" s="264" t="s">
        <v>133</v>
      </c>
      <c r="J7300" s="264">
        <v>-1</v>
      </c>
      <c r="K7300" s="82" t="str">
        <f>IFERROR(IFERROR(VLOOKUP(I7300,'DE-PARA'!B:D,3,0),VLOOKUP(I7300,'DE-PARA'!C:D,2,0)),"NÃO ENCONTRADO")</f>
        <v>Outras Saídas</v>
      </c>
      <c r="L7300" s="50" t="str">
        <f>VLOOKUP(K7300,'Base -Receita-Despesa'!$B:$AS,1,FALSE)</f>
        <v>Outras Saídas</v>
      </c>
    </row>
    <row r="7301" spans="1:12" ht="15" customHeight="1" x14ac:dyDescent="0.25">
      <c r="A7301" s="81" t="str">
        <f t="shared" si="234"/>
        <v>2020</v>
      </c>
      <c r="B7301" s="259" t="s">
        <v>1021</v>
      </c>
      <c r="C7301" s="260" t="s">
        <v>1022</v>
      </c>
      <c r="D7301" s="73" t="str">
        <f t="shared" si="235"/>
        <v>mar/2020</v>
      </c>
      <c r="E7301" s="263">
        <v>43920</v>
      </c>
      <c r="F7301" s="259" t="s">
        <v>214</v>
      </c>
      <c r="G7301" s="259" t="s">
        <v>295</v>
      </c>
      <c r="H7301" s="264" t="s">
        <v>197</v>
      </c>
      <c r="I7301" s="264" t="s">
        <v>133</v>
      </c>
      <c r="J7301" s="264">
        <v>-1</v>
      </c>
      <c r="K7301" s="82" t="str">
        <f>IFERROR(IFERROR(VLOOKUP(I7301,'DE-PARA'!B:D,3,0),VLOOKUP(I7301,'DE-PARA'!C:D,2,0)),"NÃO ENCONTRADO")</f>
        <v>Outras Saídas</v>
      </c>
      <c r="L7301" s="50" t="str">
        <f>VLOOKUP(K7301,'Base -Receita-Despesa'!$B:$AS,1,FALSE)</f>
        <v>Outras Saídas</v>
      </c>
    </row>
    <row r="7302" spans="1:12" ht="15" customHeight="1" x14ac:dyDescent="0.25">
      <c r="A7302" s="81" t="str">
        <f t="shared" si="234"/>
        <v>2020</v>
      </c>
      <c r="B7302" s="259" t="s">
        <v>1021</v>
      </c>
      <c r="C7302" s="260" t="s">
        <v>1022</v>
      </c>
      <c r="D7302" s="73" t="str">
        <f t="shared" si="235"/>
        <v>mar/2020</v>
      </c>
      <c r="E7302" s="263">
        <v>43920</v>
      </c>
      <c r="F7302" s="259" t="s">
        <v>214</v>
      </c>
      <c r="G7302" s="259" t="s">
        <v>295</v>
      </c>
      <c r="H7302" s="264" t="s">
        <v>197</v>
      </c>
      <c r="I7302" s="264" t="s">
        <v>133</v>
      </c>
      <c r="J7302" s="264">
        <v>-1</v>
      </c>
      <c r="K7302" s="82" t="str">
        <f>IFERROR(IFERROR(VLOOKUP(I7302,'DE-PARA'!B:D,3,0),VLOOKUP(I7302,'DE-PARA'!C:D,2,0)),"NÃO ENCONTRADO")</f>
        <v>Outras Saídas</v>
      </c>
      <c r="L7302" s="50" t="str">
        <f>VLOOKUP(K7302,'Base -Receita-Despesa'!$B:$AS,1,FALSE)</f>
        <v>Outras Saídas</v>
      </c>
    </row>
    <row r="7303" spans="1:12" ht="15" customHeight="1" x14ac:dyDescent="0.25">
      <c r="A7303" s="81" t="str">
        <f t="shared" si="234"/>
        <v>2020</v>
      </c>
      <c r="B7303" s="259" t="s">
        <v>1023</v>
      </c>
      <c r="C7303" s="260" t="s">
        <v>1022</v>
      </c>
      <c r="D7303" s="73" t="str">
        <f t="shared" si="235"/>
        <v>mar/2020</v>
      </c>
      <c r="E7303" s="263">
        <v>43921</v>
      </c>
      <c r="F7303" s="259" t="s">
        <v>143</v>
      </c>
      <c r="G7303" s="259" t="s">
        <v>295</v>
      </c>
      <c r="H7303" s="264" t="s">
        <v>143</v>
      </c>
      <c r="I7303" s="264" t="s">
        <v>235</v>
      </c>
      <c r="J7303" s="264">
        <v>115.61</v>
      </c>
      <c r="K7303" s="82" t="str">
        <f>IFERROR(IFERROR(VLOOKUP(I7303,'DE-PARA'!B:D,3,0),VLOOKUP(I7303,'DE-PARA'!C:D,2,0)),"NÃO ENCONTRADO")</f>
        <v>Repasses Contrato de Gestão</v>
      </c>
      <c r="L7303" s="50" t="str">
        <f>VLOOKUP(K7303,'Base -Receita-Despesa'!$B:$AS,1,FALSE)</f>
        <v>Repasses Contrato de Gestão</v>
      </c>
    </row>
    <row r="7304" spans="1:12" ht="15" customHeight="1" x14ac:dyDescent="0.25">
      <c r="A7304" s="81" t="str">
        <f t="shared" si="234"/>
        <v>2020</v>
      </c>
      <c r="B7304" s="259" t="s">
        <v>1023</v>
      </c>
      <c r="C7304" s="260" t="s">
        <v>1022</v>
      </c>
      <c r="D7304" s="73" t="str">
        <f t="shared" si="235"/>
        <v>mar/2020</v>
      </c>
      <c r="E7304" s="263">
        <v>43921</v>
      </c>
      <c r="F7304" s="259" t="s">
        <v>143</v>
      </c>
      <c r="G7304" s="259" t="s">
        <v>295</v>
      </c>
      <c r="H7304" s="267" t="s">
        <v>143</v>
      </c>
      <c r="I7304" s="264" t="s">
        <v>235</v>
      </c>
      <c r="J7304" s="265">
        <v>474764.57</v>
      </c>
      <c r="K7304" s="82" t="str">
        <f>IFERROR(IFERROR(VLOOKUP(I7304,'DE-PARA'!B:D,3,0),VLOOKUP(I7304,'DE-PARA'!C:D,2,0)),"NÃO ENCONTRADO")</f>
        <v>Repasses Contrato de Gestão</v>
      </c>
      <c r="L7304" s="50" t="str">
        <f>VLOOKUP(K7304,'Base -Receita-Despesa'!$B:$AS,1,FALSE)</f>
        <v>Repasses Contrato de Gestão</v>
      </c>
    </row>
    <row r="7305" spans="1:12" ht="15" customHeight="1" x14ac:dyDescent="0.25">
      <c r="A7305" s="81" t="str">
        <f t="shared" si="234"/>
        <v>2020</v>
      </c>
      <c r="B7305" s="259" t="s">
        <v>1023</v>
      </c>
      <c r="C7305" s="260" t="s">
        <v>1022</v>
      </c>
      <c r="D7305" s="73" t="str">
        <f t="shared" si="235"/>
        <v>mar/2020</v>
      </c>
      <c r="E7305" s="263">
        <v>43921</v>
      </c>
      <c r="F7305" s="259" t="s">
        <v>205</v>
      </c>
      <c r="G7305" s="259" t="s">
        <v>295</v>
      </c>
      <c r="H7305" s="264" t="s">
        <v>736</v>
      </c>
      <c r="I7305" s="264" t="s">
        <v>125</v>
      </c>
      <c r="J7305" s="265">
        <v>-474930.8</v>
      </c>
      <c r="K7305" s="82" t="str">
        <f>IFERROR(IFERROR(VLOOKUP(I7305,'DE-PARA'!B:D,3,0),VLOOKUP(I7305,'DE-PARA'!C:D,2,0)),"NÃO ENCONTRADO")</f>
        <v>TEV – Transferências Entre Contas (Entradas)</v>
      </c>
      <c r="L7305" s="50" t="str">
        <f>VLOOKUP(K7305,'Base -Receita-Despesa'!$B:$AS,1,FALSE)</f>
        <v>TEV – Transferências Entre Contas (Entradas)</v>
      </c>
    </row>
    <row r="7306" spans="1:12" ht="15" customHeight="1" x14ac:dyDescent="0.25">
      <c r="A7306" s="81" t="str">
        <f t="shared" si="234"/>
        <v>2020</v>
      </c>
      <c r="B7306" s="259" t="s">
        <v>1023</v>
      </c>
      <c r="C7306" s="260" t="s">
        <v>1022</v>
      </c>
      <c r="D7306" s="73" t="str">
        <f t="shared" si="235"/>
        <v>mar/2020</v>
      </c>
      <c r="E7306" s="263">
        <v>43921</v>
      </c>
      <c r="F7306" s="259" t="s">
        <v>207</v>
      </c>
      <c r="G7306" s="259" t="s">
        <v>295</v>
      </c>
      <c r="H7306" s="264" t="s">
        <v>208</v>
      </c>
      <c r="I7306" s="264" t="s">
        <v>298</v>
      </c>
      <c r="J7306" s="264">
        <v>50.62</v>
      </c>
      <c r="K7306" s="82" t="str">
        <f>IFERROR(IFERROR(VLOOKUP(I7306,'DE-PARA'!B:D,3,0),VLOOKUP(I7306,'DE-PARA'!C:D,2,0)),"NÃO ENCONTRADO")</f>
        <v>Entrada Conta Aplicação (+)</v>
      </c>
      <c r="L7306" s="50" t="str">
        <f>VLOOKUP(K7306,'Base -Receita-Despesa'!$B:$AS,1,FALSE)</f>
        <v>ENTRADA CONTA APLICAÇÃO (+)</v>
      </c>
    </row>
    <row r="7307" spans="1:12" ht="15" customHeight="1" x14ac:dyDescent="0.25">
      <c r="A7307" s="81" t="str">
        <f t="shared" si="234"/>
        <v>2020</v>
      </c>
      <c r="B7307" s="259" t="s">
        <v>1021</v>
      </c>
      <c r="C7307" s="260" t="s">
        <v>1022</v>
      </c>
      <c r="D7307" s="73" t="str">
        <f t="shared" si="235"/>
        <v>mar/2020</v>
      </c>
      <c r="E7307" s="263">
        <v>43921</v>
      </c>
      <c r="F7307" s="259">
        <v>343</v>
      </c>
      <c r="G7307" s="259" t="s">
        <v>295</v>
      </c>
      <c r="H7307" s="264" t="s">
        <v>1948</v>
      </c>
      <c r="I7307" s="264" t="s">
        <v>258</v>
      </c>
      <c r="J7307" s="265">
        <v>-2436</v>
      </c>
      <c r="K7307" s="82" t="str">
        <f>IFERROR(IFERROR(VLOOKUP(I7307,'DE-PARA'!B:D,3,0),VLOOKUP(I7307,'DE-PARA'!C:D,2,0)),"NÃO ENCONTRADO")</f>
        <v>Materiais</v>
      </c>
      <c r="L7307" s="50" t="str">
        <f>VLOOKUP(K7307,'Base -Receita-Despesa'!$B:$AS,1,FALSE)</f>
        <v>Materiais</v>
      </c>
    </row>
    <row r="7308" spans="1:12" ht="15" customHeight="1" x14ac:dyDescent="0.25">
      <c r="A7308" s="81" t="str">
        <f t="shared" si="234"/>
        <v>2020</v>
      </c>
      <c r="B7308" s="259" t="s">
        <v>1021</v>
      </c>
      <c r="C7308" s="260" t="s">
        <v>1022</v>
      </c>
      <c r="D7308" s="73" t="str">
        <f t="shared" si="235"/>
        <v>mar/2020</v>
      </c>
      <c r="E7308" s="263">
        <v>43921</v>
      </c>
      <c r="F7308" s="259" t="s">
        <v>214</v>
      </c>
      <c r="G7308" s="259" t="s">
        <v>295</v>
      </c>
      <c r="H7308" s="264" t="s">
        <v>197</v>
      </c>
      <c r="I7308" s="264" t="s">
        <v>133</v>
      </c>
      <c r="J7308" s="264">
        <v>-9.5</v>
      </c>
      <c r="K7308" s="82" t="str">
        <f>IFERROR(IFERROR(VLOOKUP(I7308,'DE-PARA'!B:D,3,0),VLOOKUP(I7308,'DE-PARA'!C:D,2,0)),"NÃO ENCONTRADO")</f>
        <v>Outras Saídas</v>
      </c>
      <c r="L7308" s="50" t="str">
        <f>VLOOKUP(K7308,'Base -Receita-Despesa'!$B:$AS,1,FALSE)</f>
        <v>Outras Saídas</v>
      </c>
    </row>
    <row r="7309" spans="1:12" ht="15" customHeight="1" x14ac:dyDescent="0.25">
      <c r="A7309" s="81" t="str">
        <f t="shared" si="234"/>
        <v>2020</v>
      </c>
      <c r="B7309" s="259" t="s">
        <v>1021</v>
      </c>
      <c r="C7309" s="260" t="s">
        <v>1022</v>
      </c>
      <c r="D7309" s="73" t="str">
        <f t="shared" si="235"/>
        <v>mar/2020</v>
      </c>
      <c r="E7309" s="263">
        <v>43921</v>
      </c>
      <c r="F7309" s="259" t="s">
        <v>1577</v>
      </c>
      <c r="G7309" s="259" t="s">
        <v>295</v>
      </c>
      <c r="H7309" s="264" t="s">
        <v>2095</v>
      </c>
      <c r="I7309" s="264" t="s">
        <v>276</v>
      </c>
      <c r="J7309" s="265">
        <v>-1408.97</v>
      </c>
      <c r="K7309" s="82" t="str">
        <f>IFERROR(IFERROR(VLOOKUP(I7309,'DE-PARA'!B:D,3,0),VLOOKUP(I7309,'DE-PARA'!C:D,2,0)),"NÃO ENCONTRADO")</f>
        <v>Despesas com Viagens</v>
      </c>
      <c r="L7309" s="50" t="str">
        <f>VLOOKUP(K7309,'Base -Receita-Despesa'!$B:$AS,1,FALSE)</f>
        <v>Despesas com Viagens</v>
      </c>
    </row>
    <row r="7310" spans="1:12" ht="15" customHeight="1" x14ac:dyDescent="0.25">
      <c r="A7310" s="81" t="str">
        <f t="shared" si="234"/>
        <v>2020</v>
      </c>
      <c r="B7310" s="259" t="s">
        <v>1021</v>
      </c>
      <c r="C7310" s="260" t="s">
        <v>1022</v>
      </c>
      <c r="D7310" s="73" t="str">
        <f t="shared" si="235"/>
        <v>mar/2020</v>
      </c>
      <c r="E7310" s="263">
        <v>43921</v>
      </c>
      <c r="F7310" s="259" t="s">
        <v>214</v>
      </c>
      <c r="G7310" s="259" t="s">
        <v>295</v>
      </c>
      <c r="H7310" s="264" t="s">
        <v>197</v>
      </c>
      <c r="I7310" s="264" t="s">
        <v>133</v>
      </c>
      <c r="J7310" s="264">
        <v>-9.5</v>
      </c>
      <c r="K7310" s="82" t="str">
        <f>IFERROR(IFERROR(VLOOKUP(I7310,'DE-PARA'!B:D,3,0),VLOOKUP(I7310,'DE-PARA'!C:D,2,0)),"NÃO ENCONTRADO")</f>
        <v>Outras Saídas</v>
      </c>
      <c r="L7310" s="50" t="str">
        <f>VLOOKUP(K7310,'Base -Receita-Despesa'!$B:$AS,1,FALSE)</f>
        <v>Outras Saídas</v>
      </c>
    </row>
    <row r="7311" spans="1:12" ht="15" customHeight="1" x14ac:dyDescent="0.25">
      <c r="A7311" s="81" t="str">
        <f t="shared" si="234"/>
        <v>2020</v>
      </c>
      <c r="B7311" s="259" t="s">
        <v>1021</v>
      </c>
      <c r="C7311" s="260" t="s">
        <v>1022</v>
      </c>
      <c r="D7311" s="73" t="str">
        <f t="shared" si="235"/>
        <v>mar/2020</v>
      </c>
      <c r="E7311" s="263">
        <v>43921</v>
      </c>
      <c r="F7311" s="259">
        <v>95</v>
      </c>
      <c r="G7311" s="259" t="s">
        <v>295</v>
      </c>
      <c r="H7311" s="264" t="s">
        <v>844</v>
      </c>
      <c r="I7311" s="264" t="s">
        <v>243</v>
      </c>
      <c r="J7311" s="265">
        <v>-36601.61</v>
      </c>
      <c r="K7311" s="82" t="str">
        <f>IFERROR(IFERROR(VLOOKUP(I7311,'DE-PARA'!B:D,3,0),VLOOKUP(I7311,'DE-PARA'!C:D,2,0)),"NÃO ENCONTRADO")</f>
        <v>Pessoal</v>
      </c>
      <c r="L7311" s="50" t="str">
        <f>VLOOKUP(K7311,'Base -Receita-Despesa'!$B:$AS,1,FALSE)</f>
        <v>Pessoal</v>
      </c>
    </row>
    <row r="7312" spans="1:12" ht="15" customHeight="1" x14ac:dyDescent="0.25">
      <c r="A7312" s="81" t="str">
        <f t="shared" si="234"/>
        <v>2020</v>
      </c>
      <c r="B7312" s="259" t="s">
        <v>1021</v>
      </c>
      <c r="C7312" s="260" t="s">
        <v>1022</v>
      </c>
      <c r="D7312" s="73" t="str">
        <f t="shared" si="235"/>
        <v>mar/2020</v>
      </c>
      <c r="E7312" s="263">
        <v>43921</v>
      </c>
      <c r="F7312" s="259" t="s">
        <v>214</v>
      </c>
      <c r="G7312" s="259" t="s">
        <v>295</v>
      </c>
      <c r="H7312" s="264" t="s">
        <v>197</v>
      </c>
      <c r="I7312" s="264" t="s">
        <v>133</v>
      </c>
      <c r="J7312" s="264">
        <v>-9.5</v>
      </c>
      <c r="K7312" s="82" t="str">
        <f>IFERROR(IFERROR(VLOOKUP(I7312,'DE-PARA'!B:D,3,0),VLOOKUP(I7312,'DE-PARA'!C:D,2,0)),"NÃO ENCONTRADO")</f>
        <v>Outras Saídas</v>
      </c>
      <c r="L7312" s="50" t="str">
        <f>VLOOKUP(K7312,'Base -Receita-Despesa'!$B:$AS,1,FALSE)</f>
        <v>Outras Saídas</v>
      </c>
    </row>
    <row r="7313" spans="1:12" ht="15" customHeight="1" x14ac:dyDescent="0.25">
      <c r="A7313" s="81" t="str">
        <f t="shared" si="234"/>
        <v>2020</v>
      </c>
      <c r="B7313" s="259" t="s">
        <v>1021</v>
      </c>
      <c r="C7313" s="260" t="s">
        <v>1022</v>
      </c>
      <c r="D7313" s="73" t="str">
        <f t="shared" si="235"/>
        <v>mar/2020</v>
      </c>
      <c r="E7313" s="263">
        <v>43921</v>
      </c>
      <c r="F7313" s="259">
        <v>96</v>
      </c>
      <c r="G7313" s="259" t="s">
        <v>295</v>
      </c>
      <c r="H7313" s="264" t="s">
        <v>844</v>
      </c>
      <c r="I7313" s="264" t="s">
        <v>243</v>
      </c>
      <c r="J7313" s="265">
        <v>-48274.32</v>
      </c>
      <c r="K7313" s="82" t="str">
        <f>IFERROR(IFERROR(VLOOKUP(I7313,'DE-PARA'!B:D,3,0),VLOOKUP(I7313,'DE-PARA'!C:D,2,0)),"NÃO ENCONTRADO")</f>
        <v>Pessoal</v>
      </c>
      <c r="L7313" s="50" t="str">
        <f>VLOOKUP(K7313,'Base -Receita-Despesa'!$B:$AS,1,FALSE)</f>
        <v>Pessoal</v>
      </c>
    </row>
    <row r="7314" spans="1:12" ht="15" customHeight="1" x14ac:dyDescent="0.25">
      <c r="A7314" s="81" t="str">
        <f t="shared" si="234"/>
        <v>2020</v>
      </c>
      <c r="B7314" s="259" t="s">
        <v>1021</v>
      </c>
      <c r="C7314" s="260" t="s">
        <v>1022</v>
      </c>
      <c r="D7314" s="73" t="str">
        <f t="shared" si="235"/>
        <v>mar/2020</v>
      </c>
      <c r="E7314" s="263">
        <v>43921</v>
      </c>
      <c r="F7314" s="259" t="s">
        <v>214</v>
      </c>
      <c r="G7314" s="259" t="s">
        <v>295</v>
      </c>
      <c r="H7314" s="264" t="s">
        <v>197</v>
      </c>
      <c r="I7314" s="264" t="s">
        <v>133</v>
      </c>
      <c r="J7314" s="264">
        <v>-9.5</v>
      </c>
      <c r="K7314" s="82" t="str">
        <f>IFERROR(IFERROR(VLOOKUP(I7314,'DE-PARA'!B:D,3,0),VLOOKUP(I7314,'DE-PARA'!C:D,2,0)),"NÃO ENCONTRADO")</f>
        <v>Outras Saídas</v>
      </c>
      <c r="L7314" s="50" t="str">
        <f>VLOOKUP(K7314,'Base -Receita-Despesa'!$B:$AS,1,FALSE)</f>
        <v>Outras Saídas</v>
      </c>
    </row>
    <row r="7315" spans="1:12" ht="15" customHeight="1" x14ac:dyDescent="0.25">
      <c r="A7315" s="81" t="str">
        <f t="shared" si="234"/>
        <v>2020</v>
      </c>
      <c r="B7315" s="259" t="s">
        <v>1021</v>
      </c>
      <c r="C7315" s="260" t="s">
        <v>1022</v>
      </c>
      <c r="D7315" s="73" t="str">
        <f t="shared" si="235"/>
        <v>mar/2020</v>
      </c>
      <c r="E7315" s="263">
        <v>43921</v>
      </c>
      <c r="F7315" s="259" t="s">
        <v>205</v>
      </c>
      <c r="G7315" s="259" t="s">
        <v>295</v>
      </c>
      <c r="H7315" s="267" t="s">
        <v>736</v>
      </c>
      <c r="I7315" s="264" t="s">
        <v>125</v>
      </c>
      <c r="J7315" s="265">
        <v>474930.8</v>
      </c>
      <c r="K7315" s="82" t="str">
        <f>IFERROR(IFERROR(VLOOKUP(I7315,'DE-PARA'!B:D,3,0),VLOOKUP(I7315,'DE-PARA'!C:D,2,0)),"NÃO ENCONTRADO")</f>
        <v>TEV – Transferências Entre Contas (Entradas)</v>
      </c>
      <c r="L7315" s="50" t="str">
        <f>VLOOKUP(K7315,'Base -Receita-Despesa'!$B:$AS,1,FALSE)</f>
        <v>TEV – Transferências Entre Contas (Entradas)</v>
      </c>
    </row>
    <row r="7316" spans="1:12" ht="15" customHeight="1" x14ac:dyDescent="0.25">
      <c r="A7316" s="81" t="str">
        <f t="shared" si="234"/>
        <v>2020</v>
      </c>
      <c r="B7316" s="259" t="s">
        <v>1023</v>
      </c>
      <c r="C7316" s="260" t="s">
        <v>1022</v>
      </c>
      <c r="D7316" s="73" t="str">
        <f t="shared" si="235"/>
        <v>mar/2020</v>
      </c>
      <c r="E7316" s="263">
        <v>43921</v>
      </c>
      <c r="F7316" s="259" t="s">
        <v>171</v>
      </c>
      <c r="G7316" s="259" t="s">
        <v>295</v>
      </c>
      <c r="H7316" s="264" t="s">
        <v>911</v>
      </c>
      <c r="I7316" s="264" t="s">
        <v>238</v>
      </c>
      <c r="J7316" s="264">
        <v>188.33</v>
      </c>
      <c r="K7316" s="82" t="str">
        <f>IFERROR(IFERROR(VLOOKUP(I7316,'DE-PARA'!B:D,3,0),VLOOKUP(I7316,'DE-PARA'!C:D,2,0)),"NÃO ENCONTRADO")</f>
        <v>Rendimentos sobre Aplicações Financeiras</v>
      </c>
      <c r="L7316" s="50" t="str">
        <f>VLOOKUP(K7316,'Base -Receita-Despesa'!$B:$AS,1,FALSE)</f>
        <v>Rendimentos sobre Aplicações Financeiras</v>
      </c>
    </row>
    <row r="7317" spans="1:12" ht="15" customHeight="1" x14ac:dyDescent="0.25">
      <c r="A7317" s="81" t="str">
        <f t="shared" si="234"/>
        <v>2020</v>
      </c>
      <c r="B7317" s="259" t="s">
        <v>1021</v>
      </c>
      <c r="C7317" s="260" t="s">
        <v>1022</v>
      </c>
      <c r="D7317" s="73" t="str">
        <f t="shared" si="235"/>
        <v>mar/2020</v>
      </c>
      <c r="E7317" s="263">
        <v>43921</v>
      </c>
      <c r="F7317" s="259" t="s">
        <v>171</v>
      </c>
      <c r="G7317" s="259" t="s">
        <v>295</v>
      </c>
      <c r="H7317" s="264" t="s">
        <v>911</v>
      </c>
      <c r="I7317" s="264" t="s">
        <v>238</v>
      </c>
      <c r="J7317" s="265">
        <v>3334.55</v>
      </c>
      <c r="K7317" s="82" t="str">
        <f>IFERROR(IFERROR(VLOOKUP(I7317,'DE-PARA'!B:D,3,0),VLOOKUP(I7317,'DE-PARA'!C:D,2,0)),"NÃO ENCONTRADO")</f>
        <v>Rendimentos sobre Aplicações Financeiras</v>
      </c>
      <c r="L7317" s="50" t="str">
        <f>VLOOKUP(K7317,'Base -Receita-Despesa'!$B:$AS,1,FALSE)</f>
        <v>Rendimentos sobre Aplicações Financeiras</v>
      </c>
    </row>
    <row r="7318" spans="1:12" ht="15" customHeight="1" x14ac:dyDescent="0.25">
      <c r="A7318" s="81" t="str">
        <f t="shared" si="234"/>
        <v>2020</v>
      </c>
      <c r="B7318" s="259" t="s">
        <v>1021</v>
      </c>
      <c r="C7318" s="260" t="s">
        <v>1022</v>
      </c>
      <c r="D7318" s="73" t="str">
        <f t="shared" si="235"/>
        <v>abr/2020</v>
      </c>
      <c r="E7318" s="263">
        <v>43922</v>
      </c>
      <c r="F7318" s="259" t="s">
        <v>738</v>
      </c>
      <c r="G7318" s="259" t="s">
        <v>295</v>
      </c>
      <c r="H7318" s="264" t="s">
        <v>738</v>
      </c>
      <c r="I7318" s="264" t="s">
        <v>206</v>
      </c>
      <c r="J7318" s="265">
        <v>-1074000</v>
      </c>
      <c r="K7318" s="82" t="str">
        <f>IFERROR(IFERROR(VLOOKUP(I7318,'DE-PARA'!B:D,3,0),VLOOKUP(I7318,'DE-PARA'!C:D,2,0)),"NÃO ENCONTRADO")</f>
        <v>Saídas Da C/A Por Regates (-)</v>
      </c>
      <c r="L7318" s="50" t="str">
        <f>VLOOKUP(K7318,'Base -Receita-Despesa'!$B:$AS,1,FALSE)</f>
        <v>SAÍDAS DA C/A POR REGATES (-)</v>
      </c>
    </row>
    <row r="7319" spans="1:12" ht="15" customHeight="1" x14ac:dyDescent="0.25">
      <c r="A7319" s="81" t="str">
        <f t="shared" si="234"/>
        <v>2020</v>
      </c>
      <c r="B7319" s="259" t="s">
        <v>1021</v>
      </c>
      <c r="C7319" s="260" t="s">
        <v>1022</v>
      </c>
      <c r="D7319" s="73" t="str">
        <f t="shared" si="235"/>
        <v>abr/2020</v>
      </c>
      <c r="E7319" s="263">
        <v>43922</v>
      </c>
      <c r="F7319" s="259" t="s">
        <v>639</v>
      </c>
      <c r="G7319" s="259" t="s">
        <v>295</v>
      </c>
      <c r="H7319" s="264" t="s">
        <v>210</v>
      </c>
      <c r="I7319" s="264" t="s">
        <v>276</v>
      </c>
      <c r="J7319" s="264">
        <v>479.85</v>
      </c>
      <c r="K7319" s="82" t="str">
        <f>IFERROR(IFERROR(VLOOKUP(I7319,'DE-PARA'!B:D,3,0),VLOOKUP(I7319,'DE-PARA'!C:D,2,0)),"NÃO ENCONTRADO")</f>
        <v>Despesas com Viagens</v>
      </c>
      <c r="L7319" s="50" t="str">
        <f>VLOOKUP(K7319,'Base -Receita-Despesa'!$B:$AS,1,FALSE)</f>
        <v>Despesas com Viagens</v>
      </c>
    </row>
    <row r="7320" spans="1:12" ht="15" customHeight="1" x14ac:dyDescent="0.25">
      <c r="A7320" s="81" t="str">
        <f t="shared" si="234"/>
        <v>2020</v>
      </c>
      <c r="B7320" s="259" t="s">
        <v>1021</v>
      </c>
      <c r="C7320" s="260" t="s">
        <v>1022</v>
      </c>
      <c r="D7320" s="73" t="str">
        <f t="shared" si="235"/>
        <v>abr/2020</v>
      </c>
      <c r="E7320" s="263">
        <v>43922</v>
      </c>
      <c r="F7320" s="259" t="s">
        <v>141</v>
      </c>
      <c r="G7320" s="259" t="s">
        <v>295</v>
      </c>
      <c r="H7320" s="264" t="s">
        <v>2096</v>
      </c>
      <c r="I7320" s="264" t="s">
        <v>142</v>
      </c>
      <c r="J7320" s="264">
        <v>201.96</v>
      </c>
      <c r="K7320" s="82" t="str">
        <f>IFERROR(IFERROR(VLOOKUP(I7320,'DE-PARA'!B:D,3,0),VLOOKUP(I7320,'DE-PARA'!C:D,2,0)),"NÃO ENCONTRADO")</f>
        <v>Outras Saídas</v>
      </c>
      <c r="L7320" s="50" t="str">
        <f>VLOOKUP(K7320,'Base -Receita-Despesa'!$B:$AS,1,FALSE)</f>
        <v>Outras Saídas</v>
      </c>
    </row>
    <row r="7321" spans="1:12" ht="15" customHeight="1" x14ac:dyDescent="0.25">
      <c r="A7321" s="81" t="str">
        <f t="shared" si="234"/>
        <v>2020</v>
      </c>
      <c r="B7321" s="259" t="s">
        <v>1021</v>
      </c>
      <c r="C7321" s="260" t="s">
        <v>1022</v>
      </c>
      <c r="D7321" s="73" t="str">
        <f t="shared" si="235"/>
        <v>abr/2020</v>
      </c>
      <c r="E7321" s="263">
        <v>43922</v>
      </c>
      <c r="F7321" s="259">
        <v>68</v>
      </c>
      <c r="G7321" s="259" t="s">
        <v>295</v>
      </c>
      <c r="H7321" s="264" t="s">
        <v>2092</v>
      </c>
      <c r="I7321" s="264" t="s">
        <v>140</v>
      </c>
      <c r="J7321" s="265">
        <v>-1440.45</v>
      </c>
      <c r="K7321" s="82" t="str">
        <f>IFERROR(IFERROR(VLOOKUP(I7321,'DE-PARA'!B:D,3,0),VLOOKUP(I7321,'DE-PARA'!C:D,2,0)),"NÃO ENCONTRADO")</f>
        <v>Materiais</v>
      </c>
      <c r="L7321" s="50" t="str">
        <f>VLOOKUP(K7321,'Base -Receita-Despesa'!$B:$AS,1,FALSE)</f>
        <v>Materiais</v>
      </c>
    </row>
    <row r="7322" spans="1:12" ht="15" customHeight="1" x14ac:dyDescent="0.25">
      <c r="A7322" s="81" t="str">
        <f t="shared" si="234"/>
        <v>2020</v>
      </c>
      <c r="B7322" s="259" t="s">
        <v>1021</v>
      </c>
      <c r="C7322" s="260" t="s">
        <v>1022</v>
      </c>
      <c r="D7322" s="73" t="str">
        <f t="shared" si="235"/>
        <v>abr/2020</v>
      </c>
      <c r="E7322" s="263">
        <v>43922</v>
      </c>
      <c r="F7322" s="259">
        <v>745</v>
      </c>
      <c r="G7322" s="259" t="s">
        <v>295</v>
      </c>
      <c r="H7322" s="264" t="s">
        <v>2097</v>
      </c>
      <c r="I7322" s="264" t="s">
        <v>284</v>
      </c>
      <c r="J7322" s="265">
        <v>-113767.5</v>
      </c>
      <c r="K7322" s="82" t="str">
        <f>IFERROR(IFERROR(VLOOKUP(I7322,'DE-PARA'!B:D,3,0),VLOOKUP(I7322,'DE-PARA'!C:D,2,0)),"NÃO ENCONTRADO")</f>
        <v>Investimentos</v>
      </c>
      <c r="L7322" s="50" t="str">
        <f>VLOOKUP(K7322,'Base -Receita-Despesa'!$B:$AS,1,FALSE)</f>
        <v>Investimentos</v>
      </c>
    </row>
    <row r="7323" spans="1:12" ht="15" customHeight="1" x14ac:dyDescent="0.25">
      <c r="A7323" s="81" t="str">
        <f t="shared" si="234"/>
        <v>2020</v>
      </c>
      <c r="B7323" s="259" t="s">
        <v>1021</v>
      </c>
      <c r="C7323" s="260" t="s">
        <v>1022</v>
      </c>
      <c r="D7323" s="73" t="str">
        <f t="shared" si="235"/>
        <v>abr/2020</v>
      </c>
      <c r="E7323" s="263">
        <v>43922</v>
      </c>
      <c r="F7323" s="259">
        <v>19365</v>
      </c>
      <c r="G7323" s="259" t="s">
        <v>295</v>
      </c>
      <c r="H7323" s="266" t="s">
        <v>345</v>
      </c>
      <c r="I7323" s="264" t="s">
        <v>248</v>
      </c>
      <c r="J7323" s="265">
        <v>-4201.74</v>
      </c>
      <c r="K7323" s="82" t="str">
        <f>IFERROR(IFERROR(VLOOKUP(I7323,'DE-PARA'!B:D,3,0),VLOOKUP(I7323,'DE-PARA'!C:D,2,0)),"NÃO ENCONTRADO")</f>
        <v>Materiais</v>
      </c>
      <c r="L7323" s="50" t="str">
        <f>VLOOKUP(K7323,'Base -Receita-Despesa'!$B:$AS,1,FALSE)</f>
        <v>Materiais</v>
      </c>
    </row>
    <row r="7324" spans="1:12" ht="15" customHeight="1" x14ac:dyDescent="0.25">
      <c r="A7324" s="81" t="str">
        <f t="shared" si="234"/>
        <v>2020</v>
      </c>
      <c r="B7324" s="259" t="s">
        <v>1021</v>
      </c>
      <c r="C7324" s="260" t="s">
        <v>1022</v>
      </c>
      <c r="D7324" s="73" t="str">
        <f t="shared" si="235"/>
        <v>abr/2020</v>
      </c>
      <c r="E7324" s="263">
        <v>43922</v>
      </c>
      <c r="F7324" s="259">
        <v>456</v>
      </c>
      <c r="G7324" s="259" t="s">
        <v>295</v>
      </c>
      <c r="H7324" s="264" t="s">
        <v>2098</v>
      </c>
      <c r="I7324" s="264" t="s">
        <v>166</v>
      </c>
      <c r="J7324" s="265">
        <v>-5000</v>
      </c>
      <c r="K7324" s="82" t="str">
        <f>IFERROR(IFERROR(VLOOKUP(I7324,'DE-PARA'!B:D,3,0),VLOOKUP(I7324,'DE-PARA'!C:D,2,0)),"NÃO ENCONTRADO")</f>
        <v>Serviços</v>
      </c>
      <c r="L7324" s="50" t="str">
        <f>VLOOKUP(K7324,'Base -Receita-Despesa'!$B:$AS,1,FALSE)</f>
        <v>Serviços</v>
      </c>
    </row>
    <row r="7325" spans="1:12" ht="15" customHeight="1" x14ac:dyDescent="0.25">
      <c r="A7325" s="81" t="str">
        <f t="shared" si="234"/>
        <v>2020</v>
      </c>
      <c r="B7325" s="259" t="s">
        <v>1021</v>
      </c>
      <c r="C7325" s="260" t="s">
        <v>1022</v>
      </c>
      <c r="D7325" s="73" t="str">
        <f t="shared" si="235"/>
        <v>abr/2020</v>
      </c>
      <c r="E7325" s="263">
        <v>43922</v>
      </c>
      <c r="F7325" s="259">
        <v>94</v>
      </c>
      <c r="G7325" s="259" t="s">
        <v>295</v>
      </c>
      <c r="H7325" s="264" t="s">
        <v>844</v>
      </c>
      <c r="I7325" s="264" t="s">
        <v>243</v>
      </c>
      <c r="J7325" s="265">
        <v>-226522.81</v>
      </c>
      <c r="K7325" s="82" t="str">
        <f>IFERROR(IFERROR(VLOOKUP(I7325,'DE-PARA'!B:D,3,0),VLOOKUP(I7325,'DE-PARA'!C:D,2,0)),"NÃO ENCONTRADO")</f>
        <v>Pessoal</v>
      </c>
      <c r="L7325" s="50" t="str">
        <f>VLOOKUP(K7325,'Base -Receita-Despesa'!$B:$AS,1,FALSE)</f>
        <v>Pessoal</v>
      </c>
    </row>
    <row r="7326" spans="1:12" ht="15" customHeight="1" x14ac:dyDescent="0.25">
      <c r="A7326" s="81" t="str">
        <f t="shared" si="234"/>
        <v>2020</v>
      </c>
      <c r="B7326" s="259" t="s">
        <v>1021</v>
      </c>
      <c r="C7326" s="260" t="s">
        <v>1022</v>
      </c>
      <c r="D7326" s="73" t="str">
        <f t="shared" si="235"/>
        <v>abr/2020</v>
      </c>
      <c r="E7326" s="263">
        <v>43923</v>
      </c>
      <c r="F7326" s="259" t="s">
        <v>175</v>
      </c>
      <c r="G7326" s="259" t="s">
        <v>295</v>
      </c>
      <c r="H7326" s="264" t="s">
        <v>2099</v>
      </c>
      <c r="I7326" s="264" t="s">
        <v>148</v>
      </c>
      <c r="J7326" s="265">
        <v>-12027.81</v>
      </c>
      <c r="K7326" s="82" t="str">
        <f>IFERROR(IFERROR(VLOOKUP(I7326,'DE-PARA'!B:D,3,0),VLOOKUP(I7326,'DE-PARA'!C:D,2,0)),"NÃO ENCONTRADO")</f>
        <v>Pessoal</v>
      </c>
      <c r="L7326" s="50" t="str">
        <f>VLOOKUP(K7326,'Base -Receita-Despesa'!$B:$AS,1,FALSE)</f>
        <v>Pessoal</v>
      </c>
    </row>
    <row r="7327" spans="1:12" ht="15" customHeight="1" x14ac:dyDescent="0.25">
      <c r="A7327" s="81" t="str">
        <f t="shared" si="234"/>
        <v>2020</v>
      </c>
      <c r="B7327" s="259" t="s">
        <v>1021</v>
      </c>
      <c r="C7327" s="260" t="s">
        <v>1022</v>
      </c>
      <c r="D7327" s="73" t="str">
        <f t="shared" si="235"/>
        <v>abr/2020</v>
      </c>
      <c r="E7327" s="263">
        <v>43923</v>
      </c>
      <c r="F7327" s="259" t="s">
        <v>141</v>
      </c>
      <c r="G7327" s="259" t="s">
        <v>295</v>
      </c>
      <c r="H7327" s="264" t="s">
        <v>913</v>
      </c>
      <c r="I7327" s="264" t="s">
        <v>142</v>
      </c>
      <c r="J7327" s="265">
        <v>-3000</v>
      </c>
      <c r="K7327" s="82" t="str">
        <f>IFERROR(IFERROR(VLOOKUP(I7327,'DE-PARA'!B:D,3,0),VLOOKUP(I7327,'DE-PARA'!C:D,2,0)),"NÃO ENCONTRADO")</f>
        <v>Outras Saídas</v>
      </c>
      <c r="L7327" s="50" t="str">
        <f>VLOOKUP(K7327,'Base -Receita-Despesa'!$B:$AS,1,FALSE)</f>
        <v>Outras Saídas</v>
      </c>
    </row>
    <row r="7328" spans="1:12" ht="15" customHeight="1" x14ac:dyDescent="0.25">
      <c r="A7328" s="81" t="str">
        <f t="shared" si="234"/>
        <v>2020</v>
      </c>
      <c r="B7328" s="259" t="s">
        <v>1021</v>
      </c>
      <c r="C7328" s="260" t="s">
        <v>1022</v>
      </c>
      <c r="D7328" s="73" t="str">
        <f t="shared" si="235"/>
        <v>abr/2020</v>
      </c>
      <c r="E7328" s="263">
        <v>43923</v>
      </c>
      <c r="F7328" s="259">
        <v>138</v>
      </c>
      <c r="G7328" s="259" t="s">
        <v>295</v>
      </c>
      <c r="H7328" s="264" t="s">
        <v>2100</v>
      </c>
      <c r="I7328" s="264" t="s">
        <v>169</v>
      </c>
      <c r="J7328" s="265">
        <v>-26500</v>
      </c>
      <c r="K7328" s="82" t="str">
        <f>IFERROR(IFERROR(VLOOKUP(I7328,'DE-PARA'!B:D,3,0),VLOOKUP(I7328,'DE-PARA'!C:D,2,0)),"NÃO ENCONTRADO")</f>
        <v>Serviços</v>
      </c>
      <c r="L7328" s="50" t="str">
        <f>VLOOKUP(K7328,'Base -Receita-Despesa'!$B:$AS,1,FALSE)</f>
        <v>Serviços</v>
      </c>
    </row>
    <row r="7329" spans="1:12" ht="15" customHeight="1" x14ac:dyDescent="0.25">
      <c r="A7329" s="81" t="str">
        <f t="shared" si="234"/>
        <v>2020</v>
      </c>
      <c r="B7329" s="259" t="s">
        <v>1021</v>
      </c>
      <c r="C7329" s="260" t="s">
        <v>1022</v>
      </c>
      <c r="D7329" s="73" t="str">
        <f t="shared" si="235"/>
        <v>abr/2020</v>
      </c>
      <c r="E7329" s="263">
        <v>43923</v>
      </c>
      <c r="F7329" s="259" t="s">
        <v>134</v>
      </c>
      <c r="G7329" s="259" t="s">
        <v>295</v>
      </c>
      <c r="H7329" s="264" t="s">
        <v>2095</v>
      </c>
      <c r="I7329" s="264" t="s">
        <v>135</v>
      </c>
      <c r="J7329" s="265">
        <v>-2535.36</v>
      </c>
      <c r="K7329" s="82" t="str">
        <f>IFERROR(IFERROR(VLOOKUP(I7329,'DE-PARA'!B:D,3,0),VLOOKUP(I7329,'DE-PARA'!C:D,2,0)),"NÃO ENCONTRADO")</f>
        <v>Pessoal</v>
      </c>
      <c r="L7329" s="50" t="str">
        <f>VLOOKUP(K7329,'Base -Receita-Despesa'!$B:$AS,1,FALSE)</f>
        <v>Pessoal</v>
      </c>
    </row>
    <row r="7330" spans="1:12" ht="15" customHeight="1" x14ac:dyDescent="0.25">
      <c r="A7330" s="81" t="str">
        <f t="shared" si="234"/>
        <v>2020</v>
      </c>
      <c r="B7330" s="259" t="s">
        <v>1021</v>
      </c>
      <c r="C7330" s="260" t="s">
        <v>1022</v>
      </c>
      <c r="D7330" s="73" t="str">
        <f t="shared" si="235"/>
        <v>abr/2020</v>
      </c>
      <c r="E7330" s="263">
        <v>43923</v>
      </c>
      <c r="F7330" s="259" t="s">
        <v>134</v>
      </c>
      <c r="G7330" s="259" t="s">
        <v>295</v>
      </c>
      <c r="H7330" s="264" t="s">
        <v>2101</v>
      </c>
      <c r="I7330" s="264" t="s">
        <v>135</v>
      </c>
      <c r="J7330" s="264">
        <v>-390.59</v>
      </c>
      <c r="K7330" s="82" t="str">
        <f>IFERROR(IFERROR(VLOOKUP(I7330,'DE-PARA'!B:D,3,0),VLOOKUP(I7330,'DE-PARA'!C:D,2,0)),"NÃO ENCONTRADO")</f>
        <v>Pessoal</v>
      </c>
      <c r="L7330" s="50" t="str">
        <f>VLOOKUP(K7330,'Base -Receita-Despesa'!$B:$AS,1,FALSE)</f>
        <v>Pessoal</v>
      </c>
    </row>
    <row r="7331" spans="1:12" ht="15" customHeight="1" x14ac:dyDescent="0.25">
      <c r="A7331" s="81" t="str">
        <f t="shared" si="234"/>
        <v>2020</v>
      </c>
      <c r="B7331" s="259" t="s">
        <v>1021</v>
      </c>
      <c r="C7331" s="260" t="s">
        <v>1022</v>
      </c>
      <c r="D7331" s="73" t="str">
        <f t="shared" si="235"/>
        <v>abr/2020</v>
      </c>
      <c r="E7331" s="263">
        <v>43923</v>
      </c>
      <c r="F7331" s="259" t="s">
        <v>134</v>
      </c>
      <c r="G7331" s="259" t="s">
        <v>295</v>
      </c>
      <c r="H7331" s="264" t="s">
        <v>1826</v>
      </c>
      <c r="I7331" s="264" t="s">
        <v>135</v>
      </c>
      <c r="J7331" s="265">
        <v>-1360.29</v>
      </c>
      <c r="K7331" s="82" t="str">
        <f>IFERROR(IFERROR(VLOOKUP(I7331,'DE-PARA'!B:D,3,0),VLOOKUP(I7331,'DE-PARA'!C:D,2,0)),"NÃO ENCONTRADO")</f>
        <v>Pessoal</v>
      </c>
      <c r="L7331" s="50" t="str">
        <f>VLOOKUP(K7331,'Base -Receita-Despesa'!$B:$AS,1,FALSE)</f>
        <v>Pessoal</v>
      </c>
    </row>
    <row r="7332" spans="1:12" ht="15" customHeight="1" x14ac:dyDescent="0.25">
      <c r="A7332" s="81" t="str">
        <f t="shared" si="234"/>
        <v>2020</v>
      </c>
      <c r="B7332" s="259" t="s">
        <v>1021</v>
      </c>
      <c r="C7332" s="260" t="s">
        <v>1022</v>
      </c>
      <c r="D7332" s="73" t="str">
        <f t="shared" si="235"/>
        <v>abr/2020</v>
      </c>
      <c r="E7332" s="263">
        <v>43923</v>
      </c>
      <c r="F7332" s="259" t="s">
        <v>134</v>
      </c>
      <c r="G7332" s="259" t="s">
        <v>295</v>
      </c>
      <c r="H7332" s="264" t="s">
        <v>1966</v>
      </c>
      <c r="I7332" s="264" t="s">
        <v>135</v>
      </c>
      <c r="J7332" s="264">
        <v>-972.51</v>
      </c>
      <c r="K7332" s="82" t="str">
        <f>IFERROR(IFERROR(VLOOKUP(I7332,'DE-PARA'!B:D,3,0),VLOOKUP(I7332,'DE-PARA'!C:D,2,0)),"NÃO ENCONTRADO")</f>
        <v>Pessoal</v>
      </c>
      <c r="L7332" s="50" t="str">
        <f>VLOOKUP(K7332,'Base -Receita-Despesa'!$B:$AS,1,FALSE)</f>
        <v>Pessoal</v>
      </c>
    </row>
    <row r="7333" spans="1:12" ht="15" customHeight="1" x14ac:dyDescent="0.25">
      <c r="A7333" s="81" t="str">
        <f t="shared" si="234"/>
        <v>2020</v>
      </c>
      <c r="B7333" s="259" t="s">
        <v>1021</v>
      </c>
      <c r="C7333" s="260" t="s">
        <v>1022</v>
      </c>
      <c r="D7333" s="73" t="str">
        <f t="shared" si="235"/>
        <v>abr/2020</v>
      </c>
      <c r="E7333" s="263">
        <v>43923</v>
      </c>
      <c r="F7333" s="259" t="s">
        <v>134</v>
      </c>
      <c r="G7333" s="259" t="s">
        <v>295</v>
      </c>
      <c r="H7333" s="264" t="s">
        <v>2102</v>
      </c>
      <c r="I7333" s="264" t="s">
        <v>135</v>
      </c>
      <c r="J7333" s="264">
        <v>-848.33</v>
      </c>
      <c r="K7333" s="82" t="str">
        <f>IFERROR(IFERROR(VLOOKUP(I7333,'DE-PARA'!B:D,3,0),VLOOKUP(I7333,'DE-PARA'!C:D,2,0)),"NÃO ENCONTRADO")</f>
        <v>Pessoal</v>
      </c>
      <c r="L7333" s="50" t="str">
        <f>VLOOKUP(K7333,'Base -Receita-Despesa'!$B:$AS,1,FALSE)</f>
        <v>Pessoal</v>
      </c>
    </row>
    <row r="7334" spans="1:12" ht="15" customHeight="1" x14ac:dyDescent="0.25">
      <c r="A7334" s="81" t="str">
        <f t="shared" si="234"/>
        <v>2020</v>
      </c>
      <c r="B7334" s="259" t="s">
        <v>1021</v>
      </c>
      <c r="C7334" s="260" t="s">
        <v>1022</v>
      </c>
      <c r="D7334" s="73" t="str">
        <f t="shared" si="235"/>
        <v>abr/2020</v>
      </c>
      <c r="E7334" s="263">
        <v>43923</v>
      </c>
      <c r="F7334" s="259" t="s">
        <v>134</v>
      </c>
      <c r="G7334" s="259" t="s">
        <v>295</v>
      </c>
      <c r="H7334" s="264" t="s">
        <v>2052</v>
      </c>
      <c r="I7334" s="264" t="s">
        <v>135</v>
      </c>
      <c r="J7334" s="264">
        <v>-919.02</v>
      </c>
      <c r="K7334" s="82" t="str">
        <f>IFERROR(IFERROR(VLOOKUP(I7334,'DE-PARA'!B:D,3,0),VLOOKUP(I7334,'DE-PARA'!C:D,2,0)),"NÃO ENCONTRADO")</f>
        <v>Pessoal</v>
      </c>
      <c r="L7334" s="50" t="str">
        <f>VLOOKUP(K7334,'Base -Receita-Despesa'!$B:$AS,1,FALSE)</f>
        <v>Pessoal</v>
      </c>
    </row>
    <row r="7335" spans="1:12" ht="15" customHeight="1" x14ac:dyDescent="0.25">
      <c r="A7335" s="81" t="str">
        <f t="shared" si="234"/>
        <v>2020</v>
      </c>
      <c r="B7335" s="259" t="s">
        <v>1021</v>
      </c>
      <c r="C7335" s="260" t="s">
        <v>1022</v>
      </c>
      <c r="D7335" s="73" t="str">
        <f t="shared" si="235"/>
        <v>abr/2020</v>
      </c>
      <c r="E7335" s="263">
        <v>43923</v>
      </c>
      <c r="F7335" s="259" t="s">
        <v>134</v>
      </c>
      <c r="G7335" s="259" t="s">
        <v>295</v>
      </c>
      <c r="H7335" s="264" t="s">
        <v>1886</v>
      </c>
      <c r="I7335" s="264" t="s">
        <v>135</v>
      </c>
      <c r="J7335" s="265">
        <v>-1018.62</v>
      </c>
      <c r="K7335" s="82" t="str">
        <f>IFERROR(IFERROR(VLOOKUP(I7335,'DE-PARA'!B:D,3,0),VLOOKUP(I7335,'DE-PARA'!C:D,2,0)),"NÃO ENCONTRADO")</f>
        <v>Pessoal</v>
      </c>
      <c r="L7335" s="50" t="str">
        <f>VLOOKUP(K7335,'Base -Receita-Despesa'!$B:$AS,1,FALSE)</f>
        <v>Pessoal</v>
      </c>
    </row>
    <row r="7336" spans="1:12" ht="15" customHeight="1" x14ac:dyDescent="0.25">
      <c r="A7336" s="81" t="str">
        <f t="shared" si="234"/>
        <v>2020</v>
      </c>
      <c r="B7336" s="259" t="s">
        <v>1021</v>
      </c>
      <c r="C7336" s="260" t="s">
        <v>1022</v>
      </c>
      <c r="D7336" s="73" t="str">
        <f t="shared" si="235"/>
        <v>abr/2020</v>
      </c>
      <c r="E7336" s="263">
        <v>43923</v>
      </c>
      <c r="F7336" s="259" t="s">
        <v>134</v>
      </c>
      <c r="G7336" s="259" t="s">
        <v>295</v>
      </c>
      <c r="H7336" s="260" t="s">
        <v>2103</v>
      </c>
      <c r="I7336" s="264" t="s">
        <v>135</v>
      </c>
      <c r="J7336" s="264">
        <v>-568.14</v>
      </c>
      <c r="K7336" s="82" t="str">
        <f>IFERROR(IFERROR(VLOOKUP(I7336,'DE-PARA'!B:D,3,0),VLOOKUP(I7336,'DE-PARA'!C:D,2,0)),"NÃO ENCONTRADO")</f>
        <v>Pessoal</v>
      </c>
      <c r="L7336" s="50" t="str">
        <f>VLOOKUP(K7336,'Base -Receita-Despesa'!$B:$AS,1,FALSE)</f>
        <v>Pessoal</v>
      </c>
    </row>
    <row r="7337" spans="1:12" ht="15" customHeight="1" x14ac:dyDescent="0.25">
      <c r="A7337" s="81" t="str">
        <f t="shared" si="234"/>
        <v>2020</v>
      </c>
      <c r="B7337" s="259" t="s">
        <v>1021</v>
      </c>
      <c r="C7337" s="260" t="s">
        <v>1022</v>
      </c>
      <c r="D7337" s="73" t="str">
        <f t="shared" si="235"/>
        <v>abr/2020</v>
      </c>
      <c r="E7337" s="263">
        <v>43923</v>
      </c>
      <c r="F7337" s="259" t="s">
        <v>134</v>
      </c>
      <c r="G7337" s="259" t="s">
        <v>295</v>
      </c>
      <c r="H7337" s="260" t="s">
        <v>2104</v>
      </c>
      <c r="I7337" s="264" t="s">
        <v>135</v>
      </c>
      <c r="J7337" s="265">
        <v>-1056.4000000000001</v>
      </c>
      <c r="K7337" s="82" t="str">
        <f>IFERROR(IFERROR(VLOOKUP(I7337,'DE-PARA'!B:D,3,0),VLOOKUP(I7337,'DE-PARA'!C:D,2,0)),"NÃO ENCONTRADO")</f>
        <v>Pessoal</v>
      </c>
      <c r="L7337" s="50" t="str">
        <f>VLOOKUP(K7337,'Base -Receita-Despesa'!$B:$AS,1,FALSE)</f>
        <v>Pessoal</v>
      </c>
    </row>
    <row r="7338" spans="1:12" ht="15" customHeight="1" x14ac:dyDescent="0.25">
      <c r="A7338" s="81" t="str">
        <f t="shared" si="234"/>
        <v>2020</v>
      </c>
      <c r="B7338" s="259" t="s">
        <v>1021</v>
      </c>
      <c r="C7338" s="260" t="s">
        <v>1022</v>
      </c>
      <c r="D7338" s="73" t="str">
        <f t="shared" si="235"/>
        <v>abr/2020</v>
      </c>
      <c r="E7338" s="263">
        <v>43923</v>
      </c>
      <c r="F7338" s="259" t="s">
        <v>134</v>
      </c>
      <c r="G7338" s="259" t="s">
        <v>295</v>
      </c>
      <c r="H7338" s="260" t="s">
        <v>1889</v>
      </c>
      <c r="I7338" s="264" t="s">
        <v>135</v>
      </c>
      <c r="J7338" s="265">
        <v>-1345.13</v>
      </c>
      <c r="K7338" s="82" t="str">
        <f>IFERROR(IFERROR(VLOOKUP(I7338,'DE-PARA'!B:D,3,0),VLOOKUP(I7338,'DE-PARA'!C:D,2,0)),"NÃO ENCONTRADO")</f>
        <v>Pessoal</v>
      </c>
      <c r="L7338" s="50" t="str">
        <f>VLOOKUP(K7338,'Base -Receita-Despesa'!$B:$AS,1,FALSE)</f>
        <v>Pessoal</v>
      </c>
    </row>
    <row r="7339" spans="1:12" ht="15" customHeight="1" x14ac:dyDescent="0.25">
      <c r="A7339" s="81" t="str">
        <f t="shared" si="234"/>
        <v>2020</v>
      </c>
      <c r="B7339" s="259" t="s">
        <v>1021</v>
      </c>
      <c r="C7339" s="260" t="s">
        <v>1022</v>
      </c>
      <c r="D7339" s="73" t="str">
        <f t="shared" si="235"/>
        <v>abr/2020</v>
      </c>
      <c r="E7339" s="263">
        <v>43923</v>
      </c>
      <c r="F7339" s="259" t="s">
        <v>134</v>
      </c>
      <c r="G7339" s="259" t="s">
        <v>295</v>
      </c>
      <c r="H7339" s="264" t="s">
        <v>1885</v>
      </c>
      <c r="I7339" s="264" t="s">
        <v>135</v>
      </c>
      <c r="J7339" s="265">
        <v>-1096.9100000000001</v>
      </c>
      <c r="K7339" s="82" t="str">
        <f>IFERROR(IFERROR(VLOOKUP(I7339,'DE-PARA'!B:D,3,0),VLOOKUP(I7339,'DE-PARA'!C:D,2,0)),"NÃO ENCONTRADO")</f>
        <v>Pessoal</v>
      </c>
      <c r="L7339" s="50" t="str">
        <f>VLOOKUP(K7339,'Base -Receita-Despesa'!$B:$AS,1,FALSE)</f>
        <v>Pessoal</v>
      </c>
    </row>
    <row r="7340" spans="1:12" ht="15" customHeight="1" x14ac:dyDescent="0.25">
      <c r="A7340" s="81" t="str">
        <f t="shared" si="234"/>
        <v>2020</v>
      </c>
      <c r="B7340" s="259" t="s">
        <v>1021</v>
      </c>
      <c r="C7340" s="260" t="s">
        <v>1022</v>
      </c>
      <c r="D7340" s="73" t="str">
        <f t="shared" si="235"/>
        <v>abr/2020</v>
      </c>
      <c r="E7340" s="263">
        <v>43923</v>
      </c>
      <c r="F7340" s="259" t="s">
        <v>134</v>
      </c>
      <c r="G7340" s="259" t="s">
        <v>295</v>
      </c>
      <c r="H7340" s="264" t="s">
        <v>1888</v>
      </c>
      <c r="I7340" s="264" t="s">
        <v>135</v>
      </c>
      <c r="J7340" s="265">
        <v>-1042.3699999999999</v>
      </c>
      <c r="K7340" s="82" t="str">
        <f>IFERROR(IFERROR(VLOOKUP(I7340,'DE-PARA'!B:D,3,0),VLOOKUP(I7340,'DE-PARA'!C:D,2,0)),"NÃO ENCONTRADO")</f>
        <v>Pessoal</v>
      </c>
      <c r="L7340" s="50" t="str">
        <f>VLOOKUP(K7340,'Base -Receita-Despesa'!$B:$AS,1,FALSE)</f>
        <v>Pessoal</v>
      </c>
    </row>
    <row r="7341" spans="1:12" ht="15" customHeight="1" x14ac:dyDescent="0.25">
      <c r="A7341" s="81" t="str">
        <f t="shared" si="234"/>
        <v>2020</v>
      </c>
      <c r="B7341" s="259" t="s">
        <v>1021</v>
      </c>
      <c r="C7341" s="260" t="s">
        <v>1022</v>
      </c>
      <c r="D7341" s="73" t="str">
        <f t="shared" si="235"/>
        <v>abr/2020</v>
      </c>
      <c r="E7341" s="263">
        <v>43923</v>
      </c>
      <c r="F7341" s="259" t="s">
        <v>806</v>
      </c>
      <c r="G7341" s="259" t="s">
        <v>295</v>
      </c>
      <c r="H7341" s="264" t="s">
        <v>806</v>
      </c>
      <c r="I7341" s="264" t="s">
        <v>237</v>
      </c>
      <c r="J7341" s="265">
        <v>-38416.57</v>
      </c>
      <c r="K7341" s="82" t="str">
        <f>IFERROR(IFERROR(VLOOKUP(I7341,'DE-PARA'!B:D,3,0),VLOOKUP(I7341,'DE-PARA'!C:D,2,0)),"NÃO ENCONTRADO")</f>
        <v>Reembolso de Rateios(-)</v>
      </c>
      <c r="L7341" s="50" t="str">
        <f>VLOOKUP(K7341,'Base -Receita-Despesa'!$B:$AS,1,FALSE)</f>
        <v>Reembolso de Rateios(-)</v>
      </c>
    </row>
    <row r="7342" spans="1:12" ht="15" customHeight="1" x14ac:dyDescent="0.25">
      <c r="A7342" s="81" t="str">
        <f t="shared" si="234"/>
        <v>2020</v>
      </c>
      <c r="B7342" s="259" t="s">
        <v>1021</v>
      </c>
      <c r="C7342" s="260" t="s">
        <v>1022</v>
      </c>
      <c r="D7342" s="73" t="str">
        <f t="shared" si="235"/>
        <v>abr/2020</v>
      </c>
      <c r="E7342" s="263">
        <v>43923</v>
      </c>
      <c r="F7342" s="259" t="s">
        <v>134</v>
      </c>
      <c r="G7342" s="259" t="s">
        <v>295</v>
      </c>
      <c r="H7342" s="264" t="s">
        <v>914</v>
      </c>
      <c r="I7342" s="264" t="s">
        <v>135</v>
      </c>
      <c r="J7342" s="265">
        <v>-265936</v>
      </c>
      <c r="K7342" s="82" t="str">
        <f>IFERROR(IFERROR(VLOOKUP(I7342,'DE-PARA'!B:D,3,0),VLOOKUP(I7342,'DE-PARA'!C:D,2,0)),"NÃO ENCONTRADO")</f>
        <v>Pessoal</v>
      </c>
      <c r="L7342" s="50" t="str">
        <f>VLOOKUP(K7342,'Base -Receita-Despesa'!$B:$AS,1,FALSE)</f>
        <v>Pessoal</v>
      </c>
    </row>
    <row r="7343" spans="1:12" ht="15" customHeight="1" x14ac:dyDescent="0.25">
      <c r="A7343" s="81" t="str">
        <f t="shared" si="234"/>
        <v>2020</v>
      </c>
      <c r="B7343" s="259" t="s">
        <v>1021</v>
      </c>
      <c r="C7343" s="260" t="s">
        <v>1022</v>
      </c>
      <c r="D7343" s="73" t="str">
        <f t="shared" si="235"/>
        <v>abr/2020</v>
      </c>
      <c r="E7343" s="263">
        <v>43923</v>
      </c>
      <c r="F7343" s="259" t="s">
        <v>207</v>
      </c>
      <c r="G7343" s="259" t="s">
        <v>295</v>
      </c>
      <c r="H7343" s="264" t="s">
        <v>208</v>
      </c>
      <c r="I7343" s="264" t="s">
        <v>298</v>
      </c>
      <c r="J7343" s="265">
        <v>358914.73</v>
      </c>
      <c r="K7343" s="82" t="str">
        <f>IFERROR(IFERROR(VLOOKUP(I7343,'DE-PARA'!B:D,3,0),VLOOKUP(I7343,'DE-PARA'!C:D,2,0)),"NÃO ENCONTRADO")</f>
        <v>Entrada Conta Aplicação (+)</v>
      </c>
      <c r="L7343" s="50" t="str">
        <f>VLOOKUP(K7343,'Base -Receita-Despesa'!$B:$AS,1,FALSE)</f>
        <v>ENTRADA CONTA APLICAÇÃO (+)</v>
      </c>
    </row>
    <row r="7344" spans="1:12" ht="15" customHeight="1" x14ac:dyDescent="0.25">
      <c r="A7344" s="81" t="str">
        <f t="shared" si="234"/>
        <v>2020</v>
      </c>
      <c r="B7344" s="259" t="s">
        <v>1021</v>
      </c>
      <c r="C7344" s="260" t="s">
        <v>1022</v>
      </c>
      <c r="D7344" s="73" t="str">
        <f t="shared" si="235"/>
        <v>abr/2020</v>
      </c>
      <c r="E7344" s="263">
        <v>43924</v>
      </c>
      <c r="F7344" s="259">
        <v>42</v>
      </c>
      <c r="G7344" s="259" t="s">
        <v>295</v>
      </c>
      <c r="H7344" s="264" t="s">
        <v>2027</v>
      </c>
      <c r="I7344" s="264" t="s">
        <v>169</v>
      </c>
      <c r="J7344" s="265">
        <v>1175</v>
      </c>
      <c r="K7344" s="82" t="str">
        <f>IFERROR(IFERROR(VLOOKUP(I7344,'DE-PARA'!B:D,3,0),VLOOKUP(I7344,'DE-PARA'!C:D,2,0)),"NÃO ENCONTRADO")</f>
        <v>Serviços</v>
      </c>
      <c r="L7344" s="50" t="str">
        <f>VLOOKUP(K7344,'Base -Receita-Despesa'!$B:$AS,1,FALSE)</f>
        <v>Serviços</v>
      </c>
    </row>
    <row r="7345" spans="1:12" ht="15" customHeight="1" x14ac:dyDescent="0.25">
      <c r="A7345" s="81" t="str">
        <f t="shared" si="234"/>
        <v>2020</v>
      </c>
      <c r="B7345" s="259" t="s">
        <v>1021</v>
      </c>
      <c r="C7345" s="260" t="s">
        <v>1022</v>
      </c>
      <c r="D7345" s="73" t="str">
        <f t="shared" si="235"/>
        <v>abr/2020</v>
      </c>
      <c r="E7345" s="263">
        <v>43924</v>
      </c>
      <c r="F7345" s="259">
        <v>19241</v>
      </c>
      <c r="G7345" s="259" t="s">
        <v>295</v>
      </c>
      <c r="H7345" s="260" t="s">
        <v>2105</v>
      </c>
      <c r="I7345" s="264" t="s">
        <v>158</v>
      </c>
      <c r="J7345" s="264">
        <v>522.1</v>
      </c>
      <c r="K7345" s="82" t="str">
        <f>IFERROR(IFERROR(VLOOKUP(I7345,'DE-PARA'!B:D,3,0),VLOOKUP(I7345,'DE-PARA'!C:D,2,0)),"NÃO ENCONTRADO")</f>
        <v>Materiais</v>
      </c>
      <c r="L7345" s="50" t="str">
        <f>VLOOKUP(K7345,'Base -Receita-Despesa'!$B:$AS,1,FALSE)</f>
        <v>Materiais</v>
      </c>
    </row>
    <row r="7346" spans="1:12" ht="15" customHeight="1" x14ac:dyDescent="0.25">
      <c r="A7346" s="81" t="str">
        <f t="shared" ref="A7346:A7409" si="236">IF(K7346="NÃO ENCONTRADO",0,RIGHT(D7346,4))</f>
        <v>2020</v>
      </c>
      <c r="B7346" s="259" t="s">
        <v>1021</v>
      </c>
      <c r="C7346" s="260" t="s">
        <v>1022</v>
      </c>
      <c r="D7346" s="73" t="str">
        <f t="shared" si="235"/>
        <v>abr/2020</v>
      </c>
      <c r="E7346" s="263">
        <v>43924</v>
      </c>
      <c r="F7346" s="259">
        <v>374678</v>
      </c>
      <c r="G7346" s="259" t="s">
        <v>295</v>
      </c>
      <c r="H7346" s="264" t="s">
        <v>146</v>
      </c>
      <c r="I7346" s="264" t="s">
        <v>255</v>
      </c>
      <c r="J7346" s="265">
        <v>-2224.35</v>
      </c>
      <c r="K7346" s="82" t="str">
        <f>IFERROR(IFERROR(VLOOKUP(I7346,'DE-PARA'!B:D,3,0),VLOOKUP(I7346,'DE-PARA'!C:D,2,0)),"NÃO ENCONTRADO")</f>
        <v>Materiais</v>
      </c>
      <c r="L7346" s="50" t="str">
        <f>VLOOKUP(K7346,'Base -Receita-Despesa'!$B:$AS,1,FALSE)</f>
        <v>Materiais</v>
      </c>
    </row>
    <row r="7347" spans="1:12" ht="15" customHeight="1" x14ac:dyDescent="0.25">
      <c r="A7347" s="81" t="str">
        <f t="shared" si="236"/>
        <v>2020</v>
      </c>
      <c r="B7347" s="259" t="s">
        <v>1021</v>
      </c>
      <c r="C7347" s="260" t="s">
        <v>1022</v>
      </c>
      <c r="D7347" s="73" t="str">
        <f t="shared" si="235"/>
        <v>abr/2020</v>
      </c>
      <c r="E7347" s="263">
        <v>43924</v>
      </c>
      <c r="F7347" s="259">
        <v>5075</v>
      </c>
      <c r="G7347" s="259" t="s">
        <v>295</v>
      </c>
      <c r="H7347" s="264" t="s">
        <v>2106</v>
      </c>
      <c r="I7347" s="264" t="s">
        <v>169</v>
      </c>
      <c r="J7347" s="264">
        <v>-725</v>
      </c>
      <c r="K7347" s="82" t="str">
        <f>IFERROR(IFERROR(VLOOKUP(I7347,'DE-PARA'!B:D,3,0),VLOOKUP(I7347,'DE-PARA'!C:D,2,0)),"NÃO ENCONTRADO")</f>
        <v>Serviços</v>
      </c>
      <c r="L7347" s="50" t="str">
        <f>VLOOKUP(K7347,'Base -Receita-Despesa'!$B:$AS,1,FALSE)</f>
        <v>Serviços</v>
      </c>
    </row>
    <row r="7348" spans="1:12" ht="15" customHeight="1" x14ac:dyDescent="0.25">
      <c r="A7348" s="81" t="str">
        <f t="shared" si="236"/>
        <v>2020</v>
      </c>
      <c r="B7348" s="259" t="s">
        <v>1021</v>
      </c>
      <c r="C7348" s="260" t="s">
        <v>1022</v>
      </c>
      <c r="D7348" s="73" t="str">
        <f t="shared" si="235"/>
        <v>abr/2020</v>
      </c>
      <c r="E7348" s="263">
        <v>43924</v>
      </c>
      <c r="F7348" s="259">
        <v>459</v>
      </c>
      <c r="G7348" s="259" t="s">
        <v>295</v>
      </c>
      <c r="H7348" s="264" t="s">
        <v>2027</v>
      </c>
      <c r="I7348" s="264" t="s">
        <v>169</v>
      </c>
      <c r="J7348" s="265">
        <v>-1175</v>
      </c>
      <c r="K7348" s="82" t="str">
        <f>IFERROR(IFERROR(VLOOKUP(I7348,'DE-PARA'!B:D,3,0),VLOOKUP(I7348,'DE-PARA'!C:D,2,0)),"NÃO ENCONTRADO")</f>
        <v>Serviços</v>
      </c>
      <c r="L7348" s="50" t="str">
        <f>VLOOKUP(K7348,'Base -Receita-Despesa'!$B:$AS,1,FALSE)</f>
        <v>Serviços</v>
      </c>
    </row>
    <row r="7349" spans="1:12" ht="15" customHeight="1" x14ac:dyDescent="0.25">
      <c r="A7349" s="81" t="str">
        <f t="shared" si="236"/>
        <v>2020</v>
      </c>
      <c r="B7349" s="259" t="s">
        <v>1021</v>
      </c>
      <c r="C7349" s="260" t="s">
        <v>1022</v>
      </c>
      <c r="D7349" s="73" t="str">
        <f t="shared" si="235"/>
        <v>abr/2020</v>
      </c>
      <c r="E7349" s="263">
        <v>43924</v>
      </c>
      <c r="F7349" s="259">
        <v>19241</v>
      </c>
      <c r="G7349" s="259" t="s">
        <v>295</v>
      </c>
      <c r="H7349" s="260" t="s">
        <v>2105</v>
      </c>
      <c r="I7349" s="264" t="s">
        <v>158</v>
      </c>
      <c r="J7349" s="264">
        <v>-522.1</v>
      </c>
      <c r="K7349" s="82" t="str">
        <f>IFERROR(IFERROR(VLOOKUP(I7349,'DE-PARA'!B:D,3,0),VLOOKUP(I7349,'DE-PARA'!C:D,2,0)),"NÃO ENCONTRADO")</f>
        <v>Materiais</v>
      </c>
      <c r="L7349" s="50" t="str">
        <f>VLOOKUP(K7349,'Base -Receita-Despesa'!$B:$AS,1,FALSE)</f>
        <v>Materiais</v>
      </c>
    </row>
    <row r="7350" spans="1:12" ht="15" customHeight="1" x14ac:dyDescent="0.25">
      <c r="A7350" s="81" t="str">
        <f t="shared" si="236"/>
        <v>2020</v>
      </c>
      <c r="B7350" s="259" t="s">
        <v>1021</v>
      </c>
      <c r="C7350" s="260" t="s">
        <v>1022</v>
      </c>
      <c r="D7350" s="73" t="str">
        <f t="shared" si="235"/>
        <v>abr/2020</v>
      </c>
      <c r="E7350" s="263">
        <v>43924</v>
      </c>
      <c r="F7350" s="259">
        <v>459</v>
      </c>
      <c r="G7350" s="259" t="s">
        <v>295</v>
      </c>
      <c r="H7350" s="264" t="s">
        <v>2036</v>
      </c>
      <c r="I7350" s="264" t="s">
        <v>119</v>
      </c>
      <c r="J7350" s="265">
        <v>-45385.58</v>
      </c>
      <c r="K7350" s="82" t="str">
        <f>IFERROR(IFERROR(VLOOKUP(I7350,'DE-PARA'!B:D,3,0),VLOOKUP(I7350,'DE-PARA'!C:D,2,0)),"NÃO ENCONTRADO")</f>
        <v>Serviços</v>
      </c>
      <c r="L7350" s="50" t="str">
        <f>VLOOKUP(K7350,'Base -Receita-Despesa'!$B:$AS,1,FALSE)</f>
        <v>Serviços</v>
      </c>
    </row>
    <row r="7351" spans="1:12" ht="15" customHeight="1" x14ac:dyDescent="0.25">
      <c r="A7351" s="81" t="str">
        <f t="shared" si="236"/>
        <v>2020</v>
      </c>
      <c r="B7351" s="259" t="s">
        <v>1021</v>
      </c>
      <c r="C7351" s="260" t="s">
        <v>1022</v>
      </c>
      <c r="D7351" s="73" t="str">
        <f t="shared" si="235"/>
        <v>abr/2020</v>
      </c>
      <c r="E7351" s="263">
        <v>43924</v>
      </c>
      <c r="F7351" s="259">
        <v>43</v>
      </c>
      <c r="G7351" s="259" t="s">
        <v>295</v>
      </c>
      <c r="H7351" s="264" t="s">
        <v>912</v>
      </c>
      <c r="I7351" s="264" t="s">
        <v>249</v>
      </c>
      <c r="J7351" s="265">
        <v>-17500</v>
      </c>
      <c r="K7351" s="82" t="str">
        <f>IFERROR(IFERROR(VLOOKUP(I7351,'DE-PARA'!B:D,3,0),VLOOKUP(I7351,'DE-PARA'!C:D,2,0)),"NÃO ENCONTRADO")</f>
        <v>Materiais</v>
      </c>
      <c r="L7351" s="50" t="str">
        <f>VLOOKUP(K7351,'Base -Receita-Despesa'!$B:$AS,1,FALSE)</f>
        <v>Materiais</v>
      </c>
    </row>
    <row r="7352" spans="1:12" ht="15" customHeight="1" x14ac:dyDescent="0.25">
      <c r="A7352" s="81" t="str">
        <f t="shared" si="236"/>
        <v>2020</v>
      </c>
      <c r="B7352" s="259" t="s">
        <v>1021</v>
      </c>
      <c r="C7352" s="260" t="s">
        <v>1022</v>
      </c>
      <c r="D7352" s="73" t="str">
        <f t="shared" si="235"/>
        <v>abr/2020</v>
      </c>
      <c r="E7352" s="263">
        <v>43924</v>
      </c>
      <c r="F7352" s="259">
        <v>19241</v>
      </c>
      <c r="G7352" s="259" t="s">
        <v>295</v>
      </c>
      <c r="H7352" s="266" t="s">
        <v>2105</v>
      </c>
      <c r="I7352" s="266" t="s">
        <v>158</v>
      </c>
      <c r="J7352" s="264">
        <v>-522.1</v>
      </c>
      <c r="K7352" s="82" t="str">
        <f>IFERROR(IFERROR(VLOOKUP(I7352,'DE-PARA'!B:D,3,0),VLOOKUP(I7352,'DE-PARA'!C:D,2,0)),"NÃO ENCONTRADO")</f>
        <v>Materiais</v>
      </c>
      <c r="L7352" s="50" t="str">
        <f>VLOOKUP(K7352,'Base -Receita-Despesa'!$B:$AS,1,FALSE)</f>
        <v>Materiais</v>
      </c>
    </row>
    <row r="7353" spans="1:12" ht="15" customHeight="1" x14ac:dyDescent="0.25">
      <c r="A7353" s="81" t="str">
        <f t="shared" si="236"/>
        <v>2020</v>
      </c>
      <c r="B7353" s="259" t="s">
        <v>1021</v>
      </c>
      <c r="C7353" s="260" t="s">
        <v>1022</v>
      </c>
      <c r="D7353" s="73" t="str">
        <f t="shared" si="235"/>
        <v>abr/2020</v>
      </c>
      <c r="E7353" s="263">
        <v>43924</v>
      </c>
      <c r="F7353" s="259" t="s">
        <v>129</v>
      </c>
      <c r="G7353" s="259" t="s">
        <v>295</v>
      </c>
      <c r="H7353" s="264" t="s">
        <v>1391</v>
      </c>
      <c r="I7353" s="264" t="s">
        <v>131</v>
      </c>
      <c r="J7353" s="265">
        <v>-1750.17</v>
      </c>
      <c r="K7353" s="82" t="str">
        <f>IFERROR(IFERROR(VLOOKUP(I7353,'DE-PARA'!B:D,3,0),VLOOKUP(I7353,'DE-PARA'!C:D,2,0)),"NÃO ENCONTRADO")</f>
        <v>Pessoal</v>
      </c>
      <c r="L7353" s="50" t="str">
        <f>VLOOKUP(K7353,'Base -Receita-Despesa'!$B:$AS,1,FALSE)</f>
        <v>Pessoal</v>
      </c>
    </row>
    <row r="7354" spans="1:12" ht="15" customHeight="1" x14ac:dyDescent="0.25">
      <c r="A7354" s="81" t="str">
        <f t="shared" si="236"/>
        <v>2020</v>
      </c>
      <c r="B7354" s="259" t="s">
        <v>1021</v>
      </c>
      <c r="C7354" s="260" t="s">
        <v>1022</v>
      </c>
      <c r="D7354" s="73" t="str">
        <f t="shared" si="235"/>
        <v>abr/2020</v>
      </c>
      <c r="E7354" s="263">
        <v>43924</v>
      </c>
      <c r="F7354" s="259" t="s">
        <v>214</v>
      </c>
      <c r="G7354" s="259" t="s">
        <v>295</v>
      </c>
      <c r="H7354" s="264" t="s">
        <v>197</v>
      </c>
      <c r="I7354" s="264" t="s">
        <v>133</v>
      </c>
      <c r="J7354" s="264">
        <v>-9.5</v>
      </c>
      <c r="K7354" s="82" t="str">
        <f>IFERROR(IFERROR(VLOOKUP(I7354,'DE-PARA'!B:D,3,0),VLOOKUP(I7354,'DE-PARA'!C:D,2,0)),"NÃO ENCONTRADO")</f>
        <v>Outras Saídas</v>
      </c>
      <c r="L7354" s="50" t="str">
        <f>VLOOKUP(K7354,'Base -Receita-Despesa'!$B:$AS,1,FALSE)</f>
        <v>Outras Saídas</v>
      </c>
    </row>
    <row r="7355" spans="1:12" ht="15" customHeight="1" x14ac:dyDescent="0.25">
      <c r="A7355" s="81" t="str">
        <f t="shared" si="236"/>
        <v>2020</v>
      </c>
      <c r="B7355" s="259" t="s">
        <v>1021</v>
      </c>
      <c r="C7355" s="260" t="s">
        <v>1022</v>
      </c>
      <c r="D7355" s="73" t="str">
        <f t="shared" si="235"/>
        <v>abr/2020</v>
      </c>
      <c r="E7355" s="263">
        <v>43924</v>
      </c>
      <c r="F7355" s="259" t="s">
        <v>214</v>
      </c>
      <c r="G7355" s="259" t="s">
        <v>295</v>
      </c>
      <c r="H7355" s="264" t="s">
        <v>197</v>
      </c>
      <c r="I7355" s="264" t="s">
        <v>133</v>
      </c>
      <c r="J7355" s="264">
        <v>-9.5</v>
      </c>
      <c r="K7355" s="82" t="str">
        <f>IFERROR(IFERROR(VLOOKUP(I7355,'DE-PARA'!B:D,3,0),VLOOKUP(I7355,'DE-PARA'!C:D,2,0)),"NÃO ENCONTRADO")</f>
        <v>Outras Saídas</v>
      </c>
      <c r="L7355" s="50" t="str">
        <f>VLOOKUP(K7355,'Base -Receita-Despesa'!$B:$AS,1,FALSE)</f>
        <v>Outras Saídas</v>
      </c>
    </row>
    <row r="7356" spans="1:12" ht="15" customHeight="1" x14ac:dyDescent="0.25">
      <c r="A7356" s="81" t="str">
        <f t="shared" si="236"/>
        <v>2020</v>
      </c>
      <c r="B7356" s="259" t="s">
        <v>1021</v>
      </c>
      <c r="C7356" s="260" t="s">
        <v>1022</v>
      </c>
      <c r="D7356" s="73" t="str">
        <f t="shared" si="235"/>
        <v>abr/2020</v>
      </c>
      <c r="E7356" s="263">
        <v>43924</v>
      </c>
      <c r="F7356" s="259" t="s">
        <v>214</v>
      </c>
      <c r="G7356" s="259" t="s">
        <v>295</v>
      </c>
      <c r="H7356" s="264" t="s">
        <v>197</v>
      </c>
      <c r="I7356" s="264" t="s">
        <v>133</v>
      </c>
      <c r="J7356" s="264">
        <v>-9.5</v>
      </c>
      <c r="K7356" s="82" t="str">
        <f>IFERROR(IFERROR(VLOOKUP(I7356,'DE-PARA'!B:D,3,0),VLOOKUP(I7356,'DE-PARA'!C:D,2,0)),"NÃO ENCONTRADO")</f>
        <v>Outras Saídas</v>
      </c>
      <c r="L7356" s="50" t="str">
        <f>VLOOKUP(K7356,'Base -Receita-Despesa'!$B:$AS,1,FALSE)</f>
        <v>Outras Saídas</v>
      </c>
    </row>
    <row r="7357" spans="1:12" ht="15" customHeight="1" x14ac:dyDescent="0.25">
      <c r="A7357" s="81" t="str">
        <f t="shared" si="236"/>
        <v>2020</v>
      </c>
      <c r="B7357" s="259" t="s">
        <v>1021</v>
      </c>
      <c r="C7357" s="260" t="s">
        <v>1022</v>
      </c>
      <c r="D7357" s="73" t="str">
        <f t="shared" si="235"/>
        <v>abr/2020</v>
      </c>
      <c r="E7357" s="263">
        <v>43924</v>
      </c>
      <c r="F7357" s="259" t="s">
        <v>214</v>
      </c>
      <c r="G7357" s="259" t="s">
        <v>295</v>
      </c>
      <c r="H7357" s="264" t="s">
        <v>197</v>
      </c>
      <c r="I7357" s="264" t="s">
        <v>133</v>
      </c>
      <c r="J7357" s="264">
        <v>-9.5</v>
      </c>
      <c r="K7357" s="82" t="str">
        <f>IFERROR(IFERROR(VLOOKUP(I7357,'DE-PARA'!B:D,3,0),VLOOKUP(I7357,'DE-PARA'!C:D,2,0)),"NÃO ENCONTRADO")</f>
        <v>Outras Saídas</v>
      </c>
      <c r="L7357" s="50" t="str">
        <f>VLOOKUP(K7357,'Base -Receita-Despesa'!$B:$AS,1,FALSE)</f>
        <v>Outras Saídas</v>
      </c>
    </row>
    <row r="7358" spans="1:12" ht="15" customHeight="1" x14ac:dyDescent="0.25">
      <c r="A7358" s="81" t="str">
        <f t="shared" si="236"/>
        <v>2020</v>
      </c>
      <c r="B7358" s="259" t="s">
        <v>1021</v>
      </c>
      <c r="C7358" s="260" t="s">
        <v>1022</v>
      </c>
      <c r="D7358" s="73" t="str">
        <f t="shared" si="235"/>
        <v>abr/2020</v>
      </c>
      <c r="E7358" s="263">
        <v>43924</v>
      </c>
      <c r="F7358" s="259" t="s">
        <v>214</v>
      </c>
      <c r="G7358" s="259" t="s">
        <v>295</v>
      </c>
      <c r="H7358" s="264" t="s">
        <v>197</v>
      </c>
      <c r="I7358" s="264" t="s">
        <v>133</v>
      </c>
      <c r="J7358" s="264">
        <v>-9.5</v>
      </c>
      <c r="K7358" s="82" t="str">
        <f>IFERROR(IFERROR(VLOOKUP(I7358,'DE-PARA'!B:D,3,0),VLOOKUP(I7358,'DE-PARA'!C:D,2,0)),"NÃO ENCONTRADO")</f>
        <v>Outras Saídas</v>
      </c>
      <c r="L7358" s="50" t="str">
        <f>VLOOKUP(K7358,'Base -Receita-Despesa'!$B:$AS,1,FALSE)</f>
        <v>Outras Saídas</v>
      </c>
    </row>
    <row r="7359" spans="1:12" ht="15" customHeight="1" x14ac:dyDescent="0.25">
      <c r="A7359" s="81" t="str">
        <f t="shared" si="236"/>
        <v>2020</v>
      </c>
      <c r="B7359" s="259" t="s">
        <v>1021</v>
      </c>
      <c r="C7359" s="260" t="s">
        <v>1022</v>
      </c>
      <c r="D7359" s="73" t="str">
        <f t="shared" si="235"/>
        <v>abr/2020</v>
      </c>
      <c r="E7359" s="263">
        <v>43924</v>
      </c>
      <c r="F7359" s="259" t="s">
        <v>214</v>
      </c>
      <c r="G7359" s="259" t="s">
        <v>295</v>
      </c>
      <c r="H7359" s="264" t="s">
        <v>197</v>
      </c>
      <c r="I7359" s="264" t="s">
        <v>133</v>
      </c>
      <c r="J7359" s="264">
        <v>-9.5</v>
      </c>
      <c r="K7359" s="82" t="str">
        <f>IFERROR(IFERROR(VLOOKUP(I7359,'DE-PARA'!B:D,3,0),VLOOKUP(I7359,'DE-PARA'!C:D,2,0)),"NÃO ENCONTRADO")</f>
        <v>Outras Saídas</v>
      </c>
      <c r="L7359" s="50" t="str">
        <f>VLOOKUP(K7359,'Base -Receita-Despesa'!$B:$AS,1,FALSE)</f>
        <v>Outras Saídas</v>
      </c>
    </row>
    <row r="7360" spans="1:12" ht="15" customHeight="1" x14ac:dyDescent="0.25">
      <c r="A7360" s="81" t="str">
        <f t="shared" si="236"/>
        <v>2020</v>
      </c>
      <c r="B7360" s="259" t="s">
        <v>1021</v>
      </c>
      <c r="C7360" s="260" t="s">
        <v>1022</v>
      </c>
      <c r="D7360" s="73" t="str">
        <f t="shared" si="235"/>
        <v>abr/2020</v>
      </c>
      <c r="E7360" s="263">
        <v>43924</v>
      </c>
      <c r="F7360" s="259" t="s">
        <v>207</v>
      </c>
      <c r="G7360" s="259" t="s">
        <v>295</v>
      </c>
      <c r="H7360" s="264" t="s">
        <v>208</v>
      </c>
      <c r="I7360" s="264" t="s">
        <v>298</v>
      </c>
      <c r="J7360" s="265">
        <v>68164.2</v>
      </c>
      <c r="K7360" s="82" t="str">
        <f>IFERROR(IFERROR(VLOOKUP(I7360,'DE-PARA'!B:D,3,0),VLOOKUP(I7360,'DE-PARA'!C:D,2,0)),"NÃO ENCONTRADO")</f>
        <v>Entrada Conta Aplicação (+)</v>
      </c>
      <c r="L7360" s="50" t="str">
        <f>VLOOKUP(K7360,'Base -Receita-Despesa'!$B:$AS,1,FALSE)</f>
        <v>ENTRADA CONTA APLICAÇÃO (+)</v>
      </c>
    </row>
    <row r="7361" spans="1:12" ht="15" customHeight="1" x14ac:dyDescent="0.25">
      <c r="A7361" s="81" t="str">
        <f t="shared" si="236"/>
        <v>2020</v>
      </c>
      <c r="B7361" s="259" t="s">
        <v>1023</v>
      </c>
      <c r="C7361" s="260" t="s">
        <v>1022</v>
      </c>
      <c r="D7361" s="73" t="str">
        <f t="shared" si="235"/>
        <v>abr/2020</v>
      </c>
      <c r="E7361" s="263">
        <v>43924</v>
      </c>
      <c r="F7361" s="259" t="s">
        <v>143</v>
      </c>
      <c r="G7361" s="259" t="s">
        <v>295</v>
      </c>
      <c r="H7361" s="264" t="s">
        <v>143</v>
      </c>
      <c r="I7361" s="264" t="s">
        <v>235</v>
      </c>
      <c r="J7361" s="265">
        <v>1008.88</v>
      </c>
      <c r="K7361" s="82" t="str">
        <f>IFERROR(IFERROR(VLOOKUP(I7361,'DE-PARA'!B:D,3,0),VLOOKUP(I7361,'DE-PARA'!C:D,2,0)),"NÃO ENCONTRADO")</f>
        <v>Repasses Contrato de Gestão</v>
      </c>
      <c r="L7361" s="50" t="str">
        <f>VLOOKUP(K7361,'Base -Receita-Despesa'!$B:$AS,1,FALSE)</f>
        <v>Repasses Contrato de Gestão</v>
      </c>
    </row>
    <row r="7362" spans="1:12" ht="15" customHeight="1" x14ac:dyDescent="0.25">
      <c r="A7362" s="81" t="str">
        <f t="shared" si="236"/>
        <v>2020</v>
      </c>
      <c r="B7362" s="259" t="s">
        <v>1021</v>
      </c>
      <c r="C7362" s="260" t="s">
        <v>1022</v>
      </c>
      <c r="D7362" s="73" t="str">
        <f t="shared" si="235"/>
        <v>abr/2020</v>
      </c>
      <c r="E7362" s="263">
        <v>43927</v>
      </c>
      <c r="F7362" s="259">
        <v>1192228</v>
      </c>
      <c r="G7362" s="259" t="s">
        <v>295</v>
      </c>
      <c r="H7362" s="264" t="s">
        <v>1920</v>
      </c>
      <c r="I7362" s="264" t="s">
        <v>249</v>
      </c>
      <c r="J7362" s="265">
        <v>-1606.81</v>
      </c>
      <c r="K7362" s="82" t="str">
        <f>IFERROR(IFERROR(VLOOKUP(I7362,'DE-PARA'!B:D,3,0),VLOOKUP(I7362,'DE-PARA'!C:D,2,0)),"NÃO ENCONTRADO")</f>
        <v>Materiais</v>
      </c>
      <c r="L7362" s="50" t="str">
        <f>VLOOKUP(K7362,'Base -Receita-Despesa'!$B:$AS,1,FALSE)</f>
        <v>Materiais</v>
      </c>
    </row>
    <row r="7363" spans="1:12" ht="15" customHeight="1" x14ac:dyDescent="0.25">
      <c r="A7363" s="81" t="str">
        <f t="shared" si="236"/>
        <v>2020</v>
      </c>
      <c r="B7363" s="259" t="s">
        <v>1021</v>
      </c>
      <c r="C7363" s="260" t="s">
        <v>1022</v>
      </c>
      <c r="D7363" s="73" t="str">
        <f t="shared" ref="D7363:D7426" si="237">TEXT(E7363,"mmm/aaaa")</f>
        <v>abr/2020</v>
      </c>
      <c r="E7363" s="263">
        <v>43927</v>
      </c>
      <c r="F7363" s="259">
        <v>1016</v>
      </c>
      <c r="G7363" s="259" t="s">
        <v>295</v>
      </c>
      <c r="H7363" s="264" t="s">
        <v>1984</v>
      </c>
      <c r="I7363" s="264" t="s">
        <v>283</v>
      </c>
      <c r="J7363" s="264">
        <v>-501.67</v>
      </c>
      <c r="K7363" s="82" t="str">
        <f>IFERROR(IFERROR(VLOOKUP(I7363,'DE-PARA'!B:D,3,0),VLOOKUP(I7363,'DE-PARA'!C:D,2,0)),"NÃO ENCONTRADO")</f>
        <v>Investimentos</v>
      </c>
      <c r="L7363" s="50" t="str">
        <f>VLOOKUP(K7363,'Base -Receita-Despesa'!$B:$AS,1,FALSE)</f>
        <v>Investimentos</v>
      </c>
    </row>
    <row r="7364" spans="1:12" ht="15" customHeight="1" x14ac:dyDescent="0.25">
      <c r="A7364" s="81" t="str">
        <f t="shared" si="236"/>
        <v>2020</v>
      </c>
      <c r="B7364" s="259" t="s">
        <v>1021</v>
      </c>
      <c r="C7364" s="260" t="s">
        <v>1022</v>
      </c>
      <c r="D7364" s="73" t="str">
        <f t="shared" si="237"/>
        <v>abr/2020</v>
      </c>
      <c r="E7364" s="263">
        <v>43927</v>
      </c>
      <c r="F7364" s="259" t="s">
        <v>2107</v>
      </c>
      <c r="G7364" s="259" t="s">
        <v>295</v>
      </c>
      <c r="H7364" s="264" t="s">
        <v>1684</v>
      </c>
      <c r="I7364" s="264" t="s">
        <v>144</v>
      </c>
      <c r="J7364" s="264">
        <v>-81.709999999999994</v>
      </c>
      <c r="K7364" s="82" t="str">
        <f>IFERROR(IFERROR(VLOOKUP(I7364,'DE-PARA'!B:D,3,0),VLOOKUP(I7364,'DE-PARA'!C:D,2,0)),"NÃO ENCONTRADO")</f>
        <v>Concessionárias (água, luz e telefone)</v>
      </c>
      <c r="L7364" s="50" t="str">
        <f>VLOOKUP(K7364,'Base -Receita-Despesa'!$B:$AS,1,FALSE)</f>
        <v>Concessionárias (água, luz e telefone)</v>
      </c>
    </row>
    <row r="7365" spans="1:12" ht="15" customHeight="1" x14ac:dyDescent="0.25">
      <c r="A7365" s="81" t="str">
        <f t="shared" si="236"/>
        <v>2020</v>
      </c>
      <c r="B7365" s="259" t="s">
        <v>1021</v>
      </c>
      <c r="C7365" s="260" t="s">
        <v>1022</v>
      </c>
      <c r="D7365" s="73" t="str">
        <f t="shared" si="237"/>
        <v>abr/2020</v>
      </c>
      <c r="E7365" s="263">
        <v>43927</v>
      </c>
      <c r="F7365" s="259">
        <v>112671</v>
      </c>
      <c r="G7365" s="259" t="s">
        <v>295</v>
      </c>
      <c r="H7365" s="264" t="s">
        <v>181</v>
      </c>
      <c r="I7365" s="264" t="s">
        <v>251</v>
      </c>
      <c r="J7365" s="265">
        <v>-2706.46</v>
      </c>
      <c r="K7365" s="82" t="str">
        <f>IFERROR(IFERROR(VLOOKUP(I7365,'DE-PARA'!B:D,3,0),VLOOKUP(I7365,'DE-PARA'!C:D,2,0)),"NÃO ENCONTRADO")</f>
        <v>Materiais</v>
      </c>
      <c r="L7365" s="50" t="str">
        <f>VLOOKUP(K7365,'Base -Receita-Despesa'!$B:$AS,1,FALSE)</f>
        <v>Materiais</v>
      </c>
    </row>
    <row r="7366" spans="1:12" ht="15" customHeight="1" x14ac:dyDescent="0.25">
      <c r="A7366" s="81" t="str">
        <f t="shared" si="236"/>
        <v>2020</v>
      </c>
      <c r="B7366" s="259" t="s">
        <v>1021</v>
      </c>
      <c r="C7366" s="260" t="s">
        <v>1022</v>
      </c>
      <c r="D7366" s="73" t="str">
        <f t="shared" si="237"/>
        <v>abr/2020</v>
      </c>
      <c r="E7366" s="263">
        <v>43927</v>
      </c>
      <c r="F7366" s="259">
        <v>1268481</v>
      </c>
      <c r="G7366" s="259" t="s">
        <v>295</v>
      </c>
      <c r="H7366" s="264" t="s">
        <v>180</v>
      </c>
      <c r="I7366" s="264" t="s">
        <v>248</v>
      </c>
      <c r="J7366" s="265">
        <v>-3835</v>
      </c>
      <c r="K7366" s="82" t="str">
        <f>IFERROR(IFERROR(VLOOKUP(I7366,'DE-PARA'!B:D,3,0),VLOOKUP(I7366,'DE-PARA'!C:D,2,0)),"NÃO ENCONTRADO")</f>
        <v>Materiais</v>
      </c>
      <c r="L7366" s="50" t="str">
        <f>VLOOKUP(K7366,'Base -Receita-Despesa'!$B:$AS,1,FALSE)</f>
        <v>Materiais</v>
      </c>
    </row>
    <row r="7367" spans="1:12" ht="15" customHeight="1" x14ac:dyDescent="0.25">
      <c r="A7367" s="81" t="str">
        <f t="shared" si="236"/>
        <v>2020</v>
      </c>
      <c r="B7367" s="259" t="s">
        <v>1021</v>
      </c>
      <c r="C7367" s="260" t="s">
        <v>1022</v>
      </c>
      <c r="D7367" s="73" t="str">
        <f t="shared" si="237"/>
        <v>abr/2020</v>
      </c>
      <c r="E7367" s="263">
        <v>43927</v>
      </c>
      <c r="F7367" s="259">
        <v>31</v>
      </c>
      <c r="G7367" s="259" t="s">
        <v>295</v>
      </c>
      <c r="H7367" s="264" t="s">
        <v>2108</v>
      </c>
      <c r="I7367" s="264" t="s">
        <v>283</v>
      </c>
      <c r="J7367" s="265">
        <v>-1801</v>
      </c>
      <c r="K7367" s="82" t="str">
        <f>IFERROR(IFERROR(VLOOKUP(I7367,'DE-PARA'!B:D,3,0),VLOOKUP(I7367,'DE-PARA'!C:D,2,0)),"NÃO ENCONTRADO")</f>
        <v>Investimentos</v>
      </c>
      <c r="L7367" s="50" t="str">
        <f>VLOOKUP(K7367,'Base -Receita-Despesa'!$B:$AS,1,FALSE)</f>
        <v>Investimentos</v>
      </c>
    </row>
    <row r="7368" spans="1:12" ht="15" customHeight="1" x14ac:dyDescent="0.25">
      <c r="A7368" s="81" t="str">
        <f t="shared" si="236"/>
        <v>2020</v>
      </c>
      <c r="B7368" s="259" t="s">
        <v>1021</v>
      </c>
      <c r="C7368" s="260" t="s">
        <v>1022</v>
      </c>
      <c r="D7368" s="73" t="str">
        <f t="shared" si="237"/>
        <v>abr/2020</v>
      </c>
      <c r="E7368" s="263">
        <v>43927</v>
      </c>
      <c r="F7368" s="259">
        <v>155029</v>
      </c>
      <c r="G7368" s="259" t="s">
        <v>295</v>
      </c>
      <c r="H7368" s="264" t="s">
        <v>193</v>
      </c>
      <c r="I7368" s="264" t="s">
        <v>255</v>
      </c>
      <c r="J7368" s="264">
        <v>-185.93</v>
      </c>
      <c r="K7368" s="82" t="str">
        <f>IFERROR(IFERROR(VLOOKUP(I7368,'DE-PARA'!B:D,3,0),VLOOKUP(I7368,'DE-PARA'!C:D,2,0)),"NÃO ENCONTRADO")</f>
        <v>Materiais</v>
      </c>
      <c r="L7368" s="50" t="str">
        <f>VLOOKUP(K7368,'Base -Receita-Despesa'!$B:$AS,1,FALSE)</f>
        <v>Materiais</v>
      </c>
    </row>
    <row r="7369" spans="1:12" ht="15" customHeight="1" x14ac:dyDescent="0.25">
      <c r="A7369" s="81" t="str">
        <f t="shared" si="236"/>
        <v>2020</v>
      </c>
      <c r="B7369" s="259" t="s">
        <v>1021</v>
      </c>
      <c r="C7369" s="260" t="s">
        <v>1022</v>
      </c>
      <c r="D7369" s="73" t="str">
        <f t="shared" si="237"/>
        <v>abr/2020</v>
      </c>
      <c r="E7369" s="263">
        <v>43927</v>
      </c>
      <c r="F7369" s="259">
        <v>155025</v>
      </c>
      <c r="G7369" s="259" t="s">
        <v>295</v>
      </c>
      <c r="H7369" s="264" t="s">
        <v>193</v>
      </c>
      <c r="I7369" s="264" t="s">
        <v>255</v>
      </c>
      <c r="J7369" s="264">
        <v>-619.08000000000004</v>
      </c>
      <c r="K7369" s="82" t="str">
        <f>IFERROR(IFERROR(VLOOKUP(I7369,'DE-PARA'!B:D,3,0),VLOOKUP(I7369,'DE-PARA'!C:D,2,0)),"NÃO ENCONTRADO")</f>
        <v>Materiais</v>
      </c>
      <c r="L7369" s="50" t="str">
        <f>VLOOKUP(K7369,'Base -Receita-Despesa'!$B:$AS,1,FALSE)</f>
        <v>Materiais</v>
      </c>
    </row>
    <row r="7370" spans="1:12" ht="15" customHeight="1" x14ac:dyDescent="0.25">
      <c r="A7370" s="81" t="str">
        <f t="shared" si="236"/>
        <v>2020</v>
      </c>
      <c r="B7370" s="259" t="s">
        <v>1021</v>
      </c>
      <c r="C7370" s="260" t="s">
        <v>1022</v>
      </c>
      <c r="D7370" s="73" t="str">
        <f t="shared" si="237"/>
        <v>abr/2020</v>
      </c>
      <c r="E7370" s="263">
        <v>43927</v>
      </c>
      <c r="F7370" s="259">
        <v>5192</v>
      </c>
      <c r="G7370" s="259" t="s">
        <v>295</v>
      </c>
      <c r="H7370" s="264" t="s">
        <v>2084</v>
      </c>
      <c r="I7370" s="264" t="s">
        <v>249</v>
      </c>
      <c r="J7370" s="264">
        <v>-170.16</v>
      </c>
      <c r="K7370" s="82" t="str">
        <f>IFERROR(IFERROR(VLOOKUP(I7370,'DE-PARA'!B:D,3,0),VLOOKUP(I7370,'DE-PARA'!C:D,2,0)),"NÃO ENCONTRADO")</f>
        <v>Materiais</v>
      </c>
      <c r="L7370" s="50" t="str">
        <f>VLOOKUP(K7370,'Base -Receita-Despesa'!$B:$AS,1,FALSE)</f>
        <v>Materiais</v>
      </c>
    </row>
    <row r="7371" spans="1:12" ht="15" customHeight="1" x14ac:dyDescent="0.25">
      <c r="A7371" s="81" t="str">
        <f t="shared" si="236"/>
        <v>2020</v>
      </c>
      <c r="B7371" s="259" t="s">
        <v>1021</v>
      </c>
      <c r="C7371" s="260" t="s">
        <v>1022</v>
      </c>
      <c r="D7371" s="73" t="str">
        <f t="shared" si="237"/>
        <v>abr/2020</v>
      </c>
      <c r="E7371" s="263">
        <v>43927</v>
      </c>
      <c r="F7371" s="259">
        <v>211655</v>
      </c>
      <c r="G7371" s="259" t="s">
        <v>295</v>
      </c>
      <c r="H7371" s="264" t="s">
        <v>755</v>
      </c>
      <c r="I7371" s="264" t="s">
        <v>248</v>
      </c>
      <c r="J7371" s="264">
        <v>-865.27</v>
      </c>
      <c r="K7371" s="82" t="str">
        <f>IFERROR(IFERROR(VLOOKUP(I7371,'DE-PARA'!B:D,3,0),VLOOKUP(I7371,'DE-PARA'!C:D,2,0)),"NÃO ENCONTRADO")</f>
        <v>Materiais</v>
      </c>
      <c r="L7371" s="50" t="str">
        <f>VLOOKUP(K7371,'Base -Receita-Despesa'!$B:$AS,1,FALSE)</f>
        <v>Materiais</v>
      </c>
    </row>
    <row r="7372" spans="1:12" ht="15" customHeight="1" x14ac:dyDescent="0.25">
      <c r="A7372" s="81" t="str">
        <f t="shared" si="236"/>
        <v>2020</v>
      </c>
      <c r="B7372" s="259" t="s">
        <v>1021</v>
      </c>
      <c r="C7372" s="260" t="s">
        <v>1022</v>
      </c>
      <c r="D7372" s="73" t="str">
        <f t="shared" si="237"/>
        <v>abr/2020</v>
      </c>
      <c r="E7372" s="263">
        <v>43927</v>
      </c>
      <c r="F7372" s="259">
        <v>42</v>
      </c>
      <c r="G7372" s="259" t="s">
        <v>295</v>
      </c>
      <c r="H7372" s="264" t="s">
        <v>2109</v>
      </c>
      <c r="I7372" s="264" t="s">
        <v>169</v>
      </c>
      <c r="J7372" s="265">
        <v>-1175</v>
      </c>
      <c r="K7372" s="82" t="str">
        <f>IFERROR(IFERROR(VLOOKUP(I7372,'DE-PARA'!B:D,3,0),VLOOKUP(I7372,'DE-PARA'!C:D,2,0)),"NÃO ENCONTRADO")</f>
        <v>Serviços</v>
      </c>
      <c r="L7372" s="50" t="str">
        <f>VLOOKUP(K7372,'Base -Receita-Despesa'!$B:$AS,1,FALSE)</f>
        <v>Serviços</v>
      </c>
    </row>
    <row r="7373" spans="1:12" ht="15" customHeight="1" x14ac:dyDescent="0.25">
      <c r="A7373" s="81" t="str">
        <f t="shared" si="236"/>
        <v>2020</v>
      </c>
      <c r="B7373" s="259" t="s">
        <v>1021</v>
      </c>
      <c r="C7373" s="260" t="s">
        <v>1022</v>
      </c>
      <c r="D7373" s="73" t="str">
        <f t="shared" si="237"/>
        <v>abr/2020</v>
      </c>
      <c r="E7373" s="263">
        <v>43927</v>
      </c>
      <c r="F7373" s="259" t="s">
        <v>214</v>
      </c>
      <c r="G7373" s="259" t="s">
        <v>295</v>
      </c>
      <c r="H7373" s="264" t="s">
        <v>197</v>
      </c>
      <c r="I7373" s="264" t="s">
        <v>133</v>
      </c>
      <c r="J7373" s="264">
        <v>-9.5</v>
      </c>
      <c r="K7373" s="82" t="str">
        <f>IFERROR(IFERROR(VLOOKUP(I7373,'DE-PARA'!B:D,3,0),VLOOKUP(I7373,'DE-PARA'!C:D,2,0)),"NÃO ENCONTRADO")</f>
        <v>Outras Saídas</v>
      </c>
      <c r="L7373" s="50" t="str">
        <f>VLOOKUP(K7373,'Base -Receita-Despesa'!$B:$AS,1,FALSE)</f>
        <v>Outras Saídas</v>
      </c>
    </row>
    <row r="7374" spans="1:12" ht="15" customHeight="1" x14ac:dyDescent="0.25">
      <c r="A7374" s="81" t="str">
        <f t="shared" si="236"/>
        <v>2020</v>
      </c>
      <c r="B7374" s="259" t="s">
        <v>1021</v>
      </c>
      <c r="C7374" s="260" t="s">
        <v>1022</v>
      </c>
      <c r="D7374" s="73" t="str">
        <f t="shared" si="237"/>
        <v>abr/2020</v>
      </c>
      <c r="E7374" s="263">
        <v>43927</v>
      </c>
      <c r="F7374" s="259" t="s">
        <v>214</v>
      </c>
      <c r="G7374" s="259" t="s">
        <v>295</v>
      </c>
      <c r="H7374" s="264" t="s">
        <v>197</v>
      </c>
      <c r="I7374" s="264" t="s">
        <v>133</v>
      </c>
      <c r="J7374" s="264">
        <v>-9.5</v>
      </c>
      <c r="K7374" s="82" t="str">
        <f>IFERROR(IFERROR(VLOOKUP(I7374,'DE-PARA'!B:D,3,0),VLOOKUP(I7374,'DE-PARA'!C:D,2,0)),"NÃO ENCONTRADO")</f>
        <v>Outras Saídas</v>
      </c>
      <c r="L7374" s="50" t="str">
        <f>VLOOKUP(K7374,'Base -Receita-Despesa'!$B:$AS,1,FALSE)</f>
        <v>Outras Saídas</v>
      </c>
    </row>
    <row r="7375" spans="1:12" ht="15" customHeight="1" x14ac:dyDescent="0.25">
      <c r="A7375" s="81" t="str">
        <f t="shared" si="236"/>
        <v>2020</v>
      </c>
      <c r="B7375" s="259" t="s">
        <v>1021</v>
      </c>
      <c r="C7375" s="260" t="s">
        <v>1022</v>
      </c>
      <c r="D7375" s="73" t="str">
        <f t="shared" si="237"/>
        <v>abr/2020</v>
      </c>
      <c r="E7375" s="263">
        <v>43927</v>
      </c>
      <c r="F7375" s="259" t="s">
        <v>214</v>
      </c>
      <c r="G7375" s="259" t="s">
        <v>295</v>
      </c>
      <c r="H7375" s="264" t="s">
        <v>197</v>
      </c>
      <c r="I7375" s="264" t="s">
        <v>133</v>
      </c>
      <c r="J7375" s="264">
        <v>-9.5</v>
      </c>
      <c r="K7375" s="82" t="str">
        <f>IFERROR(IFERROR(VLOOKUP(I7375,'DE-PARA'!B:D,3,0),VLOOKUP(I7375,'DE-PARA'!C:D,2,0)),"NÃO ENCONTRADO")</f>
        <v>Outras Saídas</v>
      </c>
      <c r="L7375" s="50" t="str">
        <f>VLOOKUP(K7375,'Base -Receita-Despesa'!$B:$AS,1,FALSE)</f>
        <v>Outras Saídas</v>
      </c>
    </row>
    <row r="7376" spans="1:12" ht="15" customHeight="1" x14ac:dyDescent="0.25">
      <c r="A7376" s="81" t="str">
        <f t="shared" si="236"/>
        <v>2020</v>
      </c>
      <c r="B7376" s="259" t="s">
        <v>1021</v>
      </c>
      <c r="C7376" s="260" t="s">
        <v>1022</v>
      </c>
      <c r="D7376" s="73" t="str">
        <f t="shared" si="237"/>
        <v>abr/2020</v>
      </c>
      <c r="E7376" s="263">
        <v>43927</v>
      </c>
      <c r="F7376" s="259" t="s">
        <v>214</v>
      </c>
      <c r="G7376" s="259" t="s">
        <v>295</v>
      </c>
      <c r="H7376" s="264" t="s">
        <v>136</v>
      </c>
      <c r="I7376" s="264" t="s">
        <v>133</v>
      </c>
      <c r="J7376" s="264">
        <v>-127.45</v>
      </c>
      <c r="K7376" s="82" t="str">
        <f>IFERROR(IFERROR(VLOOKUP(I7376,'DE-PARA'!B:D,3,0),VLOOKUP(I7376,'DE-PARA'!C:D,2,0)),"NÃO ENCONTRADO")</f>
        <v>Outras Saídas</v>
      </c>
      <c r="L7376" s="50" t="str">
        <f>VLOOKUP(K7376,'Base -Receita-Despesa'!$B:$AS,1,FALSE)</f>
        <v>Outras Saídas</v>
      </c>
    </row>
    <row r="7377" spans="1:12" ht="15" customHeight="1" x14ac:dyDescent="0.25">
      <c r="A7377" s="81" t="str">
        <f t="shared" si="236"/>
        <v>2020</v>
      </c>
      <c r="B7377" s="259" t="s">
        <v>1021</v>
      </c>
      <c r="C7377" s="260" t="s">
        <v>1022</v>
      </c>
      <c r="D7377" s="73" t="str">
        <f t="shared" si="237"/>
        <v>abr/2020</v>
      </c>
      <c r="E7377" s="263">
        <v>43927</v>
      </c>
      <c r="F7377" s="259" t="s">
        <v>207</v>
      </c>
      <c r="G7377" s="259" t="s">
        <v>295</v>
      </c>
      <c r="H7377" s="264" t="s">
        <v>208</v>
      </c>
      <c r="I7377" s="264" t="s">
        <v>298</v>
      </c>
      <c r="J7377" s="265">
        <v>13704.04</v>
      </c>
      <c r="K7377" s="82" t="str">
        <f>IFERROR(IFERROR(VLOOKUP(I7377,'DE-PARA'!B:D,3,0),VLOOKUP(I7377,'DE-PARA'!C:D,2,0)),"NÃO ENCONTRADO")</f>
        <v>Entrada Conta Aplicação (+)</v>
      </c>
      <c r="L7377" s="50" t="str">
        <f>VLOOKUP(K7377,'Base -Receita-Despesa'!$B:$AS,1,FALSE)</f>
        <v>ENTRADA CONTA APLICAÇÃO (+)</v>
      </c>
    </row>
    <row r="7378" spans="1:12" ht="15" customHeight="1" x14ac:dyDescent="0.25">
      <c r="A7378" s="81" t="str">
        <f t="shared" si="236"/>
        <v>2020</v>
      </c>
      <c r="B7378" s="259" t="s">
        <v>1021</v>
      </c>
      <c r="C7378" s="260" t="s">
        <v>1022</v>
      </c>
      <c r="D7378" s="73" t="str">
        <f t="shared" si="237"/>
        <v>abr/2020</v>
      </c>
      <c r="E7378" s="263">
        <v>43928</v>
      </c>
      <c r="F7378" s="259">
        <v>19691</v>
      </c>
      <c r="G7378" s="259" t="s">
        <v>295</v>
      </c>
      <c r="H7378" s="266" t="s">
        <v>345</v>
      </c>
      <c r="I7378" s="264" t="s">
        <v>249</v>
      </c>
      <c r="J7378" s="265">
        <v>-3600</v>
      </c>
      <c r="K7378" s="82" t="str">
        <f>IFERROR(IFERROR(VLOOKUP(I7378,'DE-PARA'!B:D,3,0),VLOOKUP(I7378,'DE-PARA'!C:D,2,0)),"NÃO ENCONTRADO")</f>
        <v>Materiais</v>
      </c>
      <c r="L7378" s="50" t="str">
        <f>VLOOKUP(K7378,'Base -Receita-Despesa'!$B:$AS,1,FALSE)</f>
        <v>Materiais</v>
      </c>
    </row>
    <row r="7379" spans="1:12" ht="15" customHeight="1" x14ac:dyDescent="0.25">
      <c r="A7379" s="81" t="str">
        <f t="shared" si="236"/>
        <v>2020</v>
      </c>
      <c r="B7379" s="259" t="s">
        <v>1021</v>
      </c>
      <c r="C7379" s="260" t="s">
        <v>1022</v>
      </c>
      <c r="D7379" s="73" t="str">
        <f t="shared" si="237"/>
        <v>abr/2020</v>
      </c>
      <c r="E7379" s="263">
        <v>43928</v>
      </c>
      <c r="F7379" s="259" t="s">
        <v>739</v>
      </c>
      <c r="G7379" s="259" t="s">
        <v>295</v>
      </c>
      <c r="H7379" s="264" t="s">
        <v>915</v>
      </c>
      <c r="I7379" s="264" t="s">
        <v>126</v>
      </c>
      <c r="J7379" s="265">
        <v>-35989.35</v>
      </c>
      <c r="K7379" s="82" t="str">
        <f>IFERROR(IFERROR(VLOOKUP(I7379,'DE-PARA'!B:D,3,0),VLOOKUP(I7379,'DE-PARA'!C:D,2,0)),"NÃO ENCONTRADO")</f>
        <v>Encargos sobre Folha de Pagamento</v>
      </c>
      <c r="L7379" s="50" t="str">
        <f>VLOOKUP(K7379,'Base -Receita-Despesa'!$B:$AS,1,FALSE)</f>
        <v>Encargos sobre Folha de Pagamento</v>
      </c>
    </row>
    <row r="7380" spans="1:12" ht="15" customHeight="1" x14ac:dyDescent="0.25">
      <c r="A7380" s="81" t="str">
        <f t="shared" si="236"/>
        <v>2020</v>
      </c>
      <c r="B7380" s="259" t="s">
        <v>1021</v>
      </c>
      <c r="C7380" s="260" t="s">
        <v>1022</v>
      </c>
      <c r="D7380" s="73" t="str">
        <f t="shared" si="237"/>
        <v>abr/2020</v>
      </c>
      <c r="E7380" s="263">
        <v>43928</v>
      </c>
      <c r="F7380" s="259">
        <v>3112</v>
      </c>
      <c r="G7380" s="259" t="s">
        <v>295</v>
      </c>
      <c r="H7380" s="264" t="s">
        <v>1084</v>
      </c>
      <c r="I7380" s="264" t="s">
        <v>252</v>
      </c>
      <c r="J7380" s="264">
        <v>-792</v>
      </c>
      <c r="K7380" s="82" t="str">
        <f>IFERROR(IFERROR(VLOOKUP(I7380,'DE-PARA'!B:D,3,0),VLOOKUP(I7380,'DE-PARA'!C:D,2,0)),"NÃO ENCONTRADO")</f>
        <v>Materiais</v>
      </c>
      <c r="L7380" s="50" t="str">
        <f>VLOOKUP(K7380,'Base -Receita-Despesa'!$B:$AS,1,FALSE)</f>
        <v>Materiais</v>
      </c>
    </row>
    <row r="7381" spans="1:12" ht="15" customHeight="1" x14ac:dyDescent="0.25">
      <c r="A7381" s="81" t="str">
        <f t="shared" si="236"/>
        <v>2020</v>
      </c>
      <c r="B7381" s="259" t="s">
        <v>1021</v>
      </c>
      <c r="C7381" s="260" t="s">
        <v>1022</v>
      </c>
      <c r="D7381" s="73" t="str">
        <f t="shared" si="237"/>
        <v>abr/2020</v>
      </c>
      <c r="E7381" s="263">
        <v>43928</v>
      </c>
      <c r="F7381" s="259">
        <v>46</v>
      </c>
      <c r="G7381" s="259" t="s">
        <v>295</v>
      </c>
      <c r="H7381" s="264" t="s">
        <v>912</v>
      </c>
      <c r="I7381" s="264" t="s">
        <v>249</v>
      </c>
      <c r="J7381" s="265">
        <v>-16000</v>
      </c>
      <c r="K7381" s="82" t="str">
        <f>IFERROR(IFERROR(VLOOKUP(I7381,'DE-PARA'!B:D,3,0),VLOOKUP(I7381,'DE-PARA'!C:D,2,0)),"NÃO ENCONTRADO")</f>
        <v>Materiais</v>
      </c>
      <c r="L7381" s="50" t="str">
        <f>VLOOKUP(K7381,'Base -Receita-Despesa'!$B:$AS,1,FALSE)</f>
        <v>Materiais</v>
      </c>
    </row>
    <row r="7382" spans="1:12" ht="15" customHeight="1" x14ac:dyDescent="0.25">
      <c r="A7382" s="81" t="str">
        <f t="shared" si="236"/>
        <v>2020</v>
      </c>
      <c r="B7382" s="259" t="s">
        <v>1021</v>
      </c>
      <c r="C7382" s="260" t="s">
        <v>1022</v>
      </c>
      <c r="D7382" s="73" t="str">
        <f t="shared" si="237"/>
        <v>abr/2020</v>
      </c>
      <c r="E7382" s="263">
        <v>43928</v>
      </c>
      <c r="F7382" s="259" t="s">
        <v>175</v>
      </c>
      <c r="G7382" s="259" t="s">
        <v>295</v>
      </c>
      <c r="H7382" s="264" t="s">
        <v>1578</v>
      </c>
      <c r="I7382" s="264" t="s">
        <v>148</v>
      </c>
      <c r="J7382" s="265">
        <v>-7122.81</v>
      </c>
      <c r="K7382" s="82" t="str">
        <f>IFERROR(IFERROR(VLOOKUP(I7382,'DE-PARA'!B:D,3,0),VLOOKUP(I7382,'DE-PARA'!C:D,2,0)),"NÃO ENCONTRADO")</f>
        <v>Pessoal</v>
      </c>
      <c r="L7382" s="50" t="str">
        <f>VLOOKUP(K7382,'Base -Receita-Despesa'!$B:$AS,1,FALSE)</f>
        <v>Pessoal</v>
      </c>
    </row>
    <row r="7383" spans="1:12" ht="15" customHeight="1" x14ac:dyDescent="0.25">
      <c r="A7383" s="81" t="str">
        <f t="shared" si="236"/>
        <v>2020</v>
      </c>
      <c r="B7383" s="259" t="s">
        <v>1021</v>
      </c>
      <c r="C7383" s="260" t="s">
        <v>1022</v>
      </c>
      <c r="D7383" s="73" t="str">
        <f t="shared" si="237"/>
        <v>abr/2020</v>
      </c>
      <c r="E7383" s="263">
        <v>43928</v>
      </c>
      <c r="F7383" s="259">
        <v>92</v>
      </c>
      <c r="G7383" s="259" t="s">
        <v>295</v>
      </c>
      <c r="H7383" s="264" t="s">
        <v>844</v>
      </c>
      <c r="I7383" s="264" t="s">
        <v>243</v>
      </c>
      <c r="J7383" s="265">
        <v>-64115.47</v>
      </c>
      <c r="K7383" s="82" t="str">
        <f>IFERROR(IFERROR(VLOOKUP(I7383,'DE-PARA'!B:D,3,0),VLOOKUP(I7383,'DE-PARA'!C:D,2,0)),"NÃO ENCONTRADO")</f>
        <v>Pessoal</v>
      </c>
      <c r="L7383" s="50" t="str">
        <f>VLOOKUP(K7383,'Base -Receita-Despesa'!$B:$AS,1,FALSE)</f>
        <v>Pessoal</v>
      </c>
    </row>
    <row r="7384" spans="1:12" ht="15" customHeight="1" x14ac:dyDescent="0.25">
      <c r="A7384" s="81" t="str">
        <f t="shared" si="236"/>
        <v>2020</v>
      </c>
      <c r="B7384" s="259" t="s">
        <v>1021</v>
      </c>
      <c r="C7384" s="260" t="s">
        <v>1022</v>
      </c>
      <c r="D7384" s="73" t="str">
        <f t="shared" si="237"/>
        <v>abr/2020</v>
      </c>
      <c r="E7384" s="263">
        <v>43928</v>
      </c>
      <c r="F7384" s="259">
        <v>56</v>
      </c>
      <c r="G7384" s="259" t="s">
        <v>295</v>
      </c>
      <c r="H7384" s="264" t="s">
        <v>2110</v>
      </c>
      <c r="I7384" s="264" t="s">
        <v>158</v>
      </c>
      <c r="J7384" s="265">
        <v>-2500</v>
      </c>
      <c r="K7384" s="82" t="str">
        <f>IFERROR(IFERROR(VLOOKUP(I7384,'DE-PARA'!B:D,3,0),VLOOKUP(I7384,'DE-PARA'!C:D,2,0)),"NÃO ENCONTRADO")</f>
        <v>Materiais</v>
      </c>
      <c r="L7384" s="50" t="str">
        <f>VLOOKUP(K7384,'Base -Receita-Despesa'!$B:$AS,1,FALSE)</f>
        <v>Materiais</v>
      </c>
    </row>
    <row r="7385" spans="1:12" ht="15" customHeight="1" x14ac:dyDescent="0.25">
      <c r="A7385" s="81" t="str">
        <f t="shared" si="236"/>
        <v>2020</v>
      </c>
      <c r="B7385" s="259" t="s">
        <v>1021</v>
      </c>
      <c r="C7385" s="260" t="s">
        <v>1022</v>
      </c>
      <c r="D7385" s="73" t="str">
        <f t="shared" si="237"/>
        <v>abr/2020</v>
      </c>
      <c r="E7385" s="263">
        <v>43928</v>
      </c>
      <c r="F7385" s="259">
        <v>97</v>
      </c>
      <c r="G7385" s="259" t="s">
        <v>295</v>
      </c>
      <c r="H7385" s="264" t="s">
        <v>844</v>
      </c>
      <c r="I7385" s="264" t="s">
        <v>243</v>
      </c>
      <c r="J7385" s="265">
        <v>-45689.43</v>
      </c>
      <c r="K7385" s="82" t="str">
        <f>IFERROR(IFERROR(VLOOKUP(I7385,'DE-PARA'!B:D,3,0),VLOOKUP(I7385,'DE-PARA'!C:D,2,0)),"NÃO ENCONTRADO")</f>
        <v>Pessoal</v>
      </c>
      <c r="L7385" s="50" t="str">
        <f>VLOOKUP(K7385,'Base -Receita-Despesa'!$B:$AS,1,FALSE)</f>
        <v>Pessoal</v>
      </c>
    </row>
    <row r="7386" spans="1:12" ht="15" customHeight="1" x14ac:dyDescent="0.25">
      <c r="A7386" s="81" t="str">
        <f t="shared" si="236"/>
        <v>2020</v>
      </c>
      <c r="B7386" s="259" t="s">
        <v>1021</v>
      </c>
      <c r="C7386" s="260" t="s">
        <v>1022</v>
      </c>
      <c r="D7386" s="73" t="str">
        <f t="shared" si="237"/>
        <v>abr/2020</v>
      </c>
      <c r="E7386" s="263">
        <v>43928</v>
      </c>
      <c r="F7386" s="259">
        <v>33</v>
      </c>
      <c r="G7386" s="259" t="s">
        <v>295</v>
      </c>
      <c r="H7386" s="264" t="s">
        <v>1918</v>
      </c>
      <c r="I7386" s="264" t="s">
        <v>244</v>
      </c>
      <c r="J7386" s="265">
        <v>-20000</v>
      </c>
      <c r="K7386" s="82" t="str">
        <f>IFERROR(IFERROR(VLOOKUP(I7386,'DE-PARA'!B:D,3,0),VLOOKUP(I7386,'DE-PARA'!C:D,2,0)),"NÃO ENCONTRADO")</f>
        <v>Pessoal</v>
      </c>
      <c r="L7386" s="50" t="str">
        <f>VLOOKUP(K7386,'Base -Receita-Despesa'!$B:$AS,1,FALSE)</f>
        <v>Pessoal</v>
      </c>
    </row>
    <row r="7387" spans="1:12" ht="15" customHeight="1" x14ac:dyDescent="0.25">
      <c r="A7387" s="81" t="str">
        <f t="shared" si="236"/>
        <v>2020</v>
      </c>
      <c r="B7387" s="259" t="s">
        <v>1021</v>
      </c>
      <c r="C7387" s="260" t="s">
        <v>1022</v>
      </c>
      <c r="D7387" s="73" t="str">
        <f t="shared" si="237"/>
        <v>abr/2020</v>
      </c>
      <c r="E7387" s="263">
        <v>43928</v>
      </c>
      <c r="F7387" s="259">
        <v>10301</v>
      </c>
      <c r="G7387" s="259" t="s">
        <v>295</v>
      </c>
      <c r="H7387" s="264" t="s">
        <v>2111</v>
      </c>
      <c r="I7387" s="264" t="s">
        <v>249</v>
      </c>
      <c r="J7387" s="265">
        <v>-17500</v>
      </c>
      <c r="K7387" s="82" t="str">
        <f>IFERROR(IFERROR(VLOOKUP(I7387,'DE-PARA'!B:D,3,0),VLOOKUP(I7387,'DE-PARA'!C:D,2,0)),"NÃO ENCONTRADO")</f>
        <v>Materiais</v>
      </c>
      <c r="L7387" s="50" t="str">
        <f>VLOOKUP(K7387,'Base -Receita-Despesa'!$B:$AS,1,FALSE)</f>
        <v>Materiais</v>
      </c>
    </row>
    <row r="7388" spans="1:12" ht="15" customHeight="1" x14ac:dyDescent="0.25">
      <c r="A7388" s="81" t="str">
        <f t="shared" si="236"/>
        <v>2020</v>
      </c>
      <c r="B7388" s="259" t="s">
        <v>1021</v>
      </c>
      <c r="C7388" s="260" t="s">
        <v>1022</v>
      </c>
      <c r="D7388" s="73" t="str">
        <f t="shared" si="237"/>
        <v>abr/2020</v>
      </c>
      <c r="E7388" s="263">
        <v>43928</v>
      </c>
      <c r="F7388" s="259" t="s">
        <v>227</v>
      </c>
      <c r="G7388" s="259" t="s">
        <v>295</v>
      </c>
      <c r="H7388" s="264" t="s">
        <v>1826</v>
      </c>
      <c r="I7388" s="264" t="s">
        <v>229</v>
      </c>
      <c r="J7388" s="264">
        <v>-789.82</v>
      </c>
      <c r="K7388" s="82" t="str">
        <f>IFERROR(IFERROR(VLOOKUP(I7388,'DE-PARA'!B:D,3,0),VLOOKUP(I7388,'DE-PARA'!C:D,2,0)),"NÃO ENCONTRADO")</f>
        <v>Pessoal</v>
      </c>
      <c r="L7388" s="50" t="str">
        <f>VLOOKUP(K7388,'Base -Receita-Despesa'!$B:$AS,1,FALSE)</f>
        <v>Pessoal</v>
      </c>
    </row>
    <row r="7389" spans="1:12" ht="15" customHeight="1" x14ac:dyDescent="0.25">
      <c r="A7389" s="81" t="str">
        <f t="shared" si="236"/>
        <v>2020</v>
      </c>
      <c r="B7389" s="259" t="s">
        <v>1021</v>
      </c>
      <c r="C7389" s="260" t="s">
        <v>1022</v>
      </c>
      <c r="D7389" s="73" t="str">
        <f t="shared" si="237"/>
        <v>abr/2020</v>
      </c>
      <c r="E7389" s="263">
        <v>43928</v>
      </c>
      <c r="F7389" s="259" t="s">
        <v>214</v>
      </c>
      <c r="G7389" s="259" t="s">
        <v>295</v>
      </c>
      <c r="H7389" s="264" t="s">
        <v>197</v>
      </c>
      <c r="I7389" s="264" t="s">
        <v>133</v>
      </c>
      <c r="J7389" s="264">
        <v>-9.5</v>
      </c>
      <c r="K7389" s="82" t="str">
        <f>IFERROR(IFERROR(VLOOKUP(I7389,'DE-PARA'!B:D,3,0),VLOOKUP(I7389,'DE-PARA'!C:D,2,0)),"NÃO ENCONTRADO")</f>
        <v>Outras Saídas</v>
      </c>
      <c r="L7389" s="50" t="str">
        <f>VLOOKUP(K7389,'Base -Receita-Despesa'!$B:$AS,1,FALSE)</f>
        <v>Outras Saídas</v>
      </c>
    </row>
    <row r="7390" spans="1:12" ht="15" customHeight="1" x14ac:dyDescent="0.25">
      <c r="A7390" s="81" t="str">
        <f t="shared" si="236"/>
        <v>2020</v>
      </c>
      <c r="B7390" s="259" t="s">
        <v>1021</v>
      </c>
      <c r="C7390" s="260" t="s">
        <v>1022</v>
      </c>
      <c r="D7390" s="73" t="str">
        <f t="shared" si="237"/>
        <v>abr/2020</v>
      </c>
      <c r="E7390" s="263">
        <v>43928</v>
      </c>
      <c r="F7390" s="259" t="s">
        <v>214</v>
      </c>
      <c r="G7390" s="259" t="s">
        <v>295</v>
      </c>
      <c r="H7390" s="264" t="s">
        <v>197</v>
      </c>
      <c r="I7390" s="264" t="s">
        <v>133</v>
      </c>
      <c r="J7390" s="264">
        <v>-9.5</v>
      </c>
      <c r="K7390" s="82" t="str">
        <f>IFERROR(IFERROR(VLOOKUP(I7390,'DE-PARA'!B:D,3,0),VLOOKUP(I7390,'DE-PARA'!C:D,2,0)),"NÃO ENCONTRADO")</f>
        <v>Outras Saídas</v>
      </c>
      <c r="L7390" s="50" t="str">
        <f>VLOOKUP(K7390,'Base -Receita-Despesa'!$B:$AS,1,FALSE)</f>
        <v>Outras Saídas</v>
      </c>
    </row>
    <row r="7391" spans="1:12" ht="15" customHeight="1" x14ac:dyDescent="0.25">
      <c r="A7391" s="81" t="str">
        <f t="shared" si="236"/>
        <v>2020</v>
      </c>
      <c r="B7391" s="259" t="s">
        <v>1021</v>
      </c>
      <c r="C7391" s="260" t="s">
        <v>1022</v>
      </c>
      <c r="D7391" s="73" t="str">
        <f t="shared" si="237"/>
        <v>abr/2020</v>
      </c>
      <c r="E7391" s="263">
        <v>43928</v>
      </c>
      <c r="F7391" s="259" t="s">
        <v>214</v>
      </c>
      <c r="G7391" s="259" t="s">
        <v>295</v>
      </c>
      <c r="H7391" s="264" t="s">
        <v>197</v>
      </c>
      <c r="I7391" s="264" t="s">
        <v>133</v>
      </c>
      <c r="J7391" s="264">
        <v>-9.5</v>
      </c>
      <c r="K7391" s="82" t="str">
        <f>IFERROR(IFERROR(VLOOKUP(I7391,'DE-PARA'!B:D,3,0),VLOOKUP(I7391,'DE-PARA'!C:D,2,0)),"NÃO ENCONTRADO")</f>
        <v>Outras Saídas</v>
      </c>
      <c r="L7391" s="50" t="str">
        <f>VLOOKUP(K7391,'Base -Receita-Despesa'!$B:$AS,1,FALSE)</f>
        <v>Outras Saídas</v>
      </c>
    </row>
    <row r="7392" spans="1:12" ht="15" customHeight="1" x14ac:dyDescent="0.25">
      <c r="A7392" s="81" t="str">
        <f t="shared" si="236"/>
        <v>2020</v>
      </c>
      <c r="B7392" s="259" t="s">
        <v>1021</v>
      </c>
      <c r="C7392" s="260" t="s">
        <v>1022</v>
      </c>
      <c r="D7392" s="73" t="str">
        <f t="shared" si="237"/>
        <v>abr/2020</v>
      </c>
      <c r="E7392" s="263">
        <v>43928</v>
      </c>
      <c r="F7392" s="259" t="s">
        <v>214</v>
      </c>
      <c r="G7392" s="259" t="s">
        <v>295</v>
      </c>
      <c r="H7392" s="264" t="s">
        <v>197</v>
      </c>
      <c r="I7392" s="264" t="s">
        <v>133</v>
      </c>
      <c r="J7392" s="264">
        <v>-9.5</v>
      </c>
      <c r="K7392" s="82" t="str">
        <f>IFERROR(IFERROR(VLOOKUP(I7392,'DE-PARA'!B:D,3,0),VLOOKUP(I7392,'DE-PARA'!C:D,2,0)),"NÃO ENCONTRADO")</f>
        <v>Outras Saídas</v>
      </c>
      <c r="L7392" s="50" t="str">
        <f>VLOOKUP(K7392,'Base -Receita-Despesa'!$B:$AS,1,FALSE)</f>
        <v>Outras Saídas</v>
      </c>
    </row>
    <row r="7393" spans="1:12" ht="15" customHeight="1" x14ac:dyDescent="0.25">
      <c r="A7393" s="81" t="str">
        <f t="shared" si="236"/>
        <v>2020</v>
      </c>
      <c r="B7393" s="259" t="s">
        <v>1021</v>
      </c>
      <c r="C7393" s="260" t="s">
        <v>1022</v>
      </c>
      <c r="D7393" s="73" t="str">
        <f t="shared" si="237"/>
        <v>abr/2020</v>
      </c>
      <c r="E7393" s="263">
        <v>43928</v>
      </c>
      <c r="F7393" s="259" t="s">
        <v>214</v>
      </c>
      <c r="G7393" s="259" t="s">
        <v>295</v>
      </c>
      <c r="H7393" s="264" t="s">
        <v>197</v>
      </c>
      <c r="I7393" s="264" t="s">
        <v>133</v>
      </c>
      <c r="J7393" s="264">
        <v>-9.5</v>
      </c>
      <c r="K7393" s="82" t="str">
        <f>IFERROR(IFERROR(VLOOKUP(I7393,'DE-PARA'!B:D,3,0),VLOOKUP(I7393,'DE-PARA'!C:D,2,0)),"NÃO ENCONTRADO")</f>
        <v>Outras Saídas</v>
      </c>
      <c r="L7393" s="50" t="str">
        <f>VLOOKUP(K7393,'Base -Receita-Despesa'!$B:$AS,1,FALSE)</f>
        <v>Outras Saídas</v>
      </c>
    </row>
    <row r="7394" spans="1:12" ht="15" customHeight="1" x14ac:dyDescent="0.25">
      <c r="A7394" s="81" t="str">
        <f t="shared" si="236"/>
        <v>2020</v>
      </c>
      <c r="B7394" s="259" t="s">
        <v>1021</v>
      </c>
      <c r="C7394" s="260" t="s">
        <v>1022</v>
      </c>
      <c r="D7394" s="73" t="str">
        <f t="shared" si="237"/>
        <v>abr/2020</v>
      </c>
      <c r="E7394" s="263">
        <v>43928</v>
      </c>
      <c r="F7394" s="259" t="s">
        <v>214</v>
      </c>
      <c r="G7394" s="259" t="s">
        <v>295</v>
      </c>
      <c r="H7394" s="264" t="s">
        <v>197</v>
      </c>
      <c r="I7394" s="264" t="s">
        <v>133</v>
      </c>
      <c r="J7394" s="264">
        <v>-9.5</v>
      </c>
      <c r="K7394" s="82" t="str">
        <f>IFERROR(IFERROR(VLOOKUP(I7394,'DE-PARA'!B:D,3,0),VLOOKUP(I7394,'DE-PARA'!C:D,2,0)),"NÃO ENCONTRADO")</f>
        <v>Outras Saídas</v>
      </c>
      <c r="L7394" s="50" t="str">
        <f>VLOOKUP(K7394,'Base -Receita-Despesa'!$B:$AS,1,FALSE)</f>
        <v>Outras Saídas</v>
      </c>
    </row>
    <row r="7395" spans="1:12" ht="15" customHeight="1" x14ac:dyDescent="0.25">
      <c r="A7395" s="81" t="str">
        <f t="shared" si="236"/>
        <v>2020</v>
      </c>
      <c r="B7395" s="259" t="s">
        <v>1021</v>
      </c>
      <c r="C7395" s="260" t="s">
        <v>1022</v>
      </c>
      <c r="D7395" s="73" t="str">
        <f t="shared" si="237"/>
        <v>abr/2020</v>
      </c>
      <c r="E7395" s="263">
        <v>43928</v>
      </c>
      <c r="F7395" s="259" t="s">
        <v>227</v>
      </c>
      <c r="G7395" s="259" t="s">
        <v>295</v>
      </c>
      <c r="H7395" s="264" t="s">
        <v>866</v>
      </c>
      <c r="I7395" s="264" t="s">
        <v>229</v>
      </c>
      <c r="J7395" s="265">
        <v>-28485.99</v>
      </c>
      <c r="K7395" s="82" t="str">
        <f>IFERROR(IFERROR(VLOOKUP(I7395,'DE-PARA'!B:D,3,0),VLOOKUP(I7395,'DE-PARA'!C:D,2,0)),"NÃO ENCONTRADO")</f>
        <v>Pessoal</v>
      </c>
      <c r="L7395" s="50" t="str">
        <f>VLOOKUP(K7395,'Base -Receita-Despesa'!$B:$AS,1,FALSE)</f>
        <v>Pessoal</v>
      </c>
    </row>
    <row r="7396" spans="1:12" ht="15" customHeight="1" x14ac:dyDescent="0.25">
      <c r="A7396" s="81" t="str">
        <f t="shared" si="236"/>
        <v>2020</v>
      </c>
      <c r="B7396" s="259" t="s">
        <v>1021</v>
      </c>
      <c r="C7396" s="260" t="s">
        <v>1022</v>
      </c>
      <c r="D7396" s="73" t="str">
        <f t="shared" si="237"/>
        <v>abr/2020</v>
      </c>
      <c r="E7396" s="263">
        <v>43928</v>
      </c>
      <c r="F7396" s="259" t="s">
        <v>207</v>
      </c>
      <c r="G7396" s="259" t="s">
        <v>295</v>
      </c>
      <c r="H7396" s="264" t="s">
        <v>208</v>
      </c>
      <c r="I7396" s="264" t="s">
        <v>298</v>
      </c>
      <c r="J7396" s="265">
        <v>242641.87</v>
      </c>
      <c r="K7396" s="82" t="str">
        <f>IFERROR(IFERROR(VLOOKUP(I7396,'DE-PARA'!B:D,3,0),VLOOKUP(I7396,'DE-PARA'!C:D,2,0)),"NÃO ENCONTRADO")</f>
        <v>Entrada Conta Aplicação (+)</v>
      </c>
      <c r="L7396" s="50" t="str">
        <f>VLOOKUP(K7396,'Base -Receita-Despesa'!$B:$AS,1,FALSE)</f>
        <v>ENTRADA CONTA APLICAÇÃO (+)</v>
      </c>
    </row>
    <row r="7397" spans="1:12" ht="15" customHeight="1" x14ac:dyDescent="0.25">
      <c r="A7397" s="81" t="str">
        <f t="shared" si="236"/>
        <v>2020</v>
      </c>
      <c r="B7397" s="259" t="s">
        <v>1021</v>
      </c>
      <c r="C7397" s="260" t="s">
        <v>1022</v>
      </c>
      <c r="D7397" s="73" t="str">
        <f t="shared" si="237"/>
        <v>abr/2020</v>
      </c>
      <c r="E7397" s="263">
        <v>43929</v>
      </c>
      <c r="F7397" s="259">
        <v>21179</v>
      </c>
      <c r="G7397" s="259" t="s">
        <v>295</v>
      </c>
      <c r="H7397" s="264" t="s">
        <v>391</v>
      </c>
      <c r="I7397" s="264" t="s">
        <v>248</v>
      </c>
      <c r="J7397" s="264">
        <v>-806</v>
      </c>
      <c r="K7397" s="82" t="str">
        <f>IFERROR(IFERROR(VLOOKUP(I7397,'DE-PARA'!B:D,3,0),VLOOKUP(I7397,'DE-PARA'!C:D,2,0)),"NÃO ENCONTRADO")</f>
        <v>Materiais</v>
      </c>
      <c r="L7397" s="50" t="str">
        <f>VLOOKUP(K7397,'Base -Receita-Despesa'!$B:$AS,1,FALSE)</f>
        <v>Materiais</v>
      </c>
    </row>
    <row r="7398" spans="1:12" ht="15" customHeight="1" x14ac:dyDescent="0.25">
      <c r="A7398" s="81" t="str">
        <f t="shared" si="236"/>
        <v>2020</v>
      </c>
      <c r="B7398" s="259" t="s">
        <v>1021</v>
      </c>
      <c r="C7398" s="260" t="s">
        <v>1022</v>
      </c>
      <c r="D7398" s="73" t="str">
        <f t="shared" si="237"/>
        <v>abr/2020</v>
      </c>
      <c r="E7398" s="263">
        <v>43929</v>
      </c>
      <c r="F7398" s="259">
        <v>12442</v>
      </c>
      <c r="G7398" s="259" t="s">
        <v>295</v>
      </c>
      <c r="H7398" s="264" t="s">
        <v>1304</v>
      </c>
      <c r="I7398" s="264" t="s">
        <v>249</v>
      </c>
      <c r="J7398" s="265">
        <v>-2749</v>
      </c>
      <c r="K7398" s="82" t="str">
        <f>IFERROR(IFERROR(VLOOKUP(I7398,'DE-PARA'!B:D,3,0),VLOOKUP(I7398,'DE-PARA'!C:D,2,0)),"NÃO ENCONTRADO")</f>
        <v>Materiais</v>
      </c>
      <c r="L7398" s="50" t="str">
        <f>VLOOKUP(K7398,'Base -Receita-Despesa'!$B:$AS,1,FALSE)</f>
        <v>Materiais</v>
      </c>
    </row>
    <row r="7399" spans="1:12" ht="15" customHeight="1" x14ac:dyDescent="0.25">
      <c r="A7399" s="81" t="str">
        <f t="shared" si="236"/>
        <v>2020</v>
      </c>
      <c r="B7399" s="259" t="s">
        <v>1021</v>
      </c>
      <c r="C7399" s="260" t="s">
        <v>1022</v>
      </c>
      <c r="D7399" s="73" t="str">
        <f t="shared" si="237"/>
        <v>abr/2020</v>
      </c>
      <c r="E7399" s="263">
        <v>43929</v>
      </c>
      <c r="F7399" s="259">
        <v>19760</v>
      </c>
      <c r="G7399" s="259" t="s">
        <v>295</v>
      </c>
      <c r="H7399" s="266" t="s">
        <v>345</v>
      </c>
      <c r="I7399" s="264" t="s">
        <v>249</v>
      </c>
      <c r="J7399" s="265">
        <v>-4089.75</v>
      </c>
      <c r="K7399" s="82" t="str">
        <f>IFERROR(IFERROR(VLOOKUP(I7399,'DE-PARA'!B:D,3,0),VLOOKUP(I7399,'DE-PARA'!C:D,2,0)),"NÃO ENCONTRADO")</f>
        <v>Materiais</v>
      </c>
      <c r="L7399" s="50" t="str">
        <f>VLOOKUP(K7399,'Base -Receita-Despesa'!$B:$AS,1,FALSE)</f>
        <v>Materiais</v>
      </c>
    </row>
    <row r="7400" spans="1:12" ht="15" customHeight="1" x14ac:dyDescent="0.25">
      <c r="A7400" s="81" t="str">
        <f t="shared" si="236"/>
        <v>2020</v>
      </c>
      <c r="B7400" s="259" t="s">
        <v>1021</v>
      </c>
      <c r="C7400" s="260" t="s">
        <v>1022</v>
      </c>
      <c r="D7400" s="73" t="str">
        <f t="shared" si="237"/>
        <v>abr/2020</v>
      </c>
      <c r="E7400" s="263">
        <v>43929</v>
      </c>
      <c r="F7400" s="259">
        <v>112919</v>
      </c>
      <c r="G7400" s="259" t="s">
        <v>295</v>
      </c>
      <c r="H7400" s="264" t="s">
        <v>181</v>
      </c>
      <c r="I7400" s="264" t="s">
        <v>249</v>
      </c>
      <c r="J7400" s="265">
        <v>-3450.44</v>
      </c>
      <c r="K7400" s="82" t="str">
        <f>IFERROR(IFERROR(VLOOKUP(I7400,'DE-PARA'!B:D,3,0),VLOOKUP(I7400,'DE-PARA'!C:D,2,0)),"NÃO ENCONTRADO")</f>
        <v>Materiais</v>
      </c>
      <c r="L7400" s="50" t="str">
        <f>VLOOKUP(K7400,'Base -Receita-Despesa'!$B:$AS,1,FALSE)</f>
        <v>Materiais</v>
      </c>
    </row>
    <row r="7401" spans="1:12" ht="15" customHeight="1" x14ac:dyDescent="0.25">
      <c r="A7401" s="81" t="str">
        <f t="shared" si="236"/>
        <v>2020</v>
      </c>
      <c r="B7401" s="259" t="s">
        <v>1021</v>
      </c>
      <c r="C7401" s="260" t="s">
        <v>1022</v>
      </c>
      <c r="D7401" s="73" t="str">
        <f t="shared" si="237"/>
        <v>abr/2020</v>
      </c>
      <c r="E7401" s="263">
        <v>43929</v>
      </c>
      <c r="F7401" s="259">
        <v>77</v>
      </c>
      <c r="G7401" s="259" t="s">
        <v>295</v>
      </c>
      <c r="H7401" s="264" t="s">
        <v>2092</v>
      </c>
      <c r="I7401" s="264" t="s">
        <v>249</v>
      </c>
      <c r="J7401" s="264">
        <v>-344</v>
      </c>
      <c r="K7401" s="82" t="str">
        <f>IFERROR(IFERROR(VLOOKUP(I7401,'DE-PARA'!B:D,3,0),VLOOKUP(I7401,'DE-PARA'!C:D,2,0)),"NÃO ENCONTRADO")</f>
        <v>Materiais</v>
      </c>
      <c r="L7401" s="50" t="str">
        <f>VLOOKUP(K7401,'Base -Receita-Despesa'!$B:$AS,1,FALSE)</f>
        <v>Materiais</v>
      </c>
    </row>
    <row r="7402" spans="1:12" ht="15" customHeight="1" x14ac:dyDescent="0.25">
      <c r="A7402" s="81" t="str">
        <f t="shared" si="236"/>
        <v>2020</v>
      </c>
      <c r="B7402" s="259" t="s">
        <v>1021</v>
      </c>
      <c r="C7402" s="260" t="s">
        <v>1022</v>
      </c>
      <c r="D7402" s="73" t="str">
        <f t="shared" si="237"/>
        <v>abr/2020</v>
      </c>
      <c r="E7402" s="263">
        <v>43929</v>
      </c>
      <c r="F7402" s="259">
        <v>281</v>
      </c>
      <c r="G7402" s="259" t="s">
        <v>295</v>
      </c>
      <c r="H7402" s="264" t="s">
        <v>2112</v>
      </c>
      <c r="I7402" s="264" t="s">
        <v>120</v>
      </c>
      <c r="J7402" s="265">
        <v>-4152</v>
      </c>
      <c r="K7402" s="82" t="str">
        <f>IFERROR(IFERROR(VLOOKUP(I7402,'DE-PARA'!B:D,3,0),VLOOKUP(I7402,'DE-PARA'!C:D,2,0)),"NÃO ENCONTRADO")</f>
        <v>Serviços</v>
      </c>
      <c r="L7402" s="50" t="str">
        <f>VLOOKUP(K7402,'Base -Receita-Despesa'!$B:$AS,1,FALSE)</f>
        <v>Serviços</v>
      </c>
    </row>
    <row r="7403" spans="1:12" ht="15" customHeight="1" x14ac:dyDescent="0.25">
      <c r="A7403" s="81" t="str">
        <f t="shared" si="236"/>
        <v>2020</v>
      </c>
      <c r="B7403" s="259" t="s">
        <v>1021</v>
      </c>
      <c r="C7403" s="260" t="s">
        <v>1022</v>
      </c>
      <c r="D7403" s="73" t="str">
        <f t="shared" si="237"/>
        <v>abr/2020</v>
      </c>
      <c r="E7403" s="263">
        <v>43929</v>
      </c>
      <c r="F7403" s="259" t="s">
        <v>214</v>
      </c>
      <c r="G7403" s="259" t="s">
        <v>295</v>
      </c>
      <c r="H7403" s="264" t="s">
        <v>197</v>
      </c>
      <c r="I7403" s="264" t="s">
        <v>133</v>
      </c>
      <c r="J7403" s="264">
        <v>-9.5</v>
      </c>
      <c r="K7403" s="82" t="str">
        <f>IFERROR(IFERROR(VLOOKUP(I7403,'DE-PARA'!B:D,3,0),VLOOKUP(I7403,'DE-PARA'!C:D,2,0)),"NÃO ENCONTRADO")</f>
        <v>Outras Saídas</v>
      </c>
      <c r="L7403" s="50" t="str">
        <f>VLOOKUP(K7403,'Base -Receita-Despesa'!$B:$AS,1,FALSE)</f>
        <v>Outras Saídas</v>
      </c>
    </row>
    <row r="7404" spans="1:12" ht="15" customHeight="1" x14ac:dyDescent="0.25">
      <c r="A7404" s="81" t="str">
        <f t="shared" si="236"/>
        <v>2020</v>
      </c>
      <c r="B7404" s="259" t="s">
        <v>1021</v>
      </c>
      <c r="C7404" s="260" t="s">
        <v>1022</v>
      </c>
      <c r="D7404" s="73" t="str">
        <f t="shared" si="237"/>
        <v>abr/2020</v>
      </c>
      <c r="E7404" s="263">
        <v>43929</v>
      </c>
      <c r="F7404" s="259" t="s">
        <v>214</v>
      </c>
      <c r="G7404" s="259" t="s">
        <v>295</v>
      </c>
      <c r="H7404" s="264" t="s">
        <v>197</v>
      </c>
      <c r="I7404" s="264" t="s">
        <v>133</v>
      </c>
      <c r="J7404" s="264">
        <v>-9.5</v>
      </c>
      <c r="K7404" s="82" t="str">
        <f>IFERROR(IFERROR(VLOOKUP(I7404,'DE-PARA'!B:D,3,0),VLOOKUP(I7404,'DE-PARA'!C:D,2,0)),"NÃO ENCONTRADO")</f>
        <v>Outras Saídas</v>
      </c>
      <c r="L7404" s="50" t="str">
        <f>VLOOKUP(K7404,'Base -Receita-Despesa'!$B:$AS,1,FALSE)</f>
        <v>Outras Saídas</v>
      </c>
    </row>
    <row r="7405" spans="1:12" ht="15" customHeight="1" x14ac:dyDescent="0.25">
      <c r="A7405" s="81" t="str">
        <f t="shared" si="236"/>
        <v>2020</v>
      </c>
      <c r="B7405" s="259" t="s">
        <v>1021</v>
      </c>
      <c r="C7405" s="260" t="s">
        <v>1022</v>
      </c>
      <c r="D7405" s="73" t="str">
        <f t="shared" si="237"/>
        <v>abr/2020</v>
      </c>
      <c r="E7405" s="263">
        <v>43929</v>
      </c>
      <c r="F7405" s="259" t="s">
        <v>207</v>
      </c>
      <c r="G7405" s="259" t="s">
        <v>295</v>
      </c>
      <c r="H7405" s="264" t="s">
        <v>208</v>
      </c>
      <c r="I7405" s="264" t="s">
        <v>298</v>
      </c>
      <c r="J7405" s="265">
        <v>15610.19</v>
      </c>
      <c r="K7405" s="82" t="str">
        <f>IFERROR(IFERROR(VLOOKUP(I7405,'DE-PARA'!B:D,3,0),VLOOKUP(I7405,'DE-PARA'!C:D,2,0)),"NÃO ENCONTRADO")</f>
        <v>Entrada Conta Aplicação (+)</v>
      </c>
      <c r="L7405" s="50" t="str">
        <f>VLOOKUP(K7405,'Base -Receita-Despesa'!$B:$AS,1,FALSE)</f>
        <v>ENTRADA CONTA APLICAÇÃO (+)</v>
      </c>
    </row>
    <row r="7406" spans="1:12" ht="15" customHeight="1" x14ac:dyDescent="0.25">
      <c r="A7406" s="81" t="str">
        <f t="shared" si="236"/>
        <v>2020</v>
      </c>
      <c r="B7406" s="259" t="s">
        <v>1021</v>
      </c>
      <c r="C7406" s="260" t="s">
        <v>1022</v>
      </c>
      <c r="D7406" s="73" t="str">
        <f t="shared" si="237"/>
        <v>abr/2020</v>
      </c>
      <c r="E7406" s="263">
        <v>43930</v>
      </c>
      <c r="F7406" s="259">
        <v>2522</v>
      </c>
      <c r="G7406" s="259" t="s">
        <v>295</v>
      </c>
      <c r="H7406" s="264" t="s">
        <v>1772</v>
      </c>
      <c r="I7406" s="264" t="s">
        <v>249</v>
      </c>
      <c r="J7406" s="264">
        <v>-510.8</v>
      </c>
      <c r="K7406" s="82" t="str">
        <f>IFERROR(IFERROR(VLOOKUP(I7406,'DE-PARA'!B:D,3,0),VLOOKUP(I7406,'DE-PARA'!C:D,2,0)),"NÃO ENCONTRADO")</f>
        <v>Materiais</v>
      </c>
      <c r="L7406" s="50" t="str">
        <f>VLOOKUP(K7406,'Base -Receita-Despesa'!$B:$AS,1,FALSE)</f>
        <v>Materiais</v>
      </c>
    </row>
    <row r="7407" spans="1:12" ht="15" customHeight="1" x14ac:dyDescent="0.25">
      <c r="A7407" s="81" t="str">
        <f t="shared" si="236"/>
        <v>2020</v>
      </c>
      <c r="B7407" s="259" t="s">
        <v>1021</v>
      </c>
      <c r="C7407" s="260" t="s">
        <v>1022</v>
      </c>
      <c r="D7407" s="73" t="str">
        <f t="shared" si="237"/>
        <v>abr/2020</v>
      </c>
      <c r="E7407" s="263">
        <v>43930</v>
      </c>
      <c r="F7407" s="259">
        <v>1938</v>
      </c>
      <c r="G7407" s="259" t="s">
        <v>295</v>
      </c>
      <c r="H7407" s="264" t="s">
        <v>1913</v>
      </c>
      <c r="I7407" s="264" t="s">
        <v>165</v>
      </c>
      <c r="J7407" s="265">
        <v>-8000</v>
      </c>
      <c r="K7407" s="82" t="str">
        <f>IFERROR(IFERROR(VLOOKUP(I7407,'DE-PARA'!B:D,3,0),VLOOKUP(I7407,'DE-PARA'!C:D,2,0)),"NÃO ENCONTRADO")</f>
        <v>Serviços</v>
      </c>
      <c r="L7407" s="50" t="str">
        <f>VLOOKUP(K7407,'Base -Receita-Despesa'!$B:$AS,1,FALSE)</f>
        <v>Serviços</v>
      </c>
    </row>
    <row r="7408" spans="1:12" ht="15" customHeight="1" x14ac:dyDescent="0.25">
      <c r="A7408" s="81" t="str">
        <f t="shared" si="236"/>
        <v>2020</v>
      </c>
      <c r="B7408" s="259" t="s">
        <v>1021</v>
      </c>
      <c r="C7408" s="260" t="s">
        <v>1022</v>
      </c>
      <c r="D7408" s="73" t="str">
        <f t="shared" si="237"/>
        <v>abr/2020</v>
      </c>
      <c r="E7408" s="263">
        <v>43930</v>
      </c>
      <c r="F7408" s="259">
        <v>98</v>
      </c>
      <c r="G7408" s="259" t="s">
        <v>295</v>
      </c>
      <c r="H7408" s="264" t="s">
        <v>844</v>
      </c>
      <c r="I7408" s="264" t="s">
        <v>243</v>
      </c>
      <c r="J7408" s="265">
        <v>-61444.4</v>
      </c>
      <c r="K7408" s="82" t="str">
        <f>IFERROR(IFERROR(VLOOKUP(I7408,'DE-PARA'!B:D,3,0),VLOOKUP(I7408,'DE-PARA'!C:D,2,0)),"NÃO ENCONTRADO")</f>
        <v>Pessoal</v>
      </c>
      <c r="L7408" s="50" t="str">
        <f>VLOOKUP(K7408,'Base -Receita-Despesa'!$B:$AS,1,FALSE)</f>
        <v>Pessoal</v>
      </c>
    </row>
    <row r="7409" spans="1:12" ht="15" customHeight="1" x14ac:dyDescent="0.25">
      <c r="A7409" s="81" t="str">
        <f t="shared" si="236"/>
        <v>2020</v>
      </c>
      <c r="B7409" s="259" t="s">
        <v>1021</v>
      </c>
      <c r="C7409" s="260" t="s">
        <v>1022</v>
      </c>
      <c r="D7409" s="73" t="str">
        <f t="shared" si="237"/>
        <v>abr/2020</v>
      </c>
      <c r="E7409" s="263">
        <v>43930</v>
      </c>
      <c r="F7409" s="259" t="s">
        <v>214</v>
      </c>
      <c r="G7409" s="259" t="s">
        <v>295</v>
      </c>
      <c r="H7409" s="264" t="s">
        <v>197</v>
      </c>
      <c r="I7409" s="264" t="s">
        <v>133</v>
      </c>
      <c r="J7409" s="264">
        <v>-9.5</v>
      </c>
      <c r="K7409" s="82" t="str">
        <f>IFERROR(IFERROR(VLOOKUP(I7409,'DE-PARA'!B:D,3,0),VLOOKUP(I7409,'DE-PARA'!C:D,2,0)),"NÃO ENCONTRADO")</f>
        <v>Outras Saídas</v>
      </c>
      <c r="L7409" s="50" t="str">
        <f>VLOOKUP(K7409,'Base -Receita-Despesa'!$B:$AS,1,FALSE)</f>
        <v>Outras Saídas</v>
      </c>
    </row>
    <row r="7410" spans="1:12" ht="15" customHeight="1" x14ac:dyDescent="0.25">
      <c r="A7410" s="81" t="str">
        <f t="shared" ref="A7410:A7473" si="238">IF(K7410="NÃO ENCONTRADO",0,RIGHT(D7410,4))</f>
        <v>2020</v>
      </c>
      <c r="B7410" s="259" t="s">
        <v>1021</v>
      </c>
      <c r="C7410" s="260" t="s">
        <v>1022</v>
      </c>
      <c r="D7410" s="73" t="str">
        <f t="shared" si="237"/>
        <v>abr/2020</v>
      </c>
      <c r="E7410" s="263">
        <v>43930</v>
      </c>
      <c r="F7410" s="259" t="s">
        <v>214</v>
      </c>
      <c r="G7410" s="259" t="s">
        <v>295</v>
      </c>
      <c r="H7410" s="264" t="s">
        <v>197</v>
      </c>
      <c r="I7410" s="264" t="s">
        <v>133</v>
      </c>
      <c r="J7410" s="264">
        <v>-9.5</v>
      </c>
      <c r="K7410" s="82" t="str">
        <f>IFERROR(IFERROR(VLOOKUP(I7410,'DE-PARA'!B:D,3,0),VLOOKUP(I7410,'DE-PARA'!C:D,2,0)),"NÃO ENCONTRADO")</f>
        <v>Outras Saídas</v>
      </c>
      <c r="L7410" s="50" t="str">
        <f>VLOOKUP(K7410,'Base -Receita-Despesa'!$B:$AS,1,FALSE)</f>
        <v>Outras Saídas</v>
      </c>
    </row>
    <row r="7411" spans="1:12" ht="15" customHeight="1" x14ac:dyDescent="0.25">
      <c r="A7411" s="81" t="str">
        <f t="shared" si="238"/>
        <v>2020</v>
      </c>
      <c r="B7411" s="259" t="s">
        <v>1021</v>
      </c>
      <c r="C7411" s="260" t="s">
        <v>1022</v>
      </c>
      <c r="D7411" s="73" t="str">
        <f t="shared" si="237"/>
        <v>abr/2020</v>
      </c>
      <c r="E7411" s="263">
        <v>43930</v>
      </c>
      <c r="F7411" s="259" t="s">
        <v>214</v>
      </c>
      <c r="G7411" s="259" t="s">
        <v>295</v>
      </c>
      <c r="H7411" s="264" t="s">
        <v>197</v>
      </c>
      <c r="I7411" s="264" t="s">
        <v>133</v>
      </c>
      <c r="J7411" s="264">
        <v>-9.5</v>
      </c>
      <c r="K7411" s="82" t="str">
        <f>IFERROR(IFERROR(VLOOKUP(I7411,'DE-PARA'!B:D,3,0),VLOOKUP(I7411,'DE-PARA'!C:D,2,0)),"NÃO ENCONTRADO")</f>
        <v>Outras Saídas</v>
      </c>
      <c r="L7411" s="50" t="str">
        <f>VLOOKUP(K7411,'Base -Receita-Despesa'!$B:$AS,1,FALSE)</f>
        <v>Outras Saídas</v>
      </c>
    </row>
    <row r="7412" spans="1:12" ht="15" customHeight="1" x14ac:dyDescent="0.25">
      <c r="A7412" s="81" t="str">
        <f t="shared" si="238"/>
        <v>2020</v>
      </c>
      <c r="B7412" s="259" t="s">
        <v>1021</v>
      </c>
      <c r="C7412" s="260" t="s">
        <v>1022</v>
      </c>
      <c r="D7412" s="73" t="str">
        <f t="shared" si="237"/>
        <v>abr/2020</v>
      </c>
      <c r="E7412" s="263">
        <v>43930</v>
      </c>
      <c r="F7412" s="259" t="s">
        <v>214</v>
      </c>
      <c r="G7412" s="259" t="s">
        <v>295</v>
      </c>
      <c r="H7412" s="264" t="s">
        <v>136</v>
      </c>
      <c r="I7412" s="264" t="s">
        <v>133</v>
      </c>
      <c r="J7412" s="264">
        <v>-30.13</v>
      </c>
      <c r="K7412" s="82" t="str">
        <f>IFERROR(IFERROR(VLOOKUP(I7412,'DE-PARA'!B:D,3,0),VLOOKUP(I7412,'DE-PARA'!C:D,2,0)),"NÃO ENCONTRADO")</f>
        <v>Outras Saídas</v>
      </c>
      <c r="L7412" s="50" t="str">
        <f>VLOOKUP(K7412,'Base -Receita-Despesa'!$B:$AS,1,FALSE)</f>
        <v>Outras Saídas</v>
      </c>
    </row>
    <row r="7413" spans="1:12" ht="15" customHeight="1" x14ac:dyDescent="0.25">
      <c r="A7413" s="81" t="str">
        <f t="shared" si="238"/>
        <v>2020</v>
      </c>
      <c r="B7413" s="259" t="s">
        <v>1021</v>
      </c>
      <c r="C7413" s="260" t="s">
        <v>1022</v>
      </c>
      <c r="D7413" s="73" t="str">
        <f t="shared" si="237"/>
        <v>abr/2020</v>
      </c>
      <c r="E7413" s="263">
        <v>43930</v>
      </c>
      <c r="F7413" s="259" t="s">
        <v>207</v>
      </c>
      <c r="G7413" s="259" t="s">
        <v>295</v>
      </c>
      <c r="H7413" s="264" t="s">
        <v>208</v>
      </c>
      <c r="I7413" s="264" t="s">
        <v>298</v>
      </c>
      <c r="J7413" s="265">
        <v>70013.83</v>
      </c>
      <c r="K7413" s="82" t="str">
        <f>IFERROR(IFERROR(VLOOKUP(I7413,'DE-PARA'!B:D,3,0),VLOOKUP(I7413,'DE-PARA'!C:D,2,0)),"NÃO ENCONTRADO")</f>
        <v>Entrada Conta Aplicação (+)</v>
      </c>
      <c r="L7413" s="50" t="str">
        <f>VLOOKUP(K7413,'Base -Receita-Despesa'!$B:$AS,1,FALSE)</f>
        <v>ENTRADA CONTA APLICAÇÃO (+)</v>
      </c>
    </row>
    <row r="7414" spans="1:12" ht="15" customHeight="1" x14ac:dyDescent="0.25">
      <c r="A7414" s="81" t="str">
        <f t="shared" si="238"/>
        <v>2020</v>
      </c>
      <c r="B7414" s="259" t="s">
        <v>1021</v>
      </c>
      <c r="C7414" s="260" t="s">
        <v>1022</v>
      </c>
      <c r="D7414" s="73" t="str">
        <f t="shared" si="237"/>
        <v>abr/2020</v>
      </c>
      <c r="E7414" s="263">
        <v>43934</v>
      </c>
      <c r="F7414" s="259">
        <v>113287</v>
      </c>
      <c r="G7414" s="259" t="s">
        <v>295</v>
      </c>
      <c r="H7414" s="264" t="s">
        <v>181</v>
      </c>
      <c r="I7414" s="264" t="s">
        <v>248</v>
      </c>
      <c r="J7414" s="265">
        <v>-19184.72</v>
      </c>
      <c r="K7414" s="82" t="str">
        <f>IFERROR(IFERROR(VLOOKUP(I7414,'DE-PARA'!B:D,3,0),VLOOKUP(I7414,'DE-PARA'!C:D,2,0)),"NÃO ENCONTRADO")</f>
        <v>Materiais</v>
      </c>
      <c r="L7414" s="50" t="str">
        <f>VLOOKUP(K7414,'Base -Receita-Despesa'!$B:$AS,1,FALSE)</f>
        <v>Materiais</v>
      </c>
    </row>
    <row r="7415" spans="1:12" ht="15" customHeight="1" x14ac:dyDescent="0.25">
      <c r="A7415" s="81" t="str">
        <f t="shared" si="238"/>
        <v>2020</v>
      </c>
      <c r="B7415" s="259" t="s">
        <v>1021</v>
      </c>
      <c r="C7415" s="260" t="s">
        <v>1022</v>
      </c>
      <c r="D7415" s="73" t="str">
        <f t="shared" si="237"/>
        <v>abr/2020</v>
      </c>
      <c r="E7415" s="263">
        <v>43934</v>
      </c>
      <c r="F7415" s="259">
        <v>211807</v>
      </c>
      <c r="G7415" s="259" t="s">
        <v>295</v>
      </c>
      <c r="H7415" s="264" t="s">
        <v>755</v>
      </c>
      <c r="I7415" s="264" t="s">
        <v>248</v>
      </c>
      <c r="J7415" s="265">
        <v>-8121.66</v>
      </c>
      <c r="K7415" s="82" t="str">
        <f>IFERROR(IFERROR(VLOOKUP(I7415,'DE-PARA'!B:D,3,0),VLOOKUP(I7415,'DE-PARA'!C:D,2,0)),"NÃO ENCONTRADO")</f>
        <v>Materiais</v>
      </c>
      <c r="L7415" s="50" t="str">
        <f>VLOOKUP(K7415,'Base -Receita-Despesa'!$B:$AS,1,FALSE)</f>
        <v>Materiais</v>
      </c>
    </row>
    <row r="7416" spans="1:12" ht="15" customHeight="1" x14ac:dyDescent="0.25">
      <c r="A7416" s="81" t="str">
        <f t="shared" si="238"/>
        <v>2020</v>
      </c>
      <c r="B7416" s="259" t="s">
        <v>1021</v>
      </c>
      <c r="C7416" s="260" t="s">
        <v>1022</v>
      </c>
      <c r="D7416" s="73" t="str">
        <f t="shared" si="237"/>
        <v>abr/2020</v>
      </c>
      <c r="E7416" s="263">
        <v>43934</v>
      </c>
      <c r="F7416" s="259">
        <v>36373</v>
      </c>
      <c r="G7416" s="259" t="s">
        <v>295</v>
      </c>
      <c r="H7416" s="264" t="s">
        <v>746</v>
      </c>
      <c r="I7416" s="264" t="s">
        <v>249</v>
      </c>
      <c r="J7416" s="264">
        <v>-104.66</v>
      </c>
      <c r="K7416" s="82" t="str">
        <f>IFERROR(IFERROR(VLOOKUP(I7416,'DE-PARA'!B:D,3,0),VLOOKUP(I7416,'DE-PARA'!C:D,2,0)),"NÃO ENCONTRADO")</f>
        <v>Materiais</v>
      </c>
      <c r="L7416" s="50" t="str">
        <f>VLOOKUP(K7416,'Base -Receita-Despesa'!$B:$AS,1,FALSE)</f>
        <v>Materiais</v>
      </c>
    </row>
    <row r="7417" spans="1:12" ht="15" customHeight="1" x14ac:dyDescent="0.25">
      <c r="A7417" s="81" t="str">
        <f t="shared" si="238"/>
        <v>2020</v>
      </c>
      <c r="B7417" s="259" t="s">
        <v>1021</v>
      </c>
      <c r="C7417" s="260" t="s">
        <v>1022</v>
      </c>
      <c r="D7417" s="73" t="str">
        <f t="shared" si="237"/>
        <v>abr/2020</v>
      </c>
      <c r="E7417" s="263">
        <v>43934</v>
      </c>
      <c r="F7417" s="259">
        <v>12506</v>
      </c>
      <c r="G7417" s="259" t="s">
        <v>295</v>
      </c>
      <c r="H7417" s="264" t="s">
        <v>1304</v>
      </c>
      <c r="I7417" s="264" t="s">
        <v>249</v>
      </c>
      <c r="J7417" s="265">
        <v>-2502.7800000000002</v>
      </c>
      <c r="K7417" s="82" t="str">
        <f>IFERROR(IFERROR(VLOOKUP(I7417,'DE-PARA'!B:D,3,0),VLOOKUP(I7417,'DE-PARA'!C:D,2,0)),"NÃO ENCONTRADO")</f>
        <v>Materiais</v>
      </c>
      <c r="L7417" s="50" t="str">
        <f>VLOOKUP(K7417,'Base -Receita-Despesa'!$B:$AS,1,FALSE)</f>
        <v>Materiais</v>
      </c>
    </row>
    <row r="7418" spans="1:12" ht="15" customHeight="1" x14ac:dyDescent="0.25">
      <c r="A7418" s="81" t="str">
        <f t="shared" si="238"/>
        <v>2020</v>
      </c>
      <c r="B7418" s="259" t="s">
        <v>1021</v>
      </c>
      <c r="C7418" s="260" t="s">
        <v>1022</v>
      </c>
      <c r="D7418" s="73" t="str">
        <f t="shared" si="237"/>
        <v>abr/2020</v>
      </c>
      <c r="E7418" s="263">
        <v>43934</v>
      </c>
      <c r="F7418" s="259">
        <v>113163</v>
      </c>
      <c r="G7418" s="259" t="s">
        <v>295</v>
      </c>
      <c r="H7418" s="264" t="s">
        <v>181</v>
      </c>
      <c r="I7418" s="264" t="s">
        <v>249</v>
      </c>
      <c r="J7418" s="264">
        <v>-185.94</v>
      </c>
      <c r="K7418" s="82" t="str">
        <f>IFERROR(IFERROR(VLOOKUP(I7418,'DE-PARA'!B:D,3,0),VLOOKUP(I7418,'DE-PARA'!C:D,2,0)),"NÃO ENCONTRADO")</f>
        <v>Materiais</v>
      </c>
      <c r="L7418" s="50" t="str">
        <f>VLOOKUP(K7418,'Base -Receita-Despesa'!$B:$AS,1,FALSE)</f>
        <v>Materiais</v>
      </c>
    </row>
    <row r="7419" spans="1:12" ht="15" customHeight="1" x14ac:dyDescent="0.25">
      <c r="A7419" s="81" t="str">
        <f t="shared" si="238"/>
        <v>2020</v>
      </c>
      <c r="B7419" s="259" t="s">
        <v>1021</v>
      </c>
      <c r="C7419" s="260" t="s">
        <v>1022</v>
      </c>
      <c r="D7419" s="73" t="str">
        <f t="shared" si="237"/>
        <v>abr/2020</v>
      </c>
      <c r="E7419" s="263">
        <v>43934</v>
      </c>
      <c r="F7419" s="259">
        <v>113162</v>
      </c>
      <c r="G7419" s="259" t="s">
        <v>295</v>
      </c>
      <c r="H7419" s="264" t="s">
        <v>181</v>
      </c>
      <c r="I7419" s="264" t="s">
        <v>249</v>
      </c>
      <c r="J7419" s="265">
        <v>-1895.4</v>
      </c>
      <c r="K7419" s="82" t="str">
        <f>IFERROR(IFERROR(VLOOKUP(I7419,'DE-PARA'!B:D,3,0),VLOOKUP(I7419,'DE-PARA'!C:D,2,0)),"NÃO ENCONTRADO")</f>
        <v>Materiais</v>
      </c>
      <c r="L7419" s="50" t="str">
        <f>VLOOKUP(K7419,'Base -Receita-Despesa'!$B:$AS,1,FALSE)</f>
        <v>Materiais</v>
      </c>
    </row>
    <row r="7420" spans="1:12" ht="15" customHeight="1" x14ac:dyDescent="0.25">
      <c r="A7420" s="81" t="str">
        <f t="shared" si="238"/>
        <v>2020</v>
      </c>
      <c r="B7420" s="259" t="s">
        <v>1021</v>
      </c>
      <c r="C7420" s="260" t="s">
        <v>1022</v>
      </c>
      <c r="D7420" s="73" t="str">
        <f t="shared" si="237"/>
        <v>abr/2020</v>
      </c>
      <c r="E7420" s="263">
        <v>43934</v>
      </c>
      <c r="F7420" s="259">
        <v>21219</v>
      </c>
      <c r="G7420" s="259" t="s">
        <v>295</v>
      </c>
      <c r="H7420" s="264" t="s">
        <v>391</v>
      </c>
      <c r="I7420" s="270" t="s">
        <v>248</v>
      </c>
      <c r="J7420" s="265">
        <v>-5497.9</v>
      </c>
      <c r="K7420" s="82" t="str">
        <f>IFERROR(IFERROR(VLOOKUP(I7420,'DE-PARA'!B:D,3,0),VLOOKUP(I7420,'DE-PARA'!C:D,2,0)),"NÃO ENCONTRADO")</f>
        <v>Materiais</v>
      </c>
      <c r="L7420" s="50" t="str">
        <f>VLOOKUP(K7420,'Base -Receita-Despesa'!$B:$AS,1,FALSE)</f>
        <v>Materiais</v>
      </c>
    </row>
    <row r="7421" spans="1:12" ht="15" customHeight="1" x14ac:dyDescent="0.25">
      <c r="A7421" s="81" t="str">
        <f t="shared" si="238"/>
        <v>2020</v>
      </c>
      <c r="B7421" s="259" t="s">
        <v>1021</v>
      </c>
      <c r="C7421" s="260" t="s">
        <v>1022</v>
      </c>
      <c r="D7421" s="73" t="str">
        <f t="shared" si="237"/>
        <v>abr/2020</v>
      </c>
      <c r="E7421" s="263">
        <v>43934</v>
      </c>
      <c r="F7421" s="259">
        <v>34744</v>
      </c>
      <c r="G7421" s="259" t="s">
        <v>295</v>
      </c>
      <c r="H7421" s="264" t="s">
        <v>1818</v>
      </c>
      <c r="I7421" s="264" t="s">
        <v>138</v>
      </c>
      <c r="J7421" s="264">
        <v>-190</v>
      </c>
      <c r="K7421" s="82" t="str">
        <f>IFERROR(IFERROR(VLOOKUP(I7421,'DE-PARA'!B:D,3,0),VLOOKUP(I7421,'DE-PARA'!C:D,2,0)),"NÃO ENCONTRADO")</f>
        <v>Concessionárias (água, luz e telefone)</v>
      </c>
      <c r="L7421" s="50" t="str">
        <f>VLOOKUP(K7421,'Base -Receita-Despesa'!$B:$AS,1,FALSE)</f>
        <v>Concessionárias (água, luz e telefone)</v>
      </c>
    </row>
    <row r="7422" spans="1:12" ht="15" customHeight="1" x14ac:dyDescent="0.25">
      <c r="A7422" s="81" t="str">
        <f t="shared" si="238"/>
        <v>2020</v>
      </c>
      <c r="B7422" s="259" t="s">
        <v>1021</v>
      </c>
      <c r="C7422" s="260" t="s">
        <v>1022</v>
      </c>
      <c r="D7422" s="73" t="str">
        <f t="shared" si="237"/>
        <v>abr/2020</v>
      </c>
      <c r="E7422" s="263">
        <v>43934</v>
      </c>
      <c r="F7422" s="259">
        <v>36375</v>
      </c>
      <c r="G7422" s="259" t="s">
        <v>295</v>
      </c>
      <c r="H7422" s="264" t="s">
        <v>746</v>
      </c>
      <c r="I7422" s="264" t="s">
        <v>249</v>
      </c>
      <c r="J7422" s="265">
        <v>-1609.32</v>
      </c>
      <c r="K7422" s="82" t="str">
        <f>IFERROR(IFERROR(VLOOKUP(I7422,'DE-PARA'!B:D,3,0),VLOOKUP(I7422,'DE-PARA'!C:D,2,0)),"NÃO ENCONTRADO")</f>
        <v>Materiais</v>
      </c>
      <c r="L7422" s="50" t="str">
        <f>VLOOKUP(K7422,'Base -Receita-Despesa'!$B:$AS,1,FALSE)</f>
        <v>Materiais</v>
      </c>
    </row>
    <row r="7423" spans="1:12" ht="15" customHeight="1" x14ac:dyDescent="0.25">
      <c r="A7423" s="81" t="str">
        <f t="shared" si="238"/>
        <v>2020</v>
      </c>
      <c r="B7423" s="259" t="s">
        <v>1021</v>
      </c>
      <c r="C7423" s="260" t="s">
        <v>1022</v>
      </c>
      <c r="D7423" s="73" t="str">
        <f t="shared" si="237"/>
        <v>abr/2020</v>
      </c>
      <c r="E7423" s="263">
        <v>43934</v>
      </c>
      <c r="F7423" s="259">
        <v>1193644</v>
      </c>
      <c r="G7423" s="259" t="s">
        <v>295</v>
      </c>
      <c r="H7423" s="264" t="s">
        <v>1920</v>
      </c>
      <c r="I7423" s="264" t="s">
        <v>249</v>
      </c>
      <c r="J7423" s="265">
        <v>-1502.57</v>
      </c>
      <c r="K7423" s="82" t="str">
        <f>IFERROR(IFERROR(VLOOKUP(I7423,'DE-PARA'!B:D,3,0),VLOOKUP(I7423,'DE-PARA'!C:D,2,0)),"NÃO ENCONTRADO")</f>
        <v>Materiais</v>
      </c>
      <c r="L7423" s="50" t="str">
        <f>VLOOKUP(K7423,'Base -Receita-Despesa'!$B:$AS,1,FALSE)</f>
        <v>Materiais</v>
      </c>
    </row>
    <row r="7424" spans="1:12" ht="15" customHeight="1" x14ac:dyDescent="0.25">
      <c r="A7424" s="81" t="str">
        <f t="shared" si="238"/>
        <v>2020</v>
      </c>
      <c r="B7424" s="259" t="s">
        <v>1021</v>
      </c>
      <c r="C7424" s="260" t="s">
        <v>1022</v>
      </c>
      <c r="D7424" s="73" t="str">
        <f t="shared" si="237"/>
        <v>abr/2020</v>
      </c>
      <c r="E7424" s="263">
        <v>43934</v>
      </c>
      <c r="F7424" s="259">
        <v>200308593370</v>
      </c>
      <c r="G7424" s="259" t="s">
        <v>295</v>
      </c>
      <c r="H7424" s="264" t="s">
        <v>222</v>
      </c>
      <c r="I7424" s="264" t="s">
        <v>138</v>
      </c>
      <c r="J7424" s="264">
        <v>-441.9</v>
      </c>
      <c r="K7424" s="82" t="str">
        <f>IFERROR(IFERROR(VLOOKUP(I7424,'DE-PARA'!B:D,3,0),VLOOKUP(I7424,'DE-PARA'!C:D,2,0)),"NÃO ENCONTRADO")</f>
        <v>Concessionárias (água, luz e telefone)</v>
      </c>
      <c r="L7424" s="50" t="str">
        <f>VLOOKUP(K7424,'Base -Receita-Despesa'!$B:$AS,1,FALSE)</f>
        <v>Concessionárias (água, luz e telefone)</v>
      </c>
    </row>
    <row r="7425" spans="1:12" ht="15" customHeight="1" x14ac:dyDescent="0.25">
      <c r="A7425" s="81" t="str">
        <f t="shared" si="238"/>
        <v>2020</v>
      </c>
      <c r="B7425" s="259" t="s">
        <v>1021</v>
      </c>
      <c r="C7425" s="260" t="s">
        <v>1022</v>
      </c>
      <c r="D7425" s="73" t="str">
        <f t="shared" si="237"/>
        <v>abr/2020</v>
      </c>
      <c r="E7425" s="263">
        <v>43934</v>
      </c>
      <c r="F7425" s="259">
        <v>32601</v>
      </c>
      <c r="G7425" s="259" t="s">
        <v>295</v>
      </c>
      <c r="H7425" s="264" t="s">
        <v>361</v>
      </c>
      <c r="I7425" s="264" t="s">
        <v>248</v>
      </c>
      <c r="J7425" s="265">
        <v>-1004.08</v>
      </c>
      <c r="K7425" s="82" t="str">
        <f>IFERROR(IFERROR(VLOOKUP(I7425,'DE-PARA'!B:D,3,0),VLOOKUP(I7425,'DE-PARA'!C:D,2,0)),"NÃO ENCONTRADO")</f>
        <v>Materiais</v>
      </c>
      <c r="L7425" s="50" t="str">
        <f>VLOOKUP(K7425,'Base -Receita-Despesa'!$B:$AS,1,FALSE)</f>
        <v>Materiais</v>
      </c>
    </row>
    <row r="7426" spans="1:12" ht="15" customHeight="1" x14ac:dyDescent="0.25">
      <c r="A7426" s="81" t="str">
        <f t="shared" si="238"/>
        <v>2020</v>
      </c>
      <c r="B7426" s="259" t="s">
        <v>1021</v>
      </c>
      <c r="C7426" s="260" t="s">
        <v>1022</v>
      </c>
      <c r="D7426" s="73" t="str">
        <f t="shared" si="237"/>
        <v>abr/2020</v>
      </c>
      <c r="E7426" s="263">
        <v>43934</v>
      </c>
      <c r="F7426" s="259" t="s">
        <v>214</v>
      </c>
      <c r="G7426" s="259" t="s">
        <v>295</v>
      </c>
      <c r="H7426" s="264" t="s">
        <v>197</v>
      </c>
      <c r="I7426" s="264" t="s">
        <v>133</v>
      </c>
      <c r="J7426" s="264">
        <v>-9.5</v>
      </c>
      <c r="K7426" s="82" t="str">
        <f>IFERROR(IFERROR(VLOOKUP(I7426,'DE-PARA'!B:D,3,0),VLOOKUP(I7426,'DE-PARA'!C:D,2,0)),"NÃO ENCONTRADO")</f>
        <v>Outras Saídas</v>
      </c>
      <c r="L7426" s="50" t="str">
        <f>VLOOKUP(K7426,'Base -Receita-Despesa'!$B:$AS,1,FALSE)</f>
        <v>Outras Saídas</v>
      </c>
    </row>
    <row r="7427" spans="1:12" ht="15" customHeight="1" x14ac:dyDescent="0.25">
      <c r="A7427" s="81" t="str">
        <f t="shared" si="238"/>
        <v>2020</v>
      </c>
      <c r="B7427" s="259" t="s">
        <v>1021</v>
      </c>
      <c r="C7427" s="260" t="s">
        <v>1022</v>
      </c>
      <c r="D7427" s="73" t="str">
        <f t="shared" ref="D7427:D7490" si="239">TEXT(E7427,"mmm/aaaa")</f>
        <v>abr/2020</v>
      </c>
      <c r="E7427" s="263">
        <v>43934</v>
      </c>
      <c r="F7427" s="259" t="s">
        <v>207</v>
      </c>
      <c r="G7427" s="259" t="s">
        <v>295</v>
      </c>
      <c r="H7427" s="264" t="s">
        <v>208</v>
      </c>
      <c r="I7427" s="264" t="s">
        <v>298</v>
      </c>
      <c r="J7427" s="265">
        <v>42250.43</v>
      </c>
      <c r="K7427" s="82" t="str">
        <f>IFERROR(IFERROR(VLOOKUP(I7427,'DE-PARA'!B:D,3,0),VLOOKUP(I7427,'DE-PARA'!C:D,2,0)),"NÃO ENCONTRADO")</f>
        <v>Entrada Conta Aplicação (+)</v>
      </c>
      <c r="L7427" s="50" t="str">
        <f>VLOOKUP(K7427,'Base -Receita-Despesa'!$B:$AS,1,FALSE)</f>
        <v>ENTRADA CONTA APLICAÇÃO (+)</v>
      </c>
    </row>
    <row r="7428" spans="1:12" ht="15" customHeight="1" x14ac:dyDescent="0.25">
      <c r="A7428" s="81" t="str">
        <f t="shared" si="238"/>
        <v>2020</v>
      </c>
      <c r="B7428" s="259" t="s">
        <v>1023</v>
      </c>
      <c r="C7428" s="260" t="s">
        <v>1022</v>
      </c>
      <c r="D7428" s="73" t="str">
        <f t="shared" si="239"/>
        <v>abr/2020</v>
      </c>
      <c r="E7428" s="263">
        <v>43934</v>
      </c>
      <c r="F7428" s="259" t="s">
        <v>214</v>
      </c>
      <c r="G7428" s="259" t="s">
        <v>295</v>
      </c>
      <c r="H7428" s="260" t="s">
        <v>329</v>
      </c>
      <c r="I7428" s="264" t="s">
        <v>133</v>
      </c>
      <c r="J7428" s="264">
        <v>-99</v>
      </c>
      <c r="K7428" s="82" t="str">
        <f>IFERROR(IFERROR(VLOOKUP(I7428,'DE-PARA'!B:D,3,0),VLOOKUP(I7428,'DE-PARA'!C:D,2,0)),"NÃO ENCONTRADO")</f>
        <v>Outras Saídas</v>
      </c>
      <c r="L7428" s="50" t="str">
        <f>VLOOKUP(K7428,'Base -Receita-Despesa'!$B:$AS,1,FALSE)</f>
        <v>Outras Saídas</v>
      </c>
    </row>
    <row r="7429" spans="1:12" ht="15" customHeight="1" x14ac:dyDescent="0.25">
      <c r="A7429" s="81" t="str">
        <f t="shared" si="238"/>
        <v>2020</v>
      </c>
      <c r="B7429" s="259" t="s">
        <v>1021</v>
      </c>
      <c r="C7429" s="260" t="s">
        <v>1022</v>
      </c>
      <c r="D7429" s="73" t="str">
        <f t="shared" si="239"/>
        <v>abr/2020</v>
      </c>
      <c r="E7429" s="263">
        <v>43935</v>
      </c>
      <c r="F7429" s="259">
        <v>250</v>
      </c>
      <c r="G7429" s="259" t="s">
        <v>295</v>
      </c>
      <c r="H7429" s="264" t="s">
        <v>965</v>
      </c>
      <c r="I7429" s="264" t="s">
        <v>256</v>
      </c>
      <c r="J7429" s="264">
        <v>-298.8</v>
      </c>
      <c r="K7429" s="82" t="str">
        <f>IFERROR(IFERROR(VLOOKUP(I7429,'DE-PARA'!B:D,3,0),VLOOKUP(I7429,'DE-PARA'!C:D,2,0)),"NÃO ENCONTRADO")</f>
        <v>Materiais</v>
      </c>
      <c r="L7429" s="50" t="str">
        <f>VLOOKUP(K7429,'Base -Receita-Despesa'!$B:$AS,1,FALSE)</f>
        <v>Materiais</v>
      </c>
    </row>
    <row r="7430" spans="1:12" ht="15" customHeight="1" x14ac:dyDescent="0.25">
      <c r="A7430" s="81" t="str">
        <f t="shared" si="238"/>
        <v>2020</v>
      </c>
      <c r="B7430" s="259" t="s">
        <v>1021</v>
      </c>
      <c r="C7430" s="260" t="s">
        <v>1022</v>
      </c>
      <c r="D7430" s="73" t="str">
        <f t="shared" si="239"/>
        <v>abr/2020</v>
      </c>
      <c r="E7430" s="263">
        <v>43935</v>
      </c>
      <c r="F7430" s="259">
        <v>269</v>
      </c>
      <c r="G7430" s="259" t="s">
        <v>295</v>
      </c>
      <c r="H7430" s="264" t="s">
        <v>840</v>
      </c>
      <c r="I7430" s="264" t="s">
        <v>150</v>
      </c>
      <c r="J7430" s="265">
        <v>-3967.03</v>
      </c>
      <c r="K7430" s="82" t="str">
        <f>IFERROR(IFERROR(VLOOKUP(I7430,'DE-PARA'!B:D,3,0),VLOOKUP(I7430,'DE-PARA'!C:D,2,0)),"NÃO ENCONTRADO")</f>
        <v>Serviços</v>
      </c>
      <c r="L7430" s="50" t="str">
        <f>VLOOKUP(K7430,'Base -Receita-Despesa'!$B:$AS,1,FALSE)</f>
        <v>Serviços</v>
      </c>
    </row>
    <row r="7431" spans="1:12" ht="15" customHeight="1" x14ac:dyDescent="0.25">
      <c r="A7431" s="81" t="str">
        <f t="shared" si="238"/>
        <v>2020</v>
      </c>
      <c r="B7431" s="259" t="s">
        <v>1021</v>
      </c>
      <c r="C7431" s="260" t="s">
        <v>1022</v>
      </c>
      <c r="D7431" s="73" t="str">
        <f t="shared" si="239"/>
        <v>abr/2020</v>
      </c>
      <c r="E7431" s="263">
        <v>43935</v>
      </c>
      <c r="F7431" s="259">
        <v>270</v>
      </c>
      <c r="G7431" s="259" t="s">
        <v>295</v>
      </c>
      <c r="H7431" s="264" t="s">
        <v>840</v>
      </c>
      <c r="I7431" s="264" t="s">
        <v>150</v>
      </c>
      <c r="J7431" s="265">
        <v>-57255.62</v>
      </c>
      <c r="K7431" s="82" t="str">
        <f>IFERROR(IFERROR(VLOOKUP(I7431,'DE-PARA'!B:D,3,0),VLOOKUP(I7431,'DE-PARA'!C:D,2,0)),"NÃO ENCONTRADO")</f>
        <v>Serviços</v>
      </c>
      <c r="L7431" s="50" t="str">
        <f>VLOOKUP(K7431,'Base -Receita-Despesa'!$B:$AS,1,FALSE)</f>
        <v>Serviços</v>
      </c>
    </row>
    <row r="7432" spans="1:12" ht="15" customHeight="1" x14ac:dyDescent="0.25">
      <c r="A7432" s="81" t="str">
        <f t="shared" si="238"/>
        <v>2020</v>
      </c>
      <c r="B7432" s="259" t="s">
        <v>1021</v>
      </c>
      <c r="C7432" s="260" t="s">
        <v>1022</v>
      </c>
      <c r="D7432" s="73" t="str">
        <f t="shared" si="239"/>
        <v>abr/2020</v>
      </c>
      <c r="E7432" s="263">
        <v>43935</v>
      </c>
      <c r="F7432" s="259">
        <v>452</v>
      </c>
      <c r="G7432" s="259" t="s">
        <v>295</v>
      </c>
      <c r="H7432" s="264" t="s">
        <v>343</v>
      </c>
      <c r="I7432" s="264" t="s">
        <v>166</v>
      </c>
      <c r="J7432" s="265">
        <v>-7500</v>
      </c>
      <c r="K7432" s="82" t="str">
        <f>IFERROR(IFERROR(VLOOKUP(I7432,'DE-PARA'!B:D,3,0),VLOOKUP(I7432,'DE-PARA'!C:D,2,0)),"NÃO ENCONTRADO")</f>
        <v>Serviços</v>
      </c>
      <c r="L7432" s="50" t="str">
        <f>VLOOKUP(K7432,'Base -Receita-Despesa'!$B:$AS,1,FALSE)</f>
        <v>Serviços</v>
      </c>
    </row>
    <row r="7433" spans="1:12" ht="15" customHeight="1" x14ac:dyDescent="0.25">
      <c r="A7433" s="81" t="str">
        <f t="shared" si="238"/>
        <v>2020</v>
      </c>
      <c r="B7433" s="259" t="s">
        <v>1021</v>
      </c>
      <c r="C7433" s="260" t="s">
        <v>1022</v>
      </c>
      <c r="D7433" s="73" t="str">
        <f t="shared" si="239"/>
        <v>abr/2020</v>
      </c>
      <c r="E7433" s="263">
        <v>43935</v>
      </c>
      <c r="F7433" s="259">
        <v>1374</v>
      </c>
      <c r="G7433" s="259" t="s">
        <v>295</v>
      </c>
      <c r="H7433" s="264" t="s">
        <v>2019</v>
      </c>
      <c r="I7433" s="264" t="s">
        <v>186</v>
      </c>
      <c r="J7433" s="265">
        <v>-10000</v>
      </c>
      <c r="K7433" s="82" t="str">
        <f>IFERROR(IFERROR(VLOOKUP(I7433,'DE-PARA'!B:D,3,0),VLOOKUP(I7433,'DE-PARA'!C:D,2,0)),"NÃO ENCONTRADO")</f>
        <v>Serviços</v>
      </c>
      <c r="L7433" s="50" t="str">
        <f>VLOOKUP(K7433,'Base -Receita-Despesa'!$B:$AS,1,FALSE)</f>
        <v>Serviços</v>
      </c>
    </row>
    <row r="7434" spans="1:12" ht="15" customHeight="1" x14ac:dyDescent="0.25">
      <c r="A7434" s="81" t="str">
        <f t="shared" si="238"/>
        <v>2020</v>
      </c>
      <c r="B7434" s="259" t="s">
        <v>1021</v>
      </c>
      <c r="C7434" s="260" t="s">
        <v>1022</v>
      </c>
      <c r="D7434" s="73" t="str">
        <f t="shared" si="239"/>
        <v>abr/2020</v>
      </c>
      <c r="E7434" s="263">
        <v>43935</v>
      </c>
      <c r="F7434" s="259">
        <v>21955</v>
      </c>
      <c r="G7434" s="259" t="s">
        <v>295</v>
      </c>
      <c r="H7434" s="264" t="s">
        <v>338</v>
      </c>
      <c r="I7434" s="264" t="s">
        <v>137</v>
      </c>
      <c r="J7434" s="265">
        <v>-7780.16</v>
      </c>
      <c r="K7434" s="82" t="str">
        <f>IFERROR(IFERROR(VLOOKUP(I7434,'DE-PARA'!B:D,3,0),VLOOKUP(I7434,'DE-PARA'!C:D,2,0)),"NÃO ENCONTRADO")</f>
        <v>Serviços</v>
      </c>
      <c r="L7434" s="50" t="str">
        <f>VLOOKUP(K7434,'Base -Receita-Despesa'!$B:$AS,1,FALSE)</f>
        <v>Serviços</v>
      </c>
    </row>
    <row r="7435" spans="1:12" ht="15" customHeight="1" x14ac:dyDescent="0.25">
      <c r="A7435" s="81" t="str">
        <f t="shared" si="238"/>
        <v>2020</v>
      </c>
      <c r="B7435" s="259" t="s">
        <v>1021</v>
      </c>
      <c r="C7435" s="260" t="s">
        <v>1022</v>
      </c>
      <c r="D7435" s="73" t="str">
        <f t="shared" si="239"/>
        <v>abr/2020</v>
      </c>
      <c r="E7435" s="263">
        <v>43935</v>
      </c>
      <c r="F7435" s="259">
        <v>129</v>
      </c>
      <c r="G7435" s="259" t="s">
        <v>295</v>
      </c>
      <c r="H7435" s="264" t="s">
        <v>1084</v>
      </c>
      <c r="I7435" s="264" t="s">
        <v>252</v>
      </c>
      <c r="J7435" s="265">
        <v>-11443.95</v>
      </c>
      <c r="K7435" s="82" t="str">
        <f>IFERROR(IFERROR(VLOOKUP(I7435,'DE-PARA'!B:D,3,0),VLOOKUP(I7435,'DE-PARA'!C:D,2,0)),"NÃO ENCONTRADO")</f>
        <v>Materiais</v>
      </c>
      <c r="L7435" s="50" t="str">
        <f>VLOOKUP(K7435,'Base -Receita-Despesa'!$B:$AS,1,FALSE)</f>
        <v>Materiais</v>
      </c>
    </row>
    <row r="7436" spans="1:12" ht="15" customHeight="1" x14ac:dyDescent="0.25">
      <c r="A7436" s="81" t="str">
        <f t="shared" si="238"/>
        <v>2020</v>
      </c>
      <c r="B7436" s="259" t="s">
        <v>1021</v>
      </c>
      <c r="C7436" s="260" t="s">
        <v>1022</v>
      </c>
      <c r="D7436" s="73" t="str">
        <f t="shared" si="239"/>
        <v>abr/2020</v>
      </c>
      <c r="E7436" s="263">
        <v>43935</v>
      </c>
      <c r="F7436" s="259">
        <v>20496</v>
      </c>
      <c r="G7436" s="259" t="s">
        <v>295</v>
      </c>
      <c r="H7436" s="264" t="s">
        <v>882</v>
      </c>
      <c r="I7436" s="264" t="s">
        <v>271</v>
      </c>
      <c r="J7436" s="265">
        <v>-4522.87</v>
      </c>
      <c r="K7436" s="82" t="str">
        <f>IFERROR(IFERROR(VLOOKUP(I7436,'DE-PARA'!B:D,3,0),VLOOKUP(I7436,'DE-PARA'!C:D,2,0)),"NÃO ENCONTRADO")</f>
        <v>Serviços</v>
      </c>
      <c r="L7436" s="50" t="str">
        <f>VLOOKUP(K7436,'Base -Receita-Despesa'!$B:$AS,1,FALSE)</f>
        <v>Serviços</v>
      </c>
    </row>
    <row r="7437" spans="1:12" ht="15" customHeight="1" x14ac:dyDescent="0.25">
      <c r="A7437" s="81" t="str">
        <f t="shared" si="238"/>
        <v>2020</v>
      </c>
      <c r="B7437" s="259" t="s">
        <v>1021</v>
      </c>
      <c r="C7437" s="260" t="s">
        <v>1022</v>
      </c>
      <c r="D7437" s="73" t="str">
        <f t="shared" si="239"/>
        <v>abr/2020</v>
      </c>
      <c r="E7437" s="263">
        <v>43935</v>
      </c>
      <c r="F7437" s="259">
        <v>2536</v>
      </c>
      <c r="G7437" s="259" t="s">
        <v>295</v>
      </c>
      <c r="H7437" s="264" t="s">
        <v>1772</v>
      </c>
      <c r="I7437" s="264" t="s">
        <v>248</v>
      </c>
      <c r="J7437" s="265">
        <v>-1502.96</v>
      </c>
      <c r="K7437" s="82" t="str">
        <f>IFERROR(IFERROR(VLOOKUP(I7437,'DE-PARA'!B:D,3,0),VLOOKUP(I7437,'DE-PARA'!C:D,2,0)),"NÃO ENCONTRADO")</f>
        <v>Materiais</v>
      </c>
      <c r="L7437" s="50" t="str">
        <f>VLOOKUP(K7437,'Base -Receita-Despesa'!$B:$AS,1,FALSE)</f>
        <v>Materiais</v>
      </c>
    </row>
    <row r="7438" spans="1:12" ht="15" customHeight="1" x14ac:dyDescent="0.25">
      <c r="A7438" s="81" t="str">
        <f t="shared" si="238"/>
        <v>2020</v>
      </c>
      <c r="B7438" s="259" t="s">
        <v>1021</v>
      </c>
      <c r="C7438" s="260" t="s">
        <v>1022</v>
      </c>
      <c r="D7438" s="73" t="str">
        <f t="shared" si="239"/>
        <v>abr/2020</v>
      </c>
      <c r="E7438" s="263">
        <v>43935</v>
      </c>
      <c r="F7438" s="259">
        <v>4756</v>
      </c>
      <c r="G7438" s="259" t="s">
        <v>295</v>
      </c>
      <c r="H7438" s="264" t="s">
        <v>2113</v>
      </c>
      <c r="I7438" s="264" t="s">
        <v>249</v>
      </c>
      <c r="J7438" s="264">
        <v>-240</v>
      </c>
      <c r="K7438" s="82" t="str">
        <f>IFERROR(IFERROR(VLOOKUP(I7438,'DE-PARA'!B:D,3,0),VLOOKUP(I7438,'DE-PARA'!C:D,2,0)),"NÃO ENCONTRADO")</f>
        <v>Materiais</v>
      </c>
      <c r="L7438" s="50" t="str">
        <f>VLOOKUP(K7438,'Base -Receita-Despesa'!$B:$AS,1,FALSE)</f>
        <v>Materiais</v>
      </c>
    </row>
    <row r="7439" spans="1:12" ht="15" customHeight="1" x14ac:dyDescent="0.25">
      <c r="A7439" s="81" t="str">
        <f t="shared" si="238"/>
        <v>2020</v>
      </c>
      <c r="B7439" s="259" t="s">
        <v>1021</v>
      </c>
      <c r="C7439" s="260" t="s">
        <v>1022</v>
      </c>
      <c r="D7439" s="73" t="str">
        <f t="shared" si="239"/>
        <v>abr/2020</v>
      </c>
      <c r="E7439" s="263">
        <v>43935</v>
      </c>
      <c r="F7439" s="259">
        <v>2183</v>
      </c>
      <c r="G7439" s="259" t="s">
        <v>295</v>
      </c>
      <c r="H7439" s="264" t="s">
        <v>2114</v>
      </c>
      <c r="I7439" s="264" t="s">
        <v>160</v>
      </c>
      <c r="J7439" s="265">
        <v>-6746.67</v>
      </c>
      <c r="K7439" s="82" t="str">
        <f>IFERROR(IFERROR(VLOOKUP(I7439,'DE-PARA'!B:D,3,0),VLOOKUP(I7439,'DE-PARA'!C:D,2,0)),"NÃO ENCONTRADO")</f>
        <v>Serviços</v>
      </c>
      <c r="L7439" s="50" t="str">
        <f>VLOOKUP(K7439,'Base -Receita-Despesa'!$B:$AS,1,FALSE)</f>
        <v>Serviços</v>
      </c>
    </row>
    <row r="7440" spans="1:12" ht="15" customHeight="1" x14ac:dyDescent="0.25">
      <c r="A7440" s="81" t="str">
        <f t="shared" si="238"/>
        <v>2020</v>
      </c>
      <c r="B7440" s="259" t="s">
        <v>1021</v>
      </c>
      <c r="C7440" s="260" t="s">
        <v>1022</v>
      </c>
      <c r="D7440" s="73" t="str">
        <f t="shared" si="239"/>
        <v>abr/2020</v>
      </c>
      <c r="E7440" s="263">
        <v>43935</v>
      </c>
      <c r="F7440" s="259">
        <v>112</v>
      </c>
      <c r="G7440" s="259" t="s">
        <v>295</v>
      </c>
      <c r="H7440" s="264" t="s">
        <v>332</v>
      </c>
      <c r="I7440" s="264" t="s">
        <v>137</v>
      </c>
      <c r="J7440" s="265">
        <v>-20367.810000000001</v>
      </c>
      <c r="K7440" s="82" t="str">
        <f>IFERROR(IFERROR(VLOOKUP(I7440,'DE-PARA'!B:D,3,0),VLOOKUP(I7440,'DE-PARA'!C:D,2,0)),"NÃO ENCONTRADO")</f>
        <v>Serviços</v>
      </c>
      <c r="L7440" s="50" t="str">
        <f>VLOOKUP(K7440,'Base -Receita-Despesa'!$B:$AS,1,FALSE)</f>
        <v>Serviços</v>
      </c>
    </row>
    <row r="7441" spans="1:12" ht="15" customHeight="1" x14ac:dyDescent="0.25">
      <c r="A7441" s="81" t="str">
        <f t="shared" si="238"/>
        <v>2020</v>
      </c>
      <c r="B7441" s="259" t="s">
        <v>1021</v>
      </c>
      <c r="C7441" s="260" t="s">
        <v>1022</v>
      </c>
      <c r="D7441" s="73" t="str">
        <f t="shared" si="239"/>
        <v>abr/2020</v>
      </c>
      <c r="E7441" s="263">
        <v>43935</v>
      </c>
      <c r="F7441" s="259">
        <v>463</v>
      </c>
      <c r="G7441" s="259" t="s">
        <v>295</v>
      </c>
      <c r="H7441" s="264" t="s">
        <v>2098</v>
      </c>
      <c r="I7441" s="264" t="s">
        <v>166</v>
      </c>
      <c r="J7441" s="265">
        <v>-5000</v>
      </c>
      <c r="K7441" s="82" t="str">
        <f>IFERROR(IFERROR(VLOOKUP(I7441,'DE-PARA'!B:D,3,0),VLOOKUP(I7441,'DE-PARA'!C:D,2,0)),"NÃO ENCONTRADO")</f>
        <v>Serviços</v>
      </c>
      <c r="L7441" s="50" t="str">
        <f>VLOOKUP(K7441,'Base -Receita-Despesa'!$B:$AS,1,FALSE)</f>
        <v>Serviços</v>
      </c>
    </row>
    <row r="7442" spans="1:12" ht="15" customHeight="1" x14ac:dyDescent="0.25">
      <c r="A7442" s="81" t="str">
        <f t="shared" si="238"/>
        <v>2020</v>
      </c>
      <c r="B7442" s="259" t="s">
        <v>1021</v>
      </c>
      <c r="C7442" s="260" t="s">
        <v>1022</v>
      </c>
      <c r="D7442" s="73" t="str">
        <f t="shared" si="239"/>
        <v>abr/2020</v>
      </c>
      <c r="E7442" s="263">
        <v>43935</v>
      </c>
      <c r="F7442" s="259">
        <v>2101</v>
      </c>
      <c r="G7442" s="259" t="s">
        <v>295</v>
      </c>
      <c r="H7442" s="264" t="s">
        <v>1442</v>
      </c>
      <c r="I7442" s="264" t="s">
        <v>137</v>
      </c>
      <c r="J7442" s="265">
        <v>-3500</v>
      </c>
      <c r="K7442" s="82" t="str">
        <f>IFERROR(IFERROR(VLOOKUP(I7442,'DE-PARA'!B:D,3,0),VLOOKUP(I7442,'DE-PARA'!C:D,2,0)),"NÃO ENCONTRADO")</f>
        <v>Serviços</v>
      </c>
      <c r="L7442" s="50" t="str">
        <f>VLOOKUP(K7442,'Base -Receita-Despesa'!$B:$AS,1,FALSE)</f>
        <v>Serviços</v>
      </c>
    </row>
    <row r="7443" spans="1:12" ht="15" customHeight="1" x14ac:dyDescent="0.25">
      <c r="A7443" s="81" t="str">
        <f t="shared" si="238"/>
        <v>2020</v>
      </c>
      <c r="B7443" s="259" t="s">
        <v>1021</v>
      </c>
      <c r="C7443" s="260" t="s">
        <v>1022</v>
      </c>
      <c r="D7443" s="73" t="str">
        <f t="shared" si="239"/>
        <v>abr/2020</v>
      </c>
      <c r="E7443" s="263">
        <v>43935</v>
      </c>
      <c r="F7443" s="259">
        <v>52</v>
      </c>
      <c r="G7443" s="259" t="s">
        <v>295</v>
      </c>
      <c r="H7443" s="264" t="s">
        <v>912</v>
      </c>
      <c r="I7443" s="264" t="s">
        <v>249</v>
      </c>
      <c r="J7443" s="265">
        <v>-40000</v>
      </c>
      <c r="K7443" s="82" t="str">
        <f>IFERROR(IFERROR(VLOOKUP(I7443,'DE-PARA'!B:D,3,0),VLOOKUP(I7443,'DE-PARA'!C:D,2,0)),"NÃO ENCONTRADO")</f>
        <v>Materiais</v>
      </c>
      <c r="L7443" s="50" t="str">
        <f>VLOOKUP(K7443,'Base -Receita-Despesa'!$B:$AS,1,FALSE)</f>
        <v>Materiais</v>
      </c>
    </row>
    <row r="7444" spans="1:12" ht="15" customHeight="1" x14ac:dyDescent="0.25">
      <c r="A7444" s="81" t="str">
        <f t="shared" si="238"/>
        <v>2020</v>
      </c>
      <c r="B7444" s="259" t="s">
        <v>1021</v>
      </c>
      <c r="C7444" s="260" t="s">
        <v>1022</v>
      </c>
      <c r="D7444" s="73" t="str">
        <f t="shared" si="239"/>
        <v>abr/2020</v>
      </c>
      <c r="E7444" s="263">
        <v>43935</v>
      </c>
      <c r="F7444" s="259">
        <v>49</v>
      </c>
      <c r="G7444" s="259" t="s">
        <v>295</v>
      </c>
      <c r="H7444" s="264" t="s">
        <v>912</v>
      </c>
      <c r="I7444" s="264" t="s">
        <v>249</v>
      </c>
      <c r="J7444" s="265">
        <v>-140000</v>
      </c>
      <c r="K7444" s="82" t="str">
        <f>IFERROR(IFERROR(VLOOKUP(I7444,'DE-PARA'!B:D,3,0),VLOOKUP(I7444,'DE-PARA'!C:D,2,0)),"NÃO ENCONTRADO")</f>
        <v>Materiais</v>
      </c>
      <c r="L7444" s="50" t="str">
        <f>VLOOKUP(K7444,'Base -Receita-Despesa'!$B:$AS,1,FALSE)</f>
        <v>Materiais</v>
      </c>
    </row>
    <row r="7445" spans="1:12" ht="15" customHeight="1" x14ac:dyDescent="0.25">
      <c r="A7445" s="81" t="str">
        <f t="shared" si="238"/>
        <v>2020</v>
      </c>
      <c r="B7445" s="259" t="s">
        <v>1021</v>
      </c>
      <c r="C7445" s="260" t="s">
        <v>1022</v>
      </c>
      <c r="D7445" s="73" t="str">
        <f t="shared" si="239"/>
        <v>abr/2020</v>
      </c>
      <c r="E7445" s="263">
        <v>43935</v>
      </c>
      <c r="F7445" s="259">
        <v>48</v>
      </c>
      <c r="G7445" s="259" t="s">
        <v>295</v>
      </c>
      <c r="H7445" s="264" t="s">
        <v>912</v>
      </c>
      <c r="I7445" s="264" t="s">
        <v>249</v>
      </c>
      <c r="J7445" s="265">
        <v>-59400</v>
      </c>
      <c r="K7445" s="82" t="str">
        <f>IFERROR(IFERROR(VLOOKUP(I7445,'DE-PARA'!B:D,3,0),VLOOKUP(I7445,'DE-PARA'!C:D,2,0)),"NÃO ENCONTRADO")</f>
        <v>Materiais</v>
      </c>
      <c r="L7445" s="50" t="str">
        <f>VLOOKUP(K7445,'Base -Receita-Despesa'!$B:$AS,1,FALSE)</f>
        <v>Materiais</v>
      </c>
    </row>
    <row r="7446" spans="1:12" ht="15" customHeight="1" x14ac:dyDescent="0.25">
      <c r="A7446" s="81" t="str">
        <f t="shared" si="238"/>
        <v>2020</v>
      </c>
      <c r="B7446" s="259" t="s">
        <v>1021</v>
      </c>
      <c r="C7446" s="260" t="s">
        <v>1022</v>
      </c>
      <c r="D7446" s="73" t="str">
        <f t="shared" si="239"/>
        <v>abr/2020</v>
      </c>
      <c r="E7446" s="263">
        <v>43935</v>
      </c>
      <c r="F7446" s="259">
        <v>22678</v>
      </c>
      <c r="G7446" s="259" t="s">
        <v>295</v>
      </c>
      <c r="H7446" s="264" t="s">
        <v>2115</v>
      </c>
      <c r="I7446" s="264" t="s">
        <v>284</v>
      </c>
      <c r="J7446" s="265">
        <v>-2800</v>
      </c>
      <c r="K7446" s="82" t="str">
        <f>IFERROR(IFERROR(VLOOKUP(I7446,'DE-PARA'!B:D,3,0),VLOOKUP(I7446,'DE-PARA'!C:D,2,0)),"NÃO ENCONTRADO")</f>
        <v>Investimentos</v>
      </c>
      <c r="L7446" s="50" t="str">
        <f>VLOOKUP(K7446,'Base -Receita-Despesa'!$B:$AS,1,FALSE)</f>
        <v>Investimentos</v>
      </c>
    </row>
    <row r="7447" spans="1:12" ht="15" customHeight="1" x14ac:dyDescent="0.25">
      <c r="A7447" s="81" t="str">
        <f t="shared" si="238"/>
        <v>2020</v>
      </c>
      <c r="B7447" s="259" t="s">
        <v>1021</v>
      </c>
      <c r="C7447" s="260" t="s">
        <v>1022</v>
      </c>
      <c r="D7447" s="73" t="str">
        <f t="shared" si="239"/>
        <v>abr/2020</v>
      </c>
      <c r="E7447" s="263">
        <v>43935</v>
      </c>
      <c r="F7447" s="259" t="s">
        <v>214</v>
      </c>
      <c r="G7447" s="259" t="s">
        <v>295</v>
      </c>
      <c r="H7447" s="264" t="s">
        <v>197</v>
      </c>
      <c r="I7447" s="264" t="s">
        <v>133</v>
      </c>
      <c r="J7447" s="264">
        <v>-9.5</v>
      </c>
      <c r="K7447" s="82" t="str">
        <f>IFERROR(IFERROR(VLOOKUP(I7447,'DE-PARA'!B:D,3,0),VLOOKUP(I7447,'DE-PARA'!C:D,2,0)),"NÃO ENCONTRADO")</f>
        <v>Outras Saídas</v>
      </c>
      <c r="L7447" s="50" t="str">
        <f>VLOOKUP(K7447,'Base -Receita-Despesa'!$B:$AS,1,FALSE)</f>
        <v>Outras Saídas</v>
      </c>
    </row>
    <row r="7448" spans="1:12" ht="15" customHeight="1" x14ac:dyDescent="0.25">
      <c r="A7448" s="81" t="str">
        <f t="shared" si="238"/>
        <v>2020</v>
      </c>
      <c r="B7448" s="259" t="s">
        <v>1021</v>
      </c>
      <c r="C7448" s="260" t="s">
        <v>1022</v>
      </c>
      <c r="D7448" s="73" t="str">
        <f t="shared" si="239"/>
        <v>abr/2020</v>
      </c>
      <c r="E7448" s="263">
        <v>43935</v>
      </c>
      <c r="F7448" s="259" t="s">
        <v>214</v>
      </c>
      <c r="G7448" s="259" t="s">
        <v>295</v>
      </c>
      <c r="H7448" s="264" t="s">
        <v>197</v>
      </c>
      <c r="I7448" s="264" t="s">
        <v>133</v>
      </c>
      <c r="J7448" s="264">
        <v>-9.5</v>
      </c>
      <c r="K7448" s="82" t="str">
        <f>IFERROR(IFERROR(VLOOKUP(I7448,'DE-PARA'!B:D,3,0),VLOOKUP(I7448,'DE-PARA'!C:D,2,0)),"NÃO ENCONTRADO")</f>
        <v>Outras Saídas</v>
      </c>
      <c r="L7448" s="50" t="str">
        <f>VLOOKUP(K7448,'Base -Receita-Despesa'!$B:$AS,1,FALSE)</f>
        <v>Outras Saídas</v>
      </c>
    </row>
    <row r="7449" spans="1:12" ht="15" customHeight="1" x14ac:dyDescent="0.25">
      <c r="A7449" s="81" t="str">
        <f t="shared" si="238"/>
        <v>2020</v>
      </c>
      <c r="B7449" s="259" t="s">
        <v>1021</v>
      </c>
      <c r="C7449" s="260" t="s">
        <v>1022</v>
      </c>
      <c r="D7449" s="73" t="str">
        <f t="shared" si="239"/>
        <v>abr/2020</v>
      </c>
      <c r="E7449" s="263">
        <v>43935</v>
      </c>
      <c r="F7449" s="259" t="s">
        <v>214</v>
      </c>
      <c r="G7449" s="259" t="s">
        <v>295</v>
      </c>
      <c r="H7449" s="264" t="s">
        <v>197</v>
      </c>
      <c r="I7449" s="264" t="s">
        <v>133</v>
      </c>
      <c r="J7449" s="264">
        <v>-9.5</v>
      </c>
      <c r="K7449" s="82" t="str">
        <f>IFERROR(IFERROR(VLOOKUP(I7449,'DE-PARA'!B:D,3,0),VLOOKUP(I7449,'DE-PARA'!C:D,2,0)),"NÃO ENCONTRADO")</f>
        <v>Outras Saídas</v>
      </c>
      <c r="L7449" s="50" t="str">
        <f>VLOOKUP(K7449,'Base -Receita-Despesa'!$B:$AS,1,FALSE)</f>
        <v>Outras Saídas</v>
      </c>
    </row>
    <row r="7450" spans="1:12" ht="15" customHeight="1" x14ac:dyDescent="0.25">
      <c r="A7450" s="81" t="str">
        <f t="shared" si="238"/>
        <v>2020</v>
      </c>
      <c r="B7450" s="259" t="s">
        <v>1021</v>
      </c>
      <c r="C7450" s="260" t="s">
        <v>1022</v>
      </c>
      <c r="D7450" s="73" t="str">
        <f t="shared" si="239"/>
        <v>abr/2020</v>
      </c>
      <c r="E7450" s="263">
        <v>43935</v>
      </c>
      <c r="F7450" s="259" t="s">
        <v>214</v>
      </c>
      <c r="G7450" s="259" t="s">
        <v>295</v>
      </c>
      <c r="H7450" s="264" t="s">
        <v>197</v>
      </c>
      <c r="I7450" s="264" t="s">
        <v>133</v>
      </c>
      <c r="J7450" s="264">
        <v>-9.5</v>
      </c>
      <c r="K7450" s="82" t="str">
        <f>IFERROR(IFERROR(VLOOKUP(I7450,'DE-PARA'!B:D,3,0),VLOOKUP(I7450,'DE-PARA'!C:D,2,0)),"NÃO ENCONTRADO")</f>
        <v>Outras Saídas</v>
      </c>
      <c r="L7450" s="50" t="str">
        <f>VLOOKUP(K7450,'Base -Receita-Despesa'!$B:$AS,1,FALSE)</f>
        <v>Outras Saídas</v>
      </c>
    </row>
    <row r="7451" spans="1:12" ht="15" customHeight="1" x14ac:dyDescent="0.25">
      <c r="A7451" s="81" t="str">
        <f t="shared" si="238"/>
        <v>2020</v>
      </c>
      <c r="B7451" s="259" t="s">
        <v>1021</v>
      </c>
      <c r="C7451" s="260" t="s">
        <v>1022</v>
      </c>
      <c r="D7451" s="73" t="str">
        <f t="shared" si="239"/>
        <v>abr/2020</v>
      </c>
      <c r="E7451" s="263">
        <v>43935</v>
      </c>
      <c r="F7451" s="259" t="s">
        <v>214</v>
      </c>
      <c r="G7451" s="259" t="s">
        <v>295</v>
      </c>
      <c r="H7451" s="264" t="s">
        <v>197</v>
      </c>
      <c r="I7451" s="264" t="s">
        <v>133</v>
      </c>
      <c r="J7451" s="264">
        <v>-9.5</v>
      </c>
      <c r="K7451" s="82" t="str">
        <f>IFERROR(IFERROR(VLOOKUP(I7451,'DE-PARA'!B:D,3,0),VLOOKUP(I7451,'DE-PARA'!C:D,2,0)),"NÃO ENCONTRADO")</f>
        <v>Outras Saídas</v>
      </c>
      <c r="L7451" s="50" t="str">
        <f>VLOOKUP(K7451,'Base -Receita-Despesa'!$B:$AS,1,FALSE)</f>
        <v>Outras Saídas</v>
      </c>
    </row>
    <row r="7452" spans="1:12" ht="15" customHeight="1" x14ac:dyDescent="0.25">
      <c r="A7452" s="81" t="str">
        <f t="shared" si="238"/>
        <v>2020</v>
      </c>
      <c r="B7452" s="259" t="s">
        <v>1021</v>
      </c>
      <c r="C7452" s="260" t="s">
        <v>1022</v>
      </c>
      <c r="D7452" s="73" t="str">
        <f t="shared" si="239"/>
        <v>abr/2020</v>
      </c>
      <c r="E7452" s="263">
        <v>43935</v>
      </c>
      <c r="F7452" s="259" t="s">
        <v>214</v>
      </c>
      <c r="G7452" s="259" t="s">
        <v>295</v>
      </c>
      <c r="H7452" s="264" t="s">
        <v>197</v>
      </c>
      <c r="I7452" s="264" t="s">
        <v>133</v>
      </c>
      <c r="J7452" s="264">
        <v>-9.5</v>
      </c>
      <c r="K7452" s="82" t="str">
        <f>IFERROR(IFERROR(VLOOKUP(I7452,'DE-PARA'!B:D,3,0),VLOOKUP(I7452,'DE-PARA'!C:D,2,0)),"NÃO ENCONTRADO")</f>
        <v>Outras Saídas</v>
      </c>
      <c r="L7452" s="50" t="str">
        <f>VLOOKUP(K7452,'Base -Receita-Despesa'!$B:$AS,1,FALSE)</f>
        <v>Outras Saídas</v>
      </c>
    </row>
    <row r="7453" spans="1:12" ht="15" customHeight="1" x14ac:dyDescent="0.25">
      <c r="A7453" s="81" t="str">
        <f t="shared" si="238"/>
        <v>2020</v>
      </c>
      <c r="B7453" s="259" t="s">
        <v>1021</v>
      </c>
      <c r="C7453" s="260" t="s">
        <v>1022</v>
      </c>
      <c r="D7453" s="73" t="str">
        <f t="shared" si="239"/>
        <v>abr/2020</v>
      </c>
      <c r="E7453" s="263">
        <v>43935</v>
      </c>
      <c r="F7453" s="259" t="s">
        <v>214</v>
      </c>
      <c r="G7453" s="259" t="s">
        <v>295</v>
      </c>
      <c r="H7453" s="264" t="s">
        <v>197</v>
      </c>
      <c r="I7453" s="264" t="s">
        <v>133</v>
      </c>
      <c r="J7453" s="264">
        <v>-9.5</v>
      </c>
      <c r="K7453" s="82" t="str">
        <f>IFERROR(IFERROR(VLOOKUP(I7453,'DE-PARA'!B:D,3,0),VLOOKUP(I7453,'DE-PARA'!C:D,2,0)),"NÃO ENCONTRADO")</f>
        <v>Outras Saídas</v>
      </c>
      <c r="L7453" s="50" t="str">
        <f>VLOOKUP(K7453,'Base -Receita-Despesa'!$B:$AS,1,FALSE)</f>
        <v>Outras Saídas</v>
      </c>
    </row>
    <row r="7454" spans="1:12" ht="15" customHeight="1" x14ac:dyDescent="0.25">
      <c r="A7454" s="81" t="str">
        <f t="shared" si="238"/>
        <v>2020</v>
      </c>
      <c r="B7454" s="259" t="s">
        <v>1021</v>
      </c>
      <c r="C7454" s="260" t="s">
        <v>1022</v>
      </c>
      <c r="D7454" s="73" t="str">
        <f t="shared" si="239"/>
        <v>abr/2020</v>
      </c>
      <c r="E7454" s="263">
        <v>43935</v>
      </c>
      <c r="F7454" s="259" t="s">
        <v>214</v>
      </c>
      <c r="G7454" s="259" t="s">
        <v>295</v>
      </c>
      <c r="H7454" s="264" t="s">
        <v>197</v>
      </c>
      <c r="I7454" s="264" t="s">
        <v>133</v>
      </c>
      <c r="J7454" s="264">
        <v>-9.5</v>
      </c>
      <c r="K7454" s="82" t="str">
        <f>IFERROR(IFERROR(VLOOKUP(I7454,'DE-PARA'!B:D,3,0),VLOOKUP(I7454,'DE-PARA'!C:D,2,0)),"NÃO ENCONTRADO")</f>
        <v>Outras Saídas</v>
      </c>
      <c r="L7454" s="50" t="str">
        <f>VLOOKUP(K7454,'Base -Receita-Despesa'!$B:$AS,1,FALSE)</f>
        <v>Outras Saídas</v>
      </c>
    </row>
    <row r="7455" spans="1:12" ht="15" customHeight="1" x14ac:dyDescent="0.25">
      <c r="A7455" s="81" t="str">
        <f t="shared" si="238"/>
        <v>2020</v>
      </c>
      <c r="B7455" s="259" t="s">
        <v>1021</v>
      </c>
      <c r="C7455" s="260" t="s">
        <v>1022</v>
      </c>
      <c r="D7455" s="73" t="str">
        <f t="shared" si="239"/>
        <v>abr/2020</v>
      </c>
      <c r="E7455" s="263">
        <v>43935</v>
      </c>
      <c r="F7455" s="259" t="s">
        <v>214</v>
      </c>
      <c r="G7455" s="259" t="s">
        <v>295</v>
      </c>
      <c r="H7455" s="264" t="s">
        <v>197</v>
      </c>
      <c r="I7455" s="264" t="s">
        <v>133</v>
      </c>
      <c r="J7455" s="264">
        <v>-9.5</v>
      </c>
      <c r="K7455" s="82" t="str">
        <f>IFERROR(IFERROR(VLOOKUP(I7455,'DE-PARA'!B:D,3,0),VLOOKUP(I7455,'DE-PARA'!C:D,2,0)),"NÃO ENCONTRADO")</f>
        <v>Outras Saídas</v>
      </c>
      <c r="L7455" s="50" t="str">
        <f>VLOOKUP(K7455,'Base -Receita-Despesa'!$B:$AS,1,FALSE)</f>
        <v>Outras Saídas</v>
      </c>
    </row>
    <row r="7456" spans="1:12" ht="15" customHeight="1" x14ac:dyDescent="0.25">
      <c r="A7456" s="81" t="str">
        <f t="shared" si="238"/>
        <v>2020</v>
      </c>
      <c r="B7456" s="259" t="s">
        <v>1021</v>
      </c>
      <c r="C7456" s="260" t="s">
        <v>1022</v>
      </c>
      <c r="D7456" s="73" t="str">
        <f t="shared" si="239"/>
        <v>abr/2020</v>
      </c>
      <c r="E7456" s="263">
        <v>43935</v>
      </c>
      <c r="F7456" s="259" t="s">
        <v>214</v>
      </c>
      <c r="G7456" s="259" t="s">
        <v>295</v>
      </c>
      <c r="H7456" s="264" t="s">
        <v>197</v>
      </c>
      <c r="I7456" s="264" t="s">
        <v>133</v>
      </c>
      <c r="J7456" s="264">
        <v>-9.5</v>
      </c>
      <c r="K7456" s="82" t="str">
        <f>IFERROR(IFERROR(VLOOKUP(I7456,'DE-PARA'!B:D,3,0),VLOOKUP(I7456,'DE-PARA'!C:D,2,0)),"NÃO ENCONTRADO")</f>
        <v>Outras Saídas</v>
      </c>
      <c r="L7456" s="50" t="str">
        <f>VLOOKUP(K7456,'Base -Receita-Despesa'!$B:$AS,1,FALSE)</f>
        <v>Outras Saídas</v>
      </c>
    </row>
    <row r="7457" spans="1:12" ht="15" customHeight="1" x14ac:dyDescent="0.25">
      <c r="A7457" s="81" t="str">
        <f t="shared" si="238"/>
        <v>2020</v>
      </c>
      <c r="B7457" s="259" t="s">
        <v>1021</v>
      </c>
      <c r="C7457" s="260" t="s">
        <v>1022</v>
      </c>
      <c r="D7457" s="73" t="str">
        <f t="shared" si="239"/>
        <v>abr/2020</v>
      </c>
      <c r="E7457" s="263">
        <v>43935</v>
      </c>
      <c r="F7457" s="259" t="s">
        <v>214</v>
      </c>
      <c r="G7457" s="259" t="s">
        <v>295</v>
      </c>
      <c r="H7457" s="264" t="s">
        <v>197</v>
      </c>
      <c r="I7457" s="264" t="s">
        <v>133</v>
      </c>
      <c r="J7457" s="264">
        <v>-9.5</v>
      </c>
      <c r="K7457" s="82" t="str">
        <f>IFERROR(IFERROR(VLOOKUP(I7457,'DE-PARA'!B:D,3,0),VLOOKUP(I7457,'DE-PARA'!C:D,2,0)),"NÃO ENCONTRADO")</f>
        <v>Outras Saídas</v>
      </c>
      <c r="L7457" s="50" t="str">
        <f>VLOOKUP(K7457,'Base -Receita-Despesa'!$B:$AS,1,FALSE)</f>
        <v>Outras Saídas</v>
      </c>
    </row>
    <row r="7458" spans="1:12" ht="15" customHeight="1" x14ac:dyDescent="0.25">
      <c r="A7458" s="81" t="str">
        <f t="shared" si="238"/>
        <v>2020</v>
      </c>
      <c r="B7458" s="259" t="s">
        <v>1021</v>
      </c>
      <c r="C7458" s="260" t="s">
        <v>1022</v>
      </c>
      <c r="D7458" s="73" t="str">
        <f t="shared" si="239"/>
        <v>abr/2020</v>
      </c>
      <c r="E7458" s="263">
        <v>43935</v>
      </c>
      <c r="F7458" s="259" t="s">
        <v>214</v>
      </c>
      <c r="G7458" s="259" t="s">
        <v>295</v>
      </c>
      <c r="H7458" s="264" t="s">
        <v>197</v>
      </c>
      <c r="I7458" s="264" t="s">
        <v>133</v>
      </c>
      <c r="J7458" s="264">
        <v>-9.5</v>
      </c>
      <c r="K7458" s="82" t="str">
        <f>IFERROR(IFERROR(VLOOKUP(I7458,'DE-PARA'!B:D,3,0),VLOOKUP(I7458,'DE-PARA'!C:D,2,0)),"NÃO ENCONTRADO")</f>
        <v>Outras Saídas</v>
      </c>
      <c r="L7458" s="50" t="str">
        <f>VLOOKUP(K7458,'Base -Receita-Despesa'!$B:$AS,1,FALSE)</f>
        <v>Outras Saídas</v>
      </c>
    </row>
    <row r="7459" spans="1:12" ht="15" customHeight="1" x14ac:dyDescent="0.25">
      <c r="A7459" s="81" t="str">
        <f t="shared" si="238"/>
        <v>2020</v>
      </c>
      <c r="B7459" s="259" t="s">
        <v>1021</v>
      </c>
      <c r="C7459" s="260" t="s">
        <v>1022</v>
      </c>
      <c r="D7459" s="73" t="str">
        <f t="shared" si="239"/>
        <v>abr/2020</v>
      </c>
      <c r="E7459" s="263">
        <v>43935</v>
      </c>
      <c r="F7459" s="259" t="s">
        <v>214</v>
      </c>
      <c r="G7459" s="259" t="s">
        <v>295</v>
      </c>
      <c r="H7459" s="264" t="s">
        <v>197</v>
      </c>
      <c r="I7459" s="264" t="s">
        <v>133</v>
      </c>
      <c r="J7459" s="264">
        <v>-9.5</v>
      </c>
      <c r="K7459" s="82" t="str">
        <f>IFERROR(IFERROR(VLOOKUP(I7459,'DE-PARA'!B:D,3,0),VLOOKUP(I7459,'DE-PARA'!C:D,2,0)),"NÃO ENCONTRADO")</f>
        <v>Outras Saídas</v>
      </c>
      <c r="L7459" s="50" t="str">
        <f>VLOOKUP(K7459,'Base -Receita-Despesa'!$B:$AS,1,FALSE)</f>
        <v>Outras Saídas</v>
      </c>
    </row>
    <row r="7460" spans="1:12" ht="15" customHeight="1" x14ac:dyDescent="0.25">
      <c r="A7460" s="81" t="str">
        <f t="shared" si="238"/>
        <v>2020</v>
      </c>
      <c r="B7460" s="259" t="s">
        <v>1021</v>
      </c>
      <c r="C7460" s="260" t="s">
        <v>1022</v>
      </c>
      <c r="D7460" s="73" t="str">
        <f t="shared" si="239"/>
        <v>abr/2020</v>
      </c>
      <c r="E7460" s="263">
        <v>43935</v>
      </c>
      <c r="F7460" s="259" t="s">
        <v>214</v>
      </c>
      <c r="G7460" s="259" t="s">
        <v>295</v>
      </c>
      <c r="H7460" s="264" t="s">
        <v>197</v>
      </c>
      <c r="I7460" s="264" t="s">
        <v>133</v>
      </c>
      <c r="J7460" s="264">
        <v>-9.5</v>
      </c>
      <c r="K7460" s="82" t="str">
        <f>IFERROR(IFERROR(VLOOKUP(I7460,'DE-PARA'!B:D,3,0),VLOOKUP(I7460,'DE-PARA'!C:D,2,0)),"NÃO ENCONTRADO")</f>
        <v>Outras Saídas</v>
      </c>
      <c r="L7460" s="50" t="str">
        <f>VLOOKUP(K7460,'Base -Receita-Despesa'!$B:$AS,1,FALSE)</f>
        <v>Outras Saídas</v>
      </c>
    </row>
    <row r="7461" spans="1:12" ht="15" customHeight="1" x14ac:dyDescent="0.25">
      <c r="A7461" s="81" t="str">
        <f t="shared" si="238"/>
        <v>2020</v>
      </c>
      <c r="B7461" s="259" t="s">
        <v>1021</v>
      </c>
      <c r="C7461" s="260" t="s">
        <v>1022</v>
      </c>
      <c r="D7461" s="73" t="str">
        <f t="shared" si="239"/>
        <v>abr/2020</v>
      </c>
      <c r="E7461" s="263">
        <v>43935</v>
      </c>
      <c r="F7461" s="259" t="s">
        <v>214</v>
      </c>
      <c r="G7461" s="259" t="s">
        <v>295</v>
      </c>
      <c r="H7461" s="264" t="s">
        <v>197</v>
      </c>
      <c r="I7461" s="264" t="s">
        <v>133</v>
      </c>
      <c r="J7461" s="264">
        <v>-9.5</v>
      </c>
      <c r="K7461" s="82" t="str">
        <f>IFERROR(IFERROR(VLOOKUP(I7461,'DE-PARA'!B:D,3,0),VLOOKUP(I7461,'DE-PARA'!C:D,2,0)),"NÃO ENCONTRADO")</f>
        <v>Outras Saídas</v>
      </c>
      <c r="L7461" s="50" t="str">
        <f>VLOOKUP(K7461,'Base -Receita-Despesa'!$B:$AS,1,FALSE)</f>
        <v>Outras Saídas</v>
      </c>
    </row>
    <row r="7462" spans="1:12" ht="15" customHeight="1" x14ac:dyDescent="0.25">
      <c r="A7462" s="81" t="str">
        <f t="shared" si="238"/>
        <v>2020</v>
      </c>
      <c r="B7462" s="259" t="s">
        <v>1021</v>
      </c>
      <c r="C7462" s="260" t="s">
        <v>1022</v>
      </c>
      <c r="D7462" s="73" t="str">
        <f t="shared" si="239"/>
        <v>abr/2020</v>
      </c>
      <c r="E7462" s="263">
        <v>43935</v>
      </c>
      <c r="F7462" s="259" t="s">
        <v>207</v>
      </c>
      <c r="G7462" s="259" t="s">
        <v>295</v>
      </c>
      <c r="H7462" s="264" t="s">
        <v>208</v>
      </c>
      <c r="I7462" s="264" t="s">
        <v>298</v>
      </c>
      <c r="J7462" s="265">
        <v>382468.37</v>
      </c>
      <c r="K7462" s="82" t="str">
        <f>IFERROR(IFERROR(VLOOKUP(I7462,'DE-PARA'!B:D,3,0),VLOOKUP(I7462,'DE-PARA'!C:D,2,0)),"NÃO ENCONTRADO")</f>
        <v>Entrada Conta Aplicação (+)</v>
      </c>
      <c r="L7462" s="50" t="str">
        <f>VLOOKUP(K7462,'Base -Receita-Despesa'!$B:$AS,1,FALSE)</f>
        <v>ENTRADA CONTA APLICAÇÃO (+)</v>
      </c>
    </row>
    <row r="7463" spans="1:12" ht="15" customHeight="1" x14ac:dyDescent="0.25">
      <c r="A7463" s="81" t="str">
        <f t="shared" si="238"/>
        <v>2020</v>
      </c>
      <c r="B7463" s="396" t="s">
        <v>1021</v>
      </c>
      <c r="C7463" s="397" t="s">
        <v>1022</v>
      </c>
      <c r="D7463" s="73" t="str">
        <f t="shared" si="239"/>
        <v>abr/2020</v>
      </c>
      <c r="E7463" s="399">
        <v>43936</v>
      </c>
      <c r="F7463" s="396">
        <v>177</v>
      </c>
      <c r="G7463" s="396" t="s">
        <v>295</v>
      </c>
      <c r="H7463" s="288" t="s">
        <v>2116</v>
      </c>
      <c r="I7463" s="288" t="s">
        <v>2117</v>
      </c>
      <c r="J7463" s="287">
        <v>-14000</v>
      </c>
      <c r="K7463" s="82" t="str">
        <f>IFERROR(IFERROR(VLOOKUP(I7463,'DE-PARA'!B:D,3,0),VLOOKUP(I7463,'DE-PARA'!C:D,2,0)),"NÃO ENCONTRADO")</f>
        <v>Serviços</v>
      </c>
      <c r="L7463" s="50" t="str">
        <f>VLOOKUP(K7463,'Base -Receita-Despesa'!$B:$AS,1,FALSE)</f>
        <v>Serviços</v>
      </c>
    </row>
    <row r="7464" spans="1:12" ht="15" customHeight="1" x14ac:dyDescent="0.25">
      <c r="A7464" s="81" t="str">
        <f t="shared" si="238"/>
        <v>2020</v>
      </c>
      <c r="B7464" s="259" t="s">
        <v>1021</v>
      </c>
      <c r="C7464" s="260" t="s">
        <v>1022</v>
      </c>
      <c r="D7464" s="73" t="str">
        <f t="shared" si="239"/>
        <v>abr/2020</v>
      </c>
      <c r="E7464" s="263">
        <v>43936</v>
      </c>
      <c r="F7464" s="259">
        <v>462</v>
      </c>
      <c r="G7464" s="259" t="s">
        <v>295</v>
      </c>
      <c r="H7464" s="264" t="s">
        <v>2098</v>
      </c>
      <c r="I7464" s="264" t="s">
        <v>166</v>
      </c>
      <c r="J7464" s="265">
        <v>-3666.66</v>
      </c>
      <c r="K7464" s="82" t="str">
        <f>IFERROR(IFERROR(VLOOKUP(I7464,'DE-PARA'!B:D,3,0),VLOOKUP(I7464,'DE-PARA'!C:D,2,0)),"NÃO ENCONTRADO")</f>
        <v>Serviços</v>
      </c>
      <c r="L7464" s="50" t="str">
        <f>VLOOKUP(K7464,'Base -Receita-Despesa'!$B:$AS,1,FALSE)</f>
        <v>Serviços</v>
      </c>
    </row>
    <row r="7465" spans="1:12" ht="15" customHeight="1" x14ac:dyDescent="0.25">
      <c r="A7465" s="81" t="str">
        <f t="shared" si="238"/>
        <v>2020</v>
      </c>
      <c r="B7465" s="259" t="s">
        <v>1021</v>
      </c>
      <c r="C7465" s="260" t="s">
        <v>1022</v>
      </c>
      <c r="D7465" s="73" t="str">
        <f t="shared" si="239"/>
        <v>abr/2020</v>
      </c>
      <c r="E7465" s="263">
        <v>43936</v>
      </c>
      <c r="F7465" s="259">
        <v>117129</v>
      </c>
      <c r="G7465" s="259" t="s">
        <v>295</v>
      </c>
      <c r="H7465" s="264" t="s">
        <v>848</v>
      </c>
      <c r="I7465" s="264" t="s">
        <v>259</v>
      </c>
      <c r="J7465" s="265">
        <v>-4002.87</v>
      </c>
      <c r="K7465" s="82" t="str">
        <f>IFERROR(IFERROR(VLOOKUP(I7465,'DE-PARA'!B:D,3,0),VLOOKUP(I7465,'DE-PARA'!C:D,2,0)),"NÃO ENCONTRADO")</f>
        <v>Materiais</v>
      </c>
      <c r="L7465" s="50" t="str">
        <f>VLOOKUP(K7465,'Base -Receita-Despesa'!$B:$AS,1,FALSE)</f>
        <v>Materiais</v>
      </c>
    </row>
    <row r="7466" spans="1:12" ht="15" customHeight="1" x14ac:dyDescent="0.25">
      <c r="A7466" s="81" t="str">
        <f t="shared" si="238"/>
        <v>2020</v>
      </c>
      <c r="B7466" s="259" t="s">
        <v>1021</v>
      </c>
      <c r="C7466" s="260" t="s">
        <v>1022</v>
      </c>
      <c r="D7466" s="73" t="str">
        <f t="shared" si="239"/>
        <v>abr/2020</v>
      </c>
      <c r="E7466" s="263">
        <v>43936</v>
      </c>
      <c r="F7466" s="259">
        <v>113504</v>
      </c>
      <c r="G7466" s="259" t="s">
        <v>295</v>
      </c>
      <c r="H7466" s="264" t="s">
        <v>2118</v>
      </c>
      <c r="I7466" s="264" t="s">
        <v>248</v>
      </c>
      <c r="J7466" s="265">
        <v>-10042</v>
      </c>
      <c r="K7466" s="82" t="str">
        <f>IFERROR(IFERROR(VLOOKUP(I7466,'DE-PARA'!B:D,3,0),VLOOKUP(I7466,'DE-PARA'!C:D,2,0)),"NÃO ENCONTRADO")</f>
        <v>Materiais</v>
      </c>
      <c r="L7466" s="50" t="str">
        <f>VLOOKUP(K7466,'Base -Receita-Despesa'!$B:$AS,1,FALSE)</f>
        <v>Materiais</v>
      </c>
    </row>
    <row r="7467" spans="1:12" ht="15" customHeight="1" x14ac:dyDescent="0.25">
      <c r="A7467" s="81" t="str">
        <f t="shared" si="238"/>
        <v>2020</v>
      </c>
      <c r="B7467" s="259" t="s">
        <v>1021</v>
      </c>
      <c r="C7467" s="260" t="s">
        <v>1022</v>
      </c>
      <c r="D7467" s="73" t="str">
        <f t="shared" si="239"/>
        <v>abr/2020</v>
      </c>
      <c r="E7467" s="263">
        <v>43936</v>
      </c>
      <c r="F7467" s="259" t="s">
        <v>214</v>
      </c>
      <c r="G7467" s="259" t="s">
        <v>295</v>
      </c>
      <c r="H7467" s="264" t="s">
        <v>197</v>
      </c>
      <c r="I7467" s="264" t="s">
        <v>133</v>
      </c>
      <c r="J7467" s="264">
        <v>-10</v>
      </c>
      <c r="K7467" s="82" t="str">
        <f>IFERROR(IFERROR(VLOOKUP(I7467,'DE-PARA'!B:D,3,0),VLOOKUP(I7467,'DE-PARA'!C:D,2,0)),"NÃO ENCONTRADO")</f>
        <v>Outras Saídas</v>
      </c>
      <c r="L7467" s="50" t="str">
        <f>VLOOKUP(K7467,'Base -Receita-Despesa'!$B:$AS,1,FALSE)</f>
        <v>Outras Saídas</v>
      </c>
    </row>
    <row r="7468" spans="1:12" ht="15" customHeight="1" x14ac:dyDescent="0.25">
      <c r="A7468" s="81" t="str">
        <f t="shared" si="238"/>
        <v>2020</v>
      </c>
      <c r="B7468" s="259" t="s">
        <v>1021</v>
      </c>
      <c r="C7468" s="260" t="s">
        <v>1022</v>
      </c>
      <c r="D7468" s="73" t="str">
        <f t="shared" si="239"/>
        <v>abr/2020</v>
      </c>
      <c r="E7468" s="263">
        <v>43936</v>
      </c>
      <c r="F7468" s="259" t="s">
        <v>214</v>
      </c>
      <c r="G7468" s="259" t="s">
        <v>295</v>
      </c>
      <c r="H7468" s="264" t="s">
        <v>197</v>
      </c>
      <c r="I7468" s="264" t="s">
        <v>133</v>
      </c>
      <c r="J7468" s="264">
        <v>-10</v>
      </c>
      <c r="K7468" s="82" t="str">
        <f>IFERROR(IFERROR(VLOOKUP(I7468,'DE-PARA'!B:D,3,0),VLOOKUP(I7468,'DE-PARA'!C:D,2,0)),"NÃO ENCONTRADO")</f>
        <v>Outras Saídas</v>
      </c>
      <c r="L7468" s="50" t="str">
        <f>VLOOKUP(K7468,'Base -Receita-Despesa'!$B:$AS,1,FALSE)</f>
        <v>Outras Saídas</v>
      </c>
    </row>
    <row r="7469" spans="1:12" ht="15" customHeight="1" x14ac:dyDescent="0.25">
      <c r="A7469" s="81" t="str">
        <f t="shared" si="238"/>
        <v>2020</v>
      </c>
      <c r="B7469" s="259" t="s">
        <v>1021</v>
      </c>
      <c r="C7469" s="260" t="s">
        <v>1022</v>
      </c>
      <c r="D7469" s="73" t="str">
        <f t="shared" si="239"/>
        <v>abr/2020</v>
      </c>
      <c r="E7469" s="263">
        <v>43936</v>
      </c>
      <c r="F7469" s="259" t="s">
        <v>207</v>
      </c>
      <c r="G7469" s="259" t="s">
        <v>295</v>
      </c>
      <c r="H7469" s="264" t="s">
        <v>208</v>
      </c>
      <c r="I7469" s="264" t="s">
        <v>298</v>
      </c>
      <c r="J7469" s="265">
        <v>31731.53</v>
      </c>
      <c r="K7469" s="82" t="str">
        <f>IFERROR(IFERROR(VLOOKUP(I7469,'DE-PARA'!B:D,3,0),VLOOKUP(I7469,'DE-PARA'!C:D,2,0)),"NÃO ENCONTRADO")</f>
        <v>Entrada Conta Aplicação (+)</v>
      </c>
      <c r="L7469" s="50" t="str">
        <f>VLOOKUP(K7469,'Base -Receita-Despesa'!$B:$AS,1,FALSE)</f>
        <v>ENTRADA CONTA APLICAÇÃO (+)</v>
      </c>
    </row>
    <row r="7470" spans="1:12" ht="15" customHeight="1" x14ac:dyDescent="0.25">
      <c r="A7470" s="81" t="str">
        <f t="shared" si="238"/>
        <v>2020</v>
      </c>
      <c r="B7470" s="259" t="s">
        <v>1021</v>
      </c>
      <c r="C7470" s="260" t="s">
        <v>1022</v>
      </c>
      <c r="D7470" s="73" t="str">
        <f t="shared" si="239"/>
        <v>abr/2020</v>
      </c>
      <c r="E7470" s="263">
        <v>43937</v>
      </c>
      <c r="F7470" s="259">
        <v>241</v>
      </c>
      <c r="G7470" s="259" t="s">
        <v>295</v>
      </c>
      <c r="H7470" s="264" t="s">
        <v>2022</v>
      </c>
      <c r="I7470" s="264" t="s">
        <v>256</v>
      </c>
      <c r="J7470" s="265">
        <v>-3054.97</v>
      </c>
      <c r="K7470" s="82" t="str">
        <f>IFERROR(IFERROR(VLOOKUP(I7470,'DE-PARA'!B:D,3,0),VLOOKUP(I7470,'DE-PARA'!C:D,2,0)),"NÃO ENCONTRADO")</f>
        <v>Materiais</v>
      </c>
      <c r="L7470" s="50" t="str">
        <f>VLOOKUP(K7470,'Base -Receita-Despesa'!$B:$AS,1,FALSE)</f>
        <v>Materiais</v>
      </c>
    </row>
    <row r="7471" spans="1:12" ht="15" customHeight="1" x14ac:dyDescent="0.25">
      <c r="A7471" s="81" t="str">
        <f t="shared" si="238"/>
        <v>2020</v>
      </c>
      <c r="B7471" s="259" t="s">
        <v>1021</v>
      </c>
      <c r="C7471" s="260" t="s">
        <v>1022</v>
      </c>
      <c r="D7471" s="73" t="str">
        <f t="shared" si="239"/>
        <v>abr/2020</v>
      </c>
      <c r="E7471" s="263">
        <v>43937</v>
      </c>
      <c r="F7471" s="259">
        <v>118467</v>
      </c>
      <c r="G7471" s="259" t="s">
        <v>295</v>
      </c>
      <c r="H7471" s="264" t="s">
        <v>2119</v>
      </c>
      <c r="I7471" s="264" t="s">
        <v>248</v>
      </c>
      <c r="J7471" s="264">
        <v>-929.06</v>
      </c>
      <c r="K7471" s="82" t="str">
        <f>IFERROR(IFERROR(VLOOKUP(I7471,'DE-PARA'!B:D,3,0),VLOOKUP(I7471,'DE-PARA'!C:D,2,0)),"NÃO ENCONTRADO")</f>
        <v>Materiais</v>
      </c>
      <c r="L7471" s="50" t="str">
        <f>VLOOKUP(K7471,'Base -Receita-Despesa'!$B:$AS,1,FALSE)</f>
        <v>Materiais</v>
      </c>
    </row>
    <row r="7472" spans="1:12" ht="15" customHeight="1" x14ac:dyDescent="0.25">
      <c r="A7472" s="81" t="str">
        <f t="shared" si="238"/>
        <v>2020</v>
      </c>
      <c r="B7472" s="259" t="s">
        <v>1021</v>
      </c>
      <c r="C7472" s="260" t="s">
        <v>1022</v>
      </c>
      <c r="D7472" s="73" t="str">
        <f t="shared" si="239"/>
        <v>abr/2020</v>
      </c>
      <c r="E7472" s="263">
        <v>43937</v>
      </c>
      <c r="F7472" s="259">
        <v>393</v>
      </c>
      <c r="G7472" s="259" t="s">
        <v>295</v>
      </c>
      <c r="H7472" s="264" t="s">
        <v>2120</v>
      </c>
      <c r="I7472" s="264" t="s">
        <v>279</v>
      </c>
      <c r="J7472" s="265">
        <v>-5500</v>
      </c>
      <c r="K7472" s="82" t="str">
        <f>IFERROR(IFERROR(VLOOKUP(I7472,'DE-PARA'!B:D,3,0),VLOOKUP(I7472,'DE-PARA'!C:D,2,0)),"NÃO ENCONTRADO")</f>
        <v>Serviços</v>
      </c>
      <c r="L7472" s="50" t="str">
        <f>VLOOKUP(K7472,'Base -Receita-Despesa'!$B:$AS,1,FALSE)</f>
        <v>Serviços</v>
      </c>
    </row>
    <row r="7473" spans="1:12" ht="15" customHeight="1" x14ac:dyDescent="0.25">
      <c r="A7473" s="81" t="str">
        <f t="shared" si="238"/>
        <v>2020</v>
      </c>
      <c r="B7473" s="259" t="s">
        <v>1021</v>
      </c>
      <c r="C7473" s="260" t="s">
        <v>1022</v>
      </c>
      <c r="D7473" s="73" t="str">
        <f t="shared" si="239"/>
        <v>abr/2020</v>
      </c>
      <c r="E7473" s="263">
        <v>43937</v>
      </c>
      <c r="F7473" s="259">
        <v>177</v>
      </c>
      <c r="G7473" s="259" t="s">
        <v>295</v>
      </c>
      <c r="H7473" s="264" t="s">
        <v>2121</v>
      </c>
      <c r="I7473" s="264" t="s">
        <v>243</v>
      </c>
      <c r="J7473" s="265">
        <v>-1875</v>
      </c>
      <c r="K7473" s="82" t="str">
        <f>IFERROR(IFERROR(VLOOKUP(I7473,'DE-PARA'!B:D,3,0),VLOOKUP(I7473,'DE-PARA'!C:D,2,0)),"NÃO ENCONTRADO")</f>
        <v>Pessoal</v>
      </c>
      <c r="L7473" s="50" t="str">
        <f>VLOOKUP(K7473,'Base -Receita-Despesa'!$B:$AS,1,FALSE)</f>
        <v>Pessoal</v>
      </c>
    </row>
    <row r="7474" spans="1:12" ht="15" customHeight="1" x14ac:dyDescent="0.25">
      <c r="A7474" s="81" t="str">
        <f t="shared" ref="A7474:A7537" si="240">IF(K7474="NÃO ENCONTRADO",0,RIGHT(D7474,4))</f>
        <v>2020</v>
      </c>
      <c r="B7474" s="259" t="s">
        <v>1021</v>
      </c>
      <c r="C7474" s="260" t="s">
        <v>1022</v>
      </c>
      <c r="D7474" s="73" t="str">
        <f t="shared" si="239"/>
        <v>abr/2020</v>
      </c>
      <c r="E7474" s="263">
        <v>43937</v>
      </c>
      <c r="F7474" s="259">
        <v>11638</v>
      </c>
      <c r="G7474" s="259" t="s">
        <v>295</v>
      </c>
      <c r="H7474" s="264" t="s">
        <v>2122</v>
      </c>
      <c r="I7474" s="264" t="s">
        <v>248</v>
      </c>
      <c r="J7474" s="264">
        <v>-724.32</v>
      </c>
      <c r="K7474" s="82" t="str">
        <f>IFERROR(IFERROR(VLOOKUP(I7474,'DE-PARA'!B:D,3,0),VLOOKUP(I7474,'DE-PARA'!C:D,2,0)),"NÃO ENCONTRADO")</f>
        <v>Materiais</v>
      </c>
      <c r="L7474" s="50" t="str">
        <f>VLOOKUP(K7474,'Base -Receita-Despesa'!$B:$AS,1,FALSE)</f>
        <v>Materiais</v>
      </c>
    </row>
    <row r="7475" spans="1:12" ht="15" customHeight="1" x14ac:dyDescent="0.25">
      <c r="A7475" s="81" t="str">
        <f t="shared" si="240"/>
        <v>2020</v>
      </c>
      <c r="B7475" s="259" t="s">
        <v>1021</v>
      </c>
      <c r="C7475" s="260" t="s">
        <v>1022</v>
      </c>
      <c r="D7475" s="73" t="str">
        <f t="shared" si="239"/>
        <v>abr/2020</v>
      </c>
      <c r="E7475" s="263">
        <v>43937</v>
      </c>
      <c r="F7475" s="259">
        <v>5921</v>
      </c>
      <c r="G7475" s="259" t="s">
        <v>295</v>
      </c>
      <c r="H7475" s="264" t="s">
        <v>1782</v>
      </c>
      <c r="I7475" s="264" t="s">
        <v>190</v>
      </c>
      <c r="J7475" s="265">
        <v>-8352.7999999999993</v>
      </c>
      <c r="K7475" s="82" t="str">
        <f>IFERROR(IFERROR(VLOOKUP(I7475,'DE-PARA'!B:D,3,0),VLOOKUP(I7475,'DE-PARA'!C:D,2,0)),"NÃO ENCONTRADO")</f>
        <v>Serviços</v>
      </c>
      <c r="L7475" s="50" t="str">
        <f>VLOOKUP(K7475,'Base -Receita-Despesa'!$B:$AS,1,FALSE)</f>
        <v>Serviços</v>
      </c>
    </row>
    <row r="7476" spans="1:12" ht="15" customHeight="1" x14ac:dyDescent="0.25">
      <c r="A7476" s="81" t="str">
        <f t="shared" si="240"/>
        <v>2020</v>
      </c>
      <c r="B7476" s="259" t="s">
        <v>1021</v>
      </c>
      <c r="C7476" s="260" t="s">
        <v>1022</v>
      </c>
      <c r="D7476" s="73" t="str">
        <f t="shared" si="239"/>
        <v>abr/2020</v>
      </c>
      <c r="E7476" s="263">
        <v>43937</v>
      </c>
      <c r="F7476" s="259">
        <v>15819</v>
      </c>
      <c r="G7476" s="259" t="s">
        <v>295</v>
      </c>
      <c r="H7476" s="264" t="s">
        <v>1629</v>
      </c>
      <c r="I7476" s="264" t="s">
        <v>120</v>
      </c>
      <c r="J7476" s="264">
        <v>-319.5</v>
      </c>
      <c r="K7476" s="82" t="str">
        <f>IFERROR(IFERROR(VLOOKUP(I7476,'DE-PARA'!B:D,3,0),VLOOKUP(I7476,'DE-PARA'!C:D,2,0)),"NÃO ENCONTRADO")</f>
        <v>Serviços</v>
      </c>
      <c r="L7476" s="50" t="str">
        <f>VLOOKUP(K7476,'Base -Receita-Despesa'!$B:$AS,1,FALSE)</f>
        <v>Serviços</v>
      </c>
    </row>
    <row r="7477" spans="1:12" ht="15" customHeight="1" x14ac:dyDescent="0.25">
      <c r="A7477" s="81" t="str">
        <f t="shared" si="240"/>
        <v>2020</v>
      </c>
      <c r="B7477" s="259" t="s">
        <v>1021</v>
      </c>
      <c r="C7477" s="260" t="s">
        <v>1022</v>
      </c>
      <c r="D7477" s="73" t="str">
        <f t="shared" si="239"/>
        <v>abr/2020</v>
      </c>
      <c r="E7477" s="263">
        <v>43937</v>
      </c>
      <c r="F7477" s="259" t="s">
        <v>1577</v>
      </c>
      <c r="G7477" s="259" t="s">
        <v>295</v>
      </c>
      <c r="H7477" s="264" t="s">
        <v>2099</v>
      </c>
      <c r="I7477" s="264" t="s">
        <v>276</v>
      </c>
      <c r="J7477" s="264">
        <v>-311.95999999999998</v>
      </c>
      <c r="K7477" s="82" t="str">
        <f>IFERROR(IFERROR(VLOOKUP(I7477,'DE-PARA'!B:D,3,0),VLOOKUP(I7477,'DE-PARA'!C:D,2,0)),"NÃO ENCONTRADO")</f>
        <v>Despesas com Viagens</v>
      </c>
      <c r="L7477" s="50" t="str">
        <f>VLOOKUP(K7477,'Base -Receita-Despesa'!$B:$AS,1,FALSE)</f>
        <v>Despesas com Viagens</v>
      </c>
    </row>
    <row r="7478" spans="1:12" ht="15" customHeight="1" x14ac:dyDescent="0.25">
      <c r="A7478" s="81" t="str">
        <f t="shared" si="240"/>
        <v>2020</v>
      </c>
      <c r="B7478" s="259" t="s">
        <v>1021</v>
      </c>
      <c r="C7478" s="260" t="s">
        <v>1022</v>
      </c>
      <c r="D7478" s="73" t="str">
        <f t="shared" si="239"/>
        <v>abr/2020</v>
      </c>
      <c r="E7478" s="263">
        <v>43937</v>
      </c>
      <c r="F7478" s="259" t="s">
        <v>806</v>
      </c>
      <c r="G7478" s="259" t="s">
        <v>295</v>
      </c>
      <c r="H7478" s="264" t="s">
        <v>806</v>
      </c>
      <c r="I7478" s="264" t="s">
        <v>237</v>
      </c>
      <c r="J7478" s="265">
        <v>-7769.8</v>
      </c>
      <c r="K7478" s="82" t="str">
        <f>IFERROR(IFERROR(VLOOKUP(I7478,'DE-PARA'!B:D,3,0),VLOOKUP(I7478,'DE-PARA'!C:D,2,0)),"NÃO ENCONTRADO")</f>
        <v>Reembolso de Rateios(-)</v>
      </c>
      <c r="L7478" s="50" t="str">
        <f>VLOOKUP(K7478,'Base -Receita-Despesa'!$B:$AS,1,FALSE)</f>
        <v>Reembolso de Rateios(-)</v>
      </c>
    </row>
    <row r="7479" spans="1:12" ht="15" customHeight="1" x14ac:dyDescent="0.25">
      <c r="A7479" s="81" t="str">
        <f t="shared" si="240"/>
        <v>2020</v>
      </c>
      <c r="B7479" s="259" t="s">
        <v>1021</v>
      </c>
      <c r="C7479" s="260" t="s">
        <v>1022</v>
      </c>
      <c r="D7479" s="73" t="str">
        <f t="shared" si="239"/>
        <v>abr/2020</v>
      </c>
      <c r="E7479" s="263">
        <v>43937</v>
      </c>
      <c r="F7479" s="259" t="s">
        <v>214</v>
      </c>
      <c r="G7479" s="259" t="s">
        <v>295</v>
      </c>
      <c r="H7479" s="264" t="s">
        <v>197</v>
      </c>
      <c r="I7479" s="264" t="s">
        <v>133</v>
      </c>
      <c r="J7479" s="264">
        <v>-10</v>
      </c>
      <c r="K7479" s="82" t="str">
        <f>IFERROR(IFERROR(VLOOKUP(I7479,'DE-PARA'!B:D,3,0),VLOOKUP(I7479,'DE-PARA'!C:D,2,0)),"NÃO ENCONTRADO")</f>
        <v>Outras Saídas</v>
      </c>
      <c r="L7479" s="50" t="str">
        <f>VLOOKUP(K7479,'Base -Receita-Despesa'!$B:$AS,1,FALSE)</f>
        <v>Outras Saídas</v>
      </c>
    </row>
    <row r="7480" spans="1:12" ht="15" customHeight="1" x14ac:dyDescent="0.25">
      <c r="A7480" s="81" t="str">
        <f t="shared" si="240"/>
        <v>2020</v>
      </c>
      <c r="B7480" s="259" t="s">
        <v>1021</v>
      </c>
      <c r="C7480" s="260" t="s">
        <v>1022</v>
      </c>
      <c r="D7480" s="73" t="str">
        <f t="shared" si="239"/>
        <v>abr/2020</v>
      </c>
      <c r="E7480" s="263">
        <v>43937</v>
      </c>
      <c r="F7480" s="259" t="s">
        <v>214</v>
      </c>
      <c r="G7480" s="259" t="s">
        <v>295</v>
      </c>
      <c r="H7480" s="264" t="s">
        <v>197</v>
      </c>
      <c r="I7480" s="264" t="s">
        <v>133</v>
      </c>
      <c r="J7480" s="264">
        <v>-10</v>
      </c>
      <c r="K7480" s="82" t="str">
        <f>IFERROR(IFERROR(VLOOKUP(I7480,'DE-PARA'!B:D,3,0),VLOOKUP(I7480,'DE-PARA'!C:D,2,0)),"NÃO ENCONTRADO")</f>
        <v>Outras Saídas</v>
      </c>
      <c r="L7480" s="50" t="str">
        <f>VLOOKUP(K7480,'Base -Receita-Despesa'!$B:$AS,1,FALSE)</f>
        <v>Outras Saídas</v>
      </c>
    </row>
    <row r="7481" spans="1:12" ht="15" customHeight="1" x14ac:dyDescent="0.25">
      <c r="A7481" s="81" t="str">
        <f t="shared" si="240"/>
        <v>2020</v>
      </c>
      <c r="B7481" s="259" t="s">
        <v>1021</v>
      </c>
      <c r="C7481" s="260" t="s">
        <v>1022</v>
      </c>
      <c r="D7481" s="73" t="str">
        <f t="shared" si="239"/>
        <v>abr/2020</v>
      </c>
      <c r="E7481" s="263">
        <v>43937</v>
      </c>
      <c r="F7481" s="259" t="s">
        <v>214</v>
      </c>
      <c r="G7481" s="259" t="s">
        <v>295</v>
      </c>
      <c r="H7481" s="264" t="s">
        <v>197</v>
      </c>
      <c r="I7481" s="264" t="s">
        <v>133</v>
      </c>
      <c r="J7481" s="264">
        <v>-10</v>
      </c>
      <c r="K7481" s="82" t="str">
        <f>IFERROR(IFERROR(VLOOKUP(I7481,'DE-PARA'!B:D,3,0),VLOOKUP(I7481,'DE-PARA'!C:D,2,0)),"NÃO ENCONTRADO")</f>
        <v>Outras Saídas</v>
      </c>
      <c r="L7481" s="50" t="str">
        <f>VLOOKUP(K7481,'Base -Receita-Despesa'!$B:$AS,1,FALSE)</f>
        <v>Outras Saídas</v>
      </c>
    </row>
    <row r="7482" spans="1:12" ht="15" customHeight="1" x14ac:dyDescent="0.25">
      <c r="A7482" s="81" t="str">
        <f t="shared" si="240"/>
        <v>2020</v>
      </c>
      <c r="B7482" s="259" t="s">
        <v>1021</v>
      </c>
      <c r="C7482" s="260" t="s">
        <v>1022</v>
      </c>
      <c r="D7482" s="73" t="str">
        <f t="shared" si="239"/>
        <v>abr/2020</v>
      </c>
      <c r="E7482" s="263">
        <v>43937</v>
      </c>
      <c r="F7482" s="259" t="s">
        <v>214</v>
      </c>
      <c r="G7482" s="259" t="s">
        <v>295</v>
      </c>
      <c r="H7482" s="264" t="s">
        <v>197</v>
      </c>
      <c r="I7482" s="264" t="s">
        <v>133</v>
      </c>
      <c r="J7482" s="264">
        <v>-10</v>
      </c>
      <c r="K7482" s="82" t="str">
        <f>IFERROR(IFERROR(VLOOKUP(I7482,'DE-PARA'!B:D,3,0),VLOOKUP(I7482,'DE-PARA'!C:D,2,0)),"NÃO ENCONTRADO")</f>
        <v>Outras Saídas</v>
      </c>
      <c r="L7482" s="50" t="str">
        <f>VLOOKUP(K7482,'Base -Receita-Despesa'!$B:$AS,1,FALSE)</f>
        <v>Outras Saídas</v>
      </c>
    </row>
    <row r="7483" spans="1:12" ht="15" customHeight="1" x14ac:dyDescent="0.25">
      <c r="A7483" s="81" t="str">
        <f t="shared" si="240"/>
        <v>2020</v>
      </c>
      <c r="B7483" s="259" t="s">
        <v>1021</v>
      </c>
      <c r="C7483" s="260" t="s">
        <v>1022</v>
      </c>
      <c r="D7483" s="73" t="str">
        <f t="shared" si="239"/>
        <v>abr/2020</v>
      </c>
      <c r="E7483" s="263">
        <v>43937</v>
      </c>
      <c r="F7483" s="259" t="s">
        <v>214</v>
      </c>
      <c r="G7483" s="259" t="s">
        <v>295</v>
      </c>
      <c r="H7483" s="264" t="s">
        <v>197</v>
      </c>
      <c r="I7483" s="264" t="s">
        <v>133</v>
      </c>
      <c r="J7483" s="264">
        <v>-10</v>
      </c>
      <c r="K7483" s="82" t="str">
        <f>IFERROR(IFERROR(VLOOKUP(I7483,'DE-PARA'!B:D,3,0),VLOOKUP(I7483,'DE-PARA'!C:D,2,0)),"NÃO ENCONTRADO")</f>
        <v>Outras Saídas</v>
      </c>
      <c r="L7483" s="50" t="str">
        <f>VLOOKUP(K7483,'Base -Receita-Despesa'!$B:$AS,1,FALSE)</f>
        <v>Outras Saídas</v>
      </c>
    </row>
    <row r="7484" spans="1:12" ht="15" customHeight="1" x14ac:dyDescent="0.25">
      <c r="A7484" s="81" t="str">
        <f t="shared" si="240"/>
        <v>2020</v>
      </c>
      <c r="B7484" s="259" t="s">
        <v>1021</v>
      </c>
      <c r="C7484" s="260" t="s">
        <v>1022</v>
      </c>
      <c r="D7484" s="73" t="str">
        <f t="shared" si="239"/>
        <v>abr/2020</v>
      </c>
      <c r="E7484" s="263">
        <v>43937</v>
      </c>
      <c r="F7484" s="259" t="s">
        <v>214</v>
      </c>
      <c r="G7484" s="259" t="s">
        <v>295</v>
      </c>
      <c r="H7484" s="264" t="s">
        <v>197</v>
      </c>
      <c r="I7484" s="264" t="s">
        <v>133</v>
      </c>
      <c r="J7484" s="264">
        <v>-10</v>
      </c>
      <c r="K7484" s="82" t="str">
        <f>IFERROR(IFERROR(VLOOKUP(I7484,'DE-PARA'!B:D,3,0),VLOOKUP(I7484,'DE-PARA'!C:D,2,0)),"NÃO ENCONTRADO")</f>
        <v>Outras Saídas</v>
      </c>
      <c r="L7484" s="50" t="str">
        <f>VLOOKUP(K7484,'Base -Receita-Despesa'!$B:$AS,1,FALSE)</f>
        <v>Outras Saídas</v>
      </c>
    </row>
    <row r="7485" spans="1:12" ht="15" customHeight="1" x14ac:dyDescent="0.25">
      <c r="A7485" s="81" t="str">
        <f t="shared" si="240"/>
        <v>2020</v>
      </c>
      <c r="B7485" s="259" t="s">
        <v>1021</v>
      </c>
      <c r="C7485" s="260" t="s">
        <v>1022</v>
      </c>
      <c r="D7485" s="73" t="str">
        <f t="shared" si="239"/>
        <v>abr/2020</v>
      </c>
      <c r="E7485" s="263">
        <v>43937</v>
      </c>
      <c r="F7485" s="259" t="s">
        <v>134</v>
      </c>
      <c r="G7485" s="259" t="s">
        <v>295</v>
      </c>
      <c r="H7485" s="264" t="s">
        <v>2123</v>
      </c>
      <c r="I7485" s="264" t="s">
        <v>135</v>
      </c>
      <c r="J7485" s="265">
        <v>-34504.79</v>
      </c>
      <c r="K7485" s="82" t="str">
        <f>IFERROR(IFERROR(VLOOKUP(I7485,'DE-PARA'!B:D,3,0),VLOOKUP(I7485,'DE-PARA'!C:D,2,0)),"NÃO ENCONTRADO")</f>
        <v>Pessoal</v>
      </c>
      <c r="L7485" s="50" t="str">
        <f>VLOOKUP(K7485,'Base -Receita-Despesa'!$B:$AS,1,FALSE)</f>
        <v>Pessoal</v>
      </c>
    </row>
    <row r="7486" spans="1:12" ht="15" customHeight="1" x14ac:dyDescent="0.25">
      <c r="A7486" s="81" t="str">
        <f t="shared" si="240"/>
        <v>2020</v>
      </c>
      <c r="B7486" s="259" t="s">
        <v>1021</v>
      </c>
      <c r="C7486" s="260" t="s">
        <v>1022</v>
      </c>
      <c r="D7486" s="73" t="str">
        <f t="shared" si="239"/>
        <v>abr/2020</v>
      </c>
      <c r="E7486" s="263">
        <v>43937</v>
      </c>
      <c r="F7486" s="259" t="s">
        <v>207</v>
      </c>
      <c r="G7486" s="259" t="s">
        <v>295</v>
      </c>
      <c r="H7486" s="264" t="s">
        <v>208</v>
      </c>
      <c r="I7486" s="264" t="s">
        <v>298</v>
      </c>
      <c r="J7486" s="265">
        <v>63402.2</v>
      </c>
      <c r="K7486" s="82" t="str">
        <f>IFERROR(IFERROR(VLOOKUP(I7486,'DE-PARA'!B:D,3,0),VLOOKUP(I7486,'DE-PARA'!C:D,2,0)),"NÃO ENCONTRADO")</f>
        <v>Entrada Conta Aplicação (+)</v>
      </c>
      <c r="L7486" s="50" t="str">
        <f>VLOOKUP(K7486,'Base -Receita-Despesa'!$B:$AS,1,FALSE)</f>
        <v>ENTRADA CONTA APLICAÇÃO (+)</v>
      </c>
    </row>
    <row r="7487" spans="1:12" ht="15" customHeight="1" x14ac:dyDescent="0.25">
      <c r="A7487" s="81" t="str">
        <f t="shared" si="240"/>
        <v>2020</v>
      </c>
      <c r="B7487" s="259" t="s">
        <v>1021</v>
      </c>
      <c r="C7487" s="260" t="s">
        <v>1022</v>
      </c>
      <c r="D7487" s="73" t="str">
        <f t="shared" si="239"/>
        <v>abr/2020</v>
      </c>
      <c r="E7487" s="263">
        <v>43938</v>
      </c>
      <c r="F7487" s="259" t="s">
        <v>134</v>
      </c>
      <c r="G7487" s="259" t="s">
        <v>295</v>
      </c>
      <c r="H7487" s="264" t="s">
        <v>2116</v>
      </c>
      <c r="I7487" s="264" t="s">
        <v>135</v>
      </c>
      <c r="J7487" s="265">
        <v>-2904.8</v>
      </c>
      <c r="K7487" s="82" t="str">
        <f>IFERROR(IFERROR(VLOOKUP(I7487,'DE-PARA'!B:D,3,0),VLOOKUP(I7487,'DE-PARA'!C:D,2,0)),"NÃO ENCONTRADO")</f>
        <v>Pessoal</v>
      </c>
      <c r="L7487" s="50" t="str">
        <f>VLOOKUP(K7487,'Base -Receita-Despesa'!$B:$AS,1,FALSE)</f>
        <v>Pessoal</v>
      </c>
    </row>
    <row r="7488" spans="1:12" ht="15" customHeight="1" x14ac:dyDescent="0.25">
      <c r="A7488" s="81" t="str">
        <f t="shared" si="240"/>
        <v>2020</v>
      </c>
      <c r="B7488" s="259" t="s">
        <v>1021</v>
      </c>
      <c r="C7488" s="260" t="s">
        <v>1022</v>
      </c>
      <c r="D7488" s="73" t="str">
        <f t="shared" si="239"/>
        <v>abr/2020</v>
      </c>
      <c r="E7488" s="263">
        <v>43938</v>
      </c>
      <c r="F7488" s="259">
        <v>119</v>
      </c>
      <c r="G7488" s="259" t="s">
        <v>295</v>
      </c>
      <c r="H7488" s="264" t="s">
        <v>2124</v>
      </c>
      <c r="I7488" s="264" t="s">
        <v>158</v>
      </c>
      <c r="J7488" s="265">
        <v>-2392</v>
      </c>
      <c r="K7488" s="82" t="str">
        <f>IFERROR(IFERROR(VLOOKUP(I7488,'DE-PARA'!B:D,3,0),VLOOKUP(I7488,'DE-PARA'!C:D,2,0)),"NÃO ENCONTRADO")</f>
        <v>Materiais</v>
      </c>
      <c r="L7488" s="50" t="str">
        <f>VLOOKUP(K7488,'Base -Receita-Despesa'!$B:$AS,1,FALSE)</f>
        <v>Materiais</v>
      </c>
    </row>
    <row r="7489" spans="1:12" ht="15" customHeight="1" x14ac:dyDescent="0.25">
      <c r="A7489" s="81" t="str">
        <f t="shared" si="240"/>
        <v>2020</v>
      </c>
      <c r="B7489" s="259" t="s">
        <v>1021</v>
      </c>
      <c r="C7489" s="260" t="s">
        <v>1022</v>
      </c>
      <c r="D7489" s="73" t="str">
        <f t="shared" si="239"/>
        <v>abr/2020</v>
      </c>
      <c r="E7489" s="263">
        <v>43938</v>
      </c>
      <c r="F7489" s="259" t="s">
        <v>177</v>
      </c>
      <c r="G7489" s="259" t="s">
        <v>295</v>
      </c>
      <c r="H7489" s="264" t="s">
        <v>844</v>
      </c>
      <c r="I7489" s="264" t="s">
        <v>243</v>
      </c>
      <c r="J7489" s="265">
        <v>-1024.75</v>
      </c>
      <c r="K7489" s="82" t="str">
        <f>IFERROR(IFERROR(VLOOKUP(I7489,'DE-PARA'!B:D,3,0),VLOOKUP(I7489,'DE-PARA'!C:D,2,0)),"NÃO ENCONTRADO")</f>
        <v>Pessoal</v>
      </c>
      <c r="L7489" s="50" t="str">
        <f>VLOOKUP(K7489,'Base -Receita-Despesa'!$B:$AS,1,FALSE)</f>
        <v>Pessoal</v>
      </c>
    </row>
    <row r="7490" spans="1:12" ht="15" customHeight="1" x14ac:dyDescent="0.25">
      <c r="A7490" s="81" t="str">
        <f t="shared" si="240"/>
        <v>2020</v>
      </c>
      <c r="B7490" s="259" t="s">
        <v>1021</v>
      </c>
      <c r="C7490" s="260" t="s">
        <v>1022</v>
      </c>
      <c r="D7490" s="73" t="str">
        <f t="shared" si="239"/>
        <v>abr/2020</v>
      </c>
      <c r="E7490" s="263">
        <v>43938</v>
      </c>
      <c r="F7490" s="259" t="s">
        <v>177</v>
      </c>
      <c r="G7490" s="259" t="s">
        <v>295</v>
      </c>
      <c r="H7490" s="264" t="s">
        <v>844</v>
      </c>
      <c r="I7490" s="264" t="s">
        <v>243</v>
      </c>
      <c r="J7490" s="265">
        <v>-3620.5</v>
      </c>
      <c r="K7490" s="82" t="str">
        <f>IFERROR(IFERROR(VLOOKUP(I7490,'DE-PARA'!B:D,3,0),VLOOKUP(I7490,'DE-PARA'!C:D,2,0)),"NÃO ENCONTRADO")</f>
        <v>Pessoal</v>
      </c>
      <c r="L7490" s="50" t="str">
        <f>VLOOKUP(K7490,'Base -Receita-Despesa'!$B:$AS,1,FALSE)</f>
        <v>Pessoal</v>
      </c>
    </row>
    <row r="7491" spans="1:12" ht="15" customHeight="1" x14ac:dyDescent="0.25">
      <c r="A7491" s="81" t="str">
        <f t="shared" si="240"/>
        <v>2020</v>
      </c>
      <c r="B7491" s="259" t="s">
        <v>1021</v>
      </c>
      <c r="C7491" s="260" t="s">
        <v>1022</v>
      </c>
      <c r="D7491" s="73" t="str">
        <f t="shared" ref="D7491:D7554" si="241">TEXT(E7491,"mmm/aaaa")</f>
        <v>abr/2020</v>
      </c>
      <c r="E7491" s="263">
        <v>43938</v>
      </c>
      <c r="F7491" s="259" t="s">
        <v>177</v>
      </c>
      <c r="G7491" s="259" t="s">
        <v>295</v>
      </c>
      <c r="H7491" s="264" t="s">
        <v>844</v>
      </c>
      <c r="I7491" s="264" t="s">
        <v>243</v>
      </c>
      <c r="J7491" s="264">
        <v>-585</v>
      </c>
      <c r="K7491" s="82" t="str">
        <f>IFERROR(IFERROR(VLOOKUP(I7491,'DE-PARA'!B:D,3,0),VLOOKUP(I7491,'DE-PARA'!C:D,2,0)),"NÃO ENCONTRADO")</f>
        <v>Pessoal</v>
      </c>
      <c r="L7491" s="50" t="str">
        <f>VLOOKUP(K7491,'Base -Receita-Despesa'!$B:$AS,1,FALSE)</f>
        <v>Pessoal</v>
      </c>
    </row>
    <row r="7492" spans="1:12" ht="15" customHeight="1" x14ac:dyDescent="0.25">
      <c r="A7492" s="81" t="str">
        <f t="shared" si="240"/>
        <v>2020</v>
      </c>
      <c r="B7492" s="259" t="s">
        <v>1021</v>
      </c>
      <c r="C7492" s="260" t="s">
        <v>1022</v>
      </c>
      <c r="D7492" s="73" t="str">
        <f t="shared" si="241"/>
        <v>abr/2020</v>
      </c>
      <c r="E7492" s="263">
        <v>43938</v>
      </c>
      <c r="F7492" s="259" t="s">
        <v>177</v>
      </c>
      <c r="G7492" s="259" t="s">
        <v>295</v>
      </c>
      <c r="H7492" s="264" t="s">
        <v>844</v>
      </c>
      <c r="I7492" s="264" t="s">
        <v>243</v>
      </c>
      <c r="J7492" s="264">
        <v>-771.57</v>
      </c>
      <c r="K7492" s="82" t="str">
        <f>IFERROR(IFERROR(VLOOKUP(I7492,'DE-PARA'!B:D,3,0),VLOOKUP(I7492,'DE-PARA'!C:D,2,0)),"NÃO ENCONTRADO")</f>
        <v>Pessoal</v>
      </c>
      <c r="L7492" s="50" t="str">
        <f>VLOOKUP(K7492,'Base -Receita-Despesa'!$B:$AS,1,FALSE)</f>
        <v>Pessoal</v>
      </c>
    </row>
    <row r="7493" spans="1:12" ht="15" customHeight="1" x14ac:dyDescent="0.25">
      <c r="A7493" s="81" t="str">
        <f t="shared" si="240"/>
        <v>2020</v>
      </c>
      <c r="B7493" s="259" t="s">
        <v>1021</v>
      </c>
      <c r="C7493" s="260" t="s">
        <v>1022</v>
      </c>
      <c r="D7493" s="73" t="str">
        <f t="shared" si="241"/>
        <v>abr/2020</v>
      </c>
      <c r="E7493" s="263">
        <v>43938</v>
      </c>
      <c r="F7493" s="259" t="s">
        <v>177</v>
      </c>
      <c r="G7493" s="259" t="s">
        <v>295</v>
      </c>
      <c r="H7493" s="264" t="s">
        <v>840</v>
      </c>
      <c r="I7493" s="264" t="s">
        <v>150</v>
      </c>
      <c r="J7493" s="264">
        <v>-43.76</v>
      </c>
      <c r="K7493" s="82" t="str">
        <f>IFERROR(IFERROR(VLOOKUP(I7493,'DE-PARA'!B:D,3,0),VLOOKUP(I7493,'DE-PARA'!C:D,2,0)),"NÃO ENCONTRADO")</f>
        <v>Serviços</v>
      </c>
      <c r="L7493" s="50" t="str">
        <f>VLOOKUP(K7493,'Base -Receita-Despesa'!$B:$AS,1,FALSE)</f>
        <v>Serviços</v>
      </c>
    </row>
    <row r="7494" spans="1:12" ht="15" customHeight="1" x14ac:dyDescent="0.25">
      <c r="A7494" s="81" t="str">
        <f t="shared" si="240"/>
        <v>2020</v>
      </c>
      <c r="B7494" s="259" t="s">
        <v>1021</v>
      </c>
      <c r="C7494" s="260" t="s">
        <v>1022</v>
      </c>
      <c r="D7494" s="73" t="str">
        <f t="shared" si="241"/>
        <v>abr/2020</v>
      </c>
      <c r="E7494" s="263">
        <v>43938</v>
      </c>
      <c r="F7494" s="259" t="s">
        <v>177</v>
      </c>
      <c r="G7494" s="259" t="s">
        <v>295</v>
      </c>
      <c r="H7494" s="264" t="s">
        <v>340</v>
      </c>
      <c r="I7494" s="264" t="s">
        <v>160</v>
      </c>
      <c r="J7494" s="264">
        <v>-28.22</v>
      </c>
      <c r="K7494" s="82" t="str">
        <f>IFERROR(IFERROR(VLOOKUP(I7494,'DE-PARA'!B:D,3,0),VLOOKUP(I7494,'DE-PARA'!C:D,2,0)),"NÃO ENCONTRADO")</f>
        <v>Serviços</v>
      </c>
      <c r="L7494" s="50" t="str">
        <f>VLOOKUP(K7494,'Base -Receita-Despesa'!$B:$AS,1,FALSE)</f>
        <v>Serviços</v>
      </c>
    </row>
    <row r="7495" spans="1:12" ht="15" customHeight="1" x14ac:dyDescent="0.25">
      <c r="A7495" s="81" t="str">
        <f t="shared" si="240"/>
        <v>2020</v>
      </c>
      <c r="B7495" s="259" t="s">
        <v>1021</v>
      </c>
      <c r="C7495" s="260" t="s">
        <v>1022</v>
      </c>
      <c r="D7495" s="73" t="str">
        <f t="shared" si="241"/>
        <v>abr/2020</v>
      </c>
      <c r="E7495" s="263">
        <v>43938</v>
      </c>
      <c r="F7495" s="259" t="s">
        <v>177</v>
      </c>
      <c r="G7495" s="259" t="s">
        <v>295</v>
      </c>
      <c r="H7495" s="264" t="s">
        <v>338</v>
      </c>
      <c r="I7495" s="264" t="s">
        <v>137</v>
      </c>
      <c r="J7495" s="264">
        <v>-124.35</v>
      </c>
      <c r="K7495" s="82" t="str">
        <f>IFERROR(IFERROR(VLOOKUP(I7495,'DE-PARA'!B:D,3,0),VLOOKUP(I7495,'DE-PARA'!C:D,2,0)),"NÃO ENCONTRADO")</f>
        <v>Serviços</v>
      </c>
      <c r="L7495" s="50" t="str">
        <f>VLOOKUP(K7495,'Base -Receita-Despesa'!$B:$AS,1,FALSE)</f>
        <v>Serviços</v>
      </c>
    </row>
    <row r="7496" spans="1:12" ht="15" customHeight="1" x14ac:dyDescent="0.25">
      <c r="A7496" s="81" t="str">
        <f t="shared" si="240"/>
        <v>2020</v>
      </c>
      <c r="B7496" s="259" t="s">
        <v>1021</v>
      </c>
      <c r="C7496" s="260" t="s">
        <v>1022</v>
      </c>
      <c r="D7496" s="73" t="str">
        <f t="shared" si="241"/>
        <v>abr/2020</v>
      </c>
      <c r="E7496" s="263">
        <v>43938</v>
      </c>
      <c r="F7496" s="259" t="s">
        <v>177</v>
      </c>
      <c r="G7496" s="259" t="s">
        <v>295</v>
      </c>
      <c r="H7496" s="264" t="s">
        <v>1665</v>
      </c>
      <c r="I7496" s="264" t="s">
        <v>137</v>
      </c>
      <c r="J7496" s="264">
        <v>-47.2</v>
      </c>
      <c r="K7496" s="82" t="str">
        <f>IFERROR(IFERROR(VLOOKUP(I7496,'DE-PARA'!B:D,3,0),VLOOKUP(I7496,'DE-PARA'!C:D,2,0)),"NÃO ENCONTRADO")</f>
        <v>Serviços</v>
      </c>
      <c r="L7496" s="50" t="str">
        <f>VLOOKUP(K7496,'Base -Receita-Despesa'!$B:$AS,1,FALSE)</f>
        <v>Serviços</v>
      </c>
    </row>
    <row r="7497" spans="1:12" ht="15" customHeight="1" x14ac:dyDescent="0.25">
      <c r="A7497" s="81" t="str">
        <f t="shared" si="240"/>
        <v>2020</v>
      </c>
      <c r="B7497" s="259" t="s">
        <v>1021</v>
      </c>
      <c r="C7497" s="260" t="s">
        <v>1022</v>
      </c>
      <c r="D7497" s="73" t="str">
        <f t="shared" si="241"/>
        <v>abr/2020</v>
      </c>
      <c r="E7497" s="263">
        <v>43938</v>
      </c>
      <c r="F7497" s="259" t="s">
        <v>201</v>
      </c>
      <c r="G7497" s="259" t="s">
        <v>295</v>
      </c>
      <c r="H7497" s="264" t="s">
        <v>340</v>
      </c>
      <c r="I7497" s="264" t="s">
        <v>160</v>
      </c>
      <c r="J7497" s="264">
        <v>-87.47</v>
      </c>
      <c r="K7497" s="82" t="str">
        <f>IFERROR(IFERROR(VLOOKUP(I7497,'DE-PARA'!B:D,3,0),VLOOKUP(I7497,'DE-PARA'!C:D,2,0)),"NÃO ENCONTRADO")</f>
        <v>Serviços</v>
      </c>
      <c r="L7497" s="50" t="str">
        <f>VLOOKUP(K7497,'Base -Receita-Despesa'!$B:$AS,1,FALSE)</f>
        <v>Serviços</v>
      </c>
    </row>
    <row r="7498" spans="1:12" ht="15" customHeight="1" x14ac:dyDescent="0.25">
      <c r="A7498" s="81" t="str">
        <f t="shared" si="240"/>
        <v>2020</v>
      </c>
      <c r="B7498" s="259" t="s">
        <v>1021</v>
      </c>
      <c r="C7498" s="260" t="s">
        <v>1022</v>
      </c>
      <c r="D7498" s="73" t="str">
        <f t="shared" si="241"/>
        <v>abr/2020</v>
      </c>
      <c r="E7498" s="263">
        <v>43938</v>
      </c>
      <c r="F7498" s="259" t="s">
        <v>201</v>
      </c>
      <c r="G7498" s="259" t="s">
        <v>295</v>
      </c>
      <c r="H7498" s="264" t="s">
        <v>840</v>
      </c>
      <c r="I7498" s="264" t="s">
        <v>150</v>
      </c>
      <c r="J7498" s="264">
        <v>-135.66</v>
      </c>
      <c r="K7498" s="82" t="str">
        <f>IFERROR(IFERROR(VLOOKUP(I7498,'DE-PARA'!B:D,3,0),VLOOKUP(I7498,'DE-PARA'!C:D,2,0)),"NÃO ENCONTRADO")</f>
        <v>Serviços</v>
      </c>
      <c r="L7498" s="50" t="str">
        <f>VLOOKUP(K7498,'Base -Receita-Despesa'!$B:$AS,1,FALSE)</f>
        <v>Serviços</v>
      </c>
    </row>
    <row r="7499" spans="1:12" ht="15" customHeight="1" x14ac:dyDescent="0.25">
      <c r="A7499" s="81" t="str">
        <f t="shared" si="240"/>
        <v>2020</v>
      </c>
      <c r="B7499" s="259" t="s">
        <v>1021</v>
      </c>
      <c r="C7499" s="260" t="s">
        <v>1022</v>
      </c>
      <c r="D7499" s="73" t="str">
        <f t="shared" si="241"/>
        <v>abr/2020</v>
      </c>
      <c r="E7499" s="263">
        <v>43938</v>
      </c>
      <c r="F7499" s="259" t="s">
        <v>201</v>
      </c>
      <c r="G7499" s="259" t="s">
        <v>295</v>
      </c>
      <c r="H7499" s="264" t="s">
        <v>1665</v>
      </c>
      <c r="I7499" s="264" t="s">
        <v>137</v>
      </c>
      <c r="J7499" s="264">
        <v>-146.33000000000001</v>
      </c>
      <c r="K7499" s="82" t="str">
        <f>IFERROR(IFERROR(VLOOKUP(I7499,'DE-PARA'!B:D,3,0),VLOOKUP(I7499,'DE-PARA'!C:D,2,0)),"NÃO ENCONTRADO")</f>
        <v>Serviços</v>
      </c>
      <c r="L7499" s="50" t="str">
        <f>VLOOKUP(K7499,'Base -Receita-Despesa'!$B:$AS,1,FALSE)</f>
        <v>Serviços</v>
      </c>
    </row>
    <row r="7500" spans="1:12" ht="15" customHeight="1" x14ac:dyDescent="0.25">
      <c r="A7500" s="81" t="str">
        <f t="shared" si="240"/>
        <v>2020</v>
      </c>
      <c r="B7500" s="259" t="s">
        <v>1021</v>
      </c>
      <c r="C7500" s="260" t="s">
        <v>1022</v>
      </c>
      <c r="D7500" s="73" t="str">
        <f t="shared" si="241"/>
        <v>abr/2020</v>
      </c>
      <c r="E7500" s="263">
        <v>43938</v>
      </c>
      <c r="F7500" s="259" t="s">
        <v>201</v>
      </c>
      <c r="G7500" s="259" t="s">
        <v>295</v>
      </c>
      <c r="H7500" s="264" t="s">
        <v>338</v>
      </c>
      <c r="I7500" s="264" t="s">
        <v>137</v>
      </c>
      <c r="J7500" s="264">
        <v>-385.49</v>
      </c>
      <c r="K7500" s="82" t="str">
        <f>IFERROR(IFERROR(VLOOKUP(I7500,'DE-PARA'!B:D,3,0),VLOOKUP(I7500,'DE-PARA'!C:D,2,0)),"NÃO ENCONTRADO")</f>
        <v>Serviços</v>
      </c>
      <c r="L7500" s="50" t="str">
        <f>VLOOKUP(K7500,'Base -Receita-Despesa'!$B:$AS,1,FALSE)</f>
        <v>Serviços</v>
      </c>
    </row>
    <row r="7501" spans="1:12" ht="15" customHeight="1" x14ac:dyDescent="0.25">
      <c r="A7501" s="81" t="str">
        <f t="shared" si="240"/>
        <v>2020</v>
      </c>
      <c r="B7501" s="259" t="s">
        <v>1021</v>
      </c>
      <c r="C7501" s="260" t="s">
        <v>1022</v>
      </c>
      <c r="D7501" s="73" t="str">
        <f t="shared" si="241"/>
        <v>abr/2020</v>
      </c>
      <c r="E7501" s="263">
        <v>43938</v>
      </c>
      <c r="F7501" s="259" t="s">
        <v>201</v>
      </c>
      <c r="G7501" s="259" t="s">
        <v>295</v>
      </c>
      <c r="H7501" s="264" t="s">
        <v>1578</v>
      </c>
      <c r="I7501" s="264" t="s">
        <v>244</v>
      </c>
      <c r="J7501" s="264">
        <v>-446.4</v>
      </c>
      <c r="K7501" s="82" t="str">
        <f>IFERROR(IFERROR(VLOOKUP(I7501,'DE-PARA'!B:D,3,0),VLOOKUP(I7501,'DE-PARA'!C:D,2,0)),"NÃO ENCONTRADO")</f>
        <v>Pessoal</v>
      </c>
      <c r="L7501" s="50" t="str">
        <f>VLOOKUP(K7501,'Base -Receita-Despesa'!$B:$AS,1,FALSE)</f>
        <v>Pessoal</v>
      </c>
    </row>
    <row r="7502" spans="1:12" ht="15" customHeight="1" x14ac:dyDescent="0.25">
      <c r="A7502" s="81" t="str">
        <f t="shared" si="240"/>
        <v>2020</v>
      </c>
      <c r="B7502" s="259" t="s">
        <v>1021</v>
      </c>
      <c r="C7502" s="260" t="s">
        <v>1022</v>
      </c>
      <c r="D7502" s="73" t="str">
        <f t="shared" si="241"/>
        <v>abr/2020</v>
      </c>
      <c r="E7502" s="263">
        <v>43938</v>
      </c>
      <c r="F7502" s="259" t="s">
        <v>201</v>
      </c>
      <c r="G7502" s="259" t="s">
        <v>295</v>
      </c>
      <c r="H7502" s="264" t="s">
        <v>844</v>
      </c>
      <c r="I7502" s="264" t="s">
        <v>243</v>
      </c>
      <c r="J7502" s="265">
        <v>-3347</v>
      </c>
      <c r="K7502" s="82" t="str">
        <f>IFERROR(IFERROR(VLOOKUP(I7502,'DE-PARA'!B:D,3,0),VLOOKUP(I7502,'DE-PARA'!C:D,2,0)),"NÃO ENCONTRADO")</f>
        <v>Pessoal</v>
      </c>
      <c r="L7502" s="50" t="str">
        <f>VLOOKUP(K7502,'Base -Receita-Despesa'!$B:$AS,1,FALSE)</f>
        <v>Pessoal</v>
      </c>
    </row>
    <row r="7503" spans="1:12" ht="15" customHeight="1" x14ac:dyDescent="0.25">
      <c r="A7503" s="81" t="str">
        <f t="shared" si="240"/>
        <v>2020</v>
      </c>
      <c r="B7503" s="259" t="s">
        <v>1021</v>
      </c>
      <c r="C7503" s="260" t="s">
        <v>1022</v>
      </c>
      <c r="D7503" s="73" t="str">
        <f t="shared" si="241"/>
        <v>abr/2020</v>
      </c>
      <c r="E7503" s="263">
        <v>43938</v>
      </c>
      <c r="F7503" s="259" t="s">
        <v>201</v>
      </c>
      <c r="G7503" s="259" t="s">
        <v>295</v>
      </c>
      <c r="H7503" s="264" t="s">
        <v>844</v>
      </c>
      <c r="I7503" s="264" t="s">
        <v>243</v>
      </c>
      <c r="J7503" s="265">
        <v>-10036.07</v>
      </c>
      <c r="K7503" s="82" t="str">
        <f>IFERROR(IFERROR(VLOOKUP(I7503,'DE-PARA'!B:D,3,0),VLOOKUP(I7503,'DE-PARA'!C:D,2,0)),"NÃO ENCONTRADO")</f>
        <v>Pessoal</v>
      </c>
      <c r="L7503" s="50" t="str">
        <f>VLOOKUP(K7503,'Base -Receita-Despesa'!$B:$AS,1,FALSE)</f>
        <v>Pessoal</v>
      </c>
    </row>
    <row r="7504" spans="1:12" ht="15" customHeight="1" x14ac:dyDescent="0.25">
      <c r="A7504" s="81" t="str">
        <f t="shared" si="240"/>
        <v>2020</v>
      </c>
      <c r="B7504" s="259" t="s">
        <v>1021</v>
      </c>
      <c r="C7504" s="260" t="s">
        <v>1022</v>
      </c>
      <c r="D7504" s="73" t="str">
        <f t="shared" si="241"/>
        <v>abr/2020</v>
      </c>
      <c r="E7504" s="263">
        <v>43938</v>
      </c>
      <c r="F7504" s="259" t="s">
        <v>201</v>
      </c>
      <c r="G7504" s="259" t="s">
        <v>295</v>
      </c>
      <c r="H7504" s="264" t="s">
        <v>844</v>
      </c>
      <c r="I7504" s="264" t="s">
        <v>243</v>
      </c>
      <c r="J7504" s="265">
        <v>-1813.51</v>
      </c>
      <c r="K7504" s="82" t="str">
        <f>IFERROR(IFERROR(VLOOKUP(I7504,'DE-PARA'!B:D,3,0),VLOOKUP(I7504,'DE-PARA'!C:D,2,0)),"NÃO ENCONTRADO")</f>
        <v>Pessoal</v>
      </c>
      <c r="L7504" s="50" t="str">
        <f>VLOOKUP(K7504,'Base -Receita-Despesa'!$B:$AS,1,FALSE)</f>
        <v>Pessoal</v>
      </c>
    </row>
    <row r="7505" spans="1:12" ht="15" customHeight="1" x14ac:dyDescent="0.25">
      <c r="A7505" s="81" t="str">
        <f t="shared" si="240"/>
        <v>2020</v>
      </c>
      <c r="B7505" s="259" t="s">
        <v>1021</v>
      </c>
      <c r="C7505" s="260" t="s">
        <v>1022</v>
      </c>
      <c r="D7505" s="73" t="str">
        <f t="shared" si="241"/>
        <v>abr/2020</v>
      </c>
      <c r="E7505" s="263">
        <v>43938</v>
      </c>
      <c r="F7505" s="259" t="s">
        <v>201</v>
      </c>
      <c r="G7505" s="259" t="s">
        <v>295</v>
      </c>
      <c r="H7505" s="264" t="s">
        <v>844</v>
      </c>
      <c r="I7505" s="264" t="s">
        <v>243</v>
      </c>
      <c r="J7505" s="265">
        <v>-2336.3000000000002</v>
      </c>
      <c r="K7505" s="82" t="str">
        <f>IFERROR(IFERROR(VLOOKUP(I7505,'DE-PARA'!B:D,3,0),VLOOKUP(I7505,'DE-PARA'!C:D,2,0)),"NÃO ENCONTRADO")</f>
        <v>Pessoal</v>
      </c>
      <c r="L7505" s="50" t="str">
        <f>VLOOKUP(K7505,'Base -Receita-Despesa'!$B:$AS,1,FALSE)</f>
        <v>Pessoal</v>
      </c>
    </row>
    <row r="7506" spans="1:12" ht="15" customHeight="1" x14ac:dyDescent="0.25">
      <c r="A7506" s="81" t="str">
        <f t="shared" si="240"/>
        <v>2020</v>
      </c>
      <c r="B7506" s="259" t="s">
        <v>1021</v>
      </c>
      <c r="C7506" s="260" t="s">
        <v>1022</v>
      </c>
      <c r="D7506" s="73" t="str">
        <f t="shared" si="241"/>
        <v>abr/2020</v>
      </c>
      <c r="E7506" s="263">
        <v>43938</v>
      </c>
      <c r="F7506" s="259" t="s">
        <v>201</v>
      </c>
      <c r="G7506" s="259" t="s">
        <v>295</v>
      </c>
      <c r="H7506" s="264" t="s">
        <v>844</v>
      </c>
      <c r="I7506" s="264" t="s">
        <v>243</v>
      </c>
      <c r="J7506" s="265">
        <v>-1813.51</v>
      </c>
      <c r="K7506" s="82" t="str">
        <f>IFERROR(IFERROR(VLOOKUP(I7506,'DE-PARA'!B:D,3,0),VLOOKUP(I7506,'DE-PARA'!C:D,2,0)),"NÃO ENCONTRADO")</f>
        <v>Pessoal</v>
      </c>
      <c r="L7506" s="50" t="str">
        <f>VLOOKUP(K7506,'Base -Receita-Despesa'!$B:$AS,1,FALSE)</f>
        <v>Pessoal</v>
      </c>
    </row>
    <row r="7507" spans="1:12" ht="15" customHeight="1" x14ac:dyDescent="0.25">
      <c r="A7507" s="81" t="str">
        <f t="shared" si="240"/>
        <v>2020</v>
      </c>
      <c r="B7507" s="259" t="s">
        <v>1021</v>
      </c>
      <c r="C7507" s="260" t="s">
        <v>1022</v>
      </c>
      <c r="D7507" s="73" t="str">
        <f t="shared" si="241"/>
        <v>abr/2020</v>
      </c>
      <c r="E7507" s="263">
        <v>43938</v>
      </c>
      <c r="F7507" s="259" t="s">
        <v>201</v>
      </c>
      <c r="G7507" s="259" t="s">
        <v>295</v>
      </c>
      <c r="H7507" s="264" t="s">
        <v>844</v>
      </c>
      <c r="I7507" s="264" t="s">
        <v>243</v>
      </c>
      <c r="J7507" s="265">
        <v>-2391.84</v>
      </c>
      <c r="K7507" s="82" t="str">
        <f>IFERROR(IFERROR(VLOOKUP(I7507,'DE-PARA'!B:D,3,0),VLOOKUP(I7507,'DE-PARA'!C:D,2,0)),"NÃO ENCONTRADO")</f>
        <v>Pessoal</v>
      </c>
      <c r="L7507" s="50" t="str">
        <f>VLOOKUP(K7507,'Base -Receita-Despesa'!$B:$AS,1,FALSE)</f>
        <v>Pessoal</v>
      </c>
    </row>
    <row r="7508" spans="1:12" ht="15" customHeight="1" x14ac:dyDescent="0.25">
      <c r="A7508" s="81" t="str">
        <f t="shared" si="240"/>
        <v>2020</v>
      </c>
      <c r="B7508" s="259" t="s">
        <v>1021</v>
      </c>
      <c r="C7508" s="260" t="s">
        <v>1022</v>
      </c>
      <c r="D7508" s="73" t="str">
        <f t="shared" si="241"/>
        <v>abr/2020</v>
      </c>
      <c r="E7508" s="263">
        <v>43938</v>
      </c>
      <c r="F7508" s="259">
        <v>3050</v>
      </c>
      <c r="G7508" s="259" t="s">
        <v>295</v>
      </c>
      <c r="H7508" s="264" t="s">
        <v>2125</v>
      </c>
      <c r="I7508" s="264" t="s">
        <v>168</v>
      </c>
      <c r="J7508" s="264">
        <v>-260</v>
      </c>
      <c r="K7508" s="82" t="str">
        <f>IFERROR(IFERROR(VLOOKUP(I7508,'DE-PARA'!B:D,3,0),VLOOKUP(I7508,'DE-PARA'!C:D,2,0)),"NÃO ENCONTRADO")</f>
        <v>Materiais</v>
      </c>
      <c r="L7508" s="50" t="str">
        <f>VLOOKUP(K7508,'Base -Receita-Despesa'!$B:$AS,1,FALSE)</f>
        <v>Materiais</v>
      </c>
    </row>
    <row r="7509" spans="1:12" ht="15" customHeight="1" x14ac:dyDescent="0.25">
      <c r="A7509" s="81" t="str">
        <f t="shared" si="240"/>
        <v>2020</v>
      </c>
      <c r="B7509" s="259" t="s">
        <v>1021</v>
      </c>
      <c r="C7509" s="260" t="s">
        <v>1022</v>
      </c>
      <c r="D7509" s="73" t="str">
        <f t="shared" si="241"/>
        <v>abr/2020</v>
      </c>
      <c r="E7509" s="263">
        <v>43938</v>
      </c>
      <c r="F7509" s="259">
        <v>4441</v>
      </c>
      <c r="G7509" s="259" t="s">
        <v>295</v>
      </c>
      <c r="H7509" s="264" t="s">
        <v>2126</v>
      </c>
      <c r="I7509" s="264" t="s">
        <v>260</v>
      </c>
      <c r="J7509" s="264">
        <v>-852.48</v>
      </c>
      <c r="K7509" s="82" t="str">
        <f>IFERROR(IFERROR(VLOOKUP(I7509,'DE-PARA'!B:D,3,0),VLOOKUP(I7509,'DE-PARA'!C:D,2,0)),"NÃO ENCONTRADO")</f>
        <v>Materiais</v>
      </c>
      <c r="L7509" s="50" t="str">
        <f>VLOOKUP(K7509,'Base -Receita-Despesa'!$B:$AS,1,FALSE)</f>
        <v>Materiais</v>
      </c>
    </row>
    <row r="7510" spans="1:12" ht="15" customHeight="1" x14ac:dyDescent="0.25">
      <c r="A7510" s="81" t="str">
        <f t="shared" si="240"/>
        <v>2020</v>
      </c>
      <c r="B7510" s="259" t="s">
        <v>1021</v>
      </c>
      <c r="C7510" s="260" t="s">
        <v>1022</v>
      </c>
      <c r="D7510" s="73" t="str">
        <f t="shared" si="241"/>
        <v>abr/2020</v>
      </c>
      <c r="E7510" s="263">
        <v>43938</v>
      </c>
      <c r="F7510" s="259">
        <v>16351</v>
      </c>
      <c r="G7510" s="259" t="s">
        <v>295</v>
      </c>
      <c r="H7510" s="264" t="s">
        <v>951</v>
      </c>
      <c r="I7510" s="264" t="s">
        <v>257</v>
      </c>
      <c r="J7510" s="264">
        <v>-320</v>
      </c>
      <c r="K7510" s="82" t="str">
        <f>IFERROR(IFERROR(VLOOKUP(I7510,'DE-PARA'!B:D,3,0),VLOOKUP(I7510,'DE-PARA'!C:D,2,0)),"NÃO ENCONTRADO")</f>
        <v>Materiais</v>
      </c>
      <c r="L7510" s="50" t="str">
        <f>VLOOKUP(K7510,'Base -Receita-Despesa'!$B:$AS,1,FALSE)</f>
        <v>Materiais</v>
      </c>
    </row>
    <row r="7511" spans="1:12" ht="15" customHeight="1" x14ac:dyDescent="0.25">
      <c r="A7511" s="81" t="str">
        <f t="shared" si="240"/>
        <v>2020</v>
      </c>
      <c r="B7511" s="259" t="s">
        <v>1021</v>
      </c>
      <c r="C7511" s="260" t="s">
        <v>1022</v>
      </c>
      <c r="D7511" s="73" t="str">
        <f t="shared" si="241"/>
        <v>abr/2020</v>
      </c>
      <c r="E7511" s="263">
        <v>43938</v>
      </c>
      <c r="F7511" s="259">
        <v>16350</v>
      </c>
      <c r="G7511" s="259" t="s">
        <v>295</v>
      </c>
      <c r="H7511" s="264" t="s">
        <v>951</v>
      </c>
      <c r="I7511" s="264" t="s">
        <v>257</v>
      </c>
      <c r="J7511" s="265">
        <v>-1640.9</v>
      </c>
      <c r="K7511" s="82" t="str">
        <f>IFERROR(IFERROR(VLOOKUP(I7511,'DE-PARA'!B:D,3,0),VLOOKUP(I7511,'DE-PARA'!C:D,2,0)),"NÃO ENCONTRADO")</f>
        <v>Materiais</v>
      </c>
      <c r="L7511" s="50" t="str">
        <f>VLOOKUP(K7511,'Base -Receita-Despesa'!$B:$AS,1,FALSE)</f>
        <v>Materiais</v>
      </c>
    </row>
    <row r="7512" spans="1:12" ht="15" customHeight="1" x14ac:dyDescent="0.25">
      <c r="A7512" s="81" t="str">
        <f t="shared" si="240"/>
        <v>2020</v>
      </c>
      <c r="B7512" s="259" t="s">
        <v>1021</v>
      </c>
      <c r="C7512" s="260" t="s">
        <v>1022</v>
      </c>
      <c r="D7512" s="73" t="str">
        <f t="shared" si="241"/>
        <v>abr/2020</v>
      </c>
      <c r="E7512" s="263">
        <v>43938</v>
      </c>
      <c r="F7512" s="259">
        <v>246</v>
      </c>
      <c r="G7512" s="259" t="s">
        <v>295</v>
      </c>
      <c r="H7512" s="264" t="s">
        <v>2022</v>
      </c>
      <c r="I7512" s="264" t="s">
        <v>256</v>
      </c>
      <c r="J7512" s="264">
        <v>-510</v>
      </c>
      <c r="K7512" s="82" t="str">
        <f>IFERROR(IFERROR(VLOOKUP(I7512,'DE-PARA'!B:D,3,0),VLOOKUP(I7512,'DE-PARA'!C:D,2,0)),"NÃO ENCONTRADO")</f>
        <v>Materiais</v>
      </c>
      <c r="L7512" s="50" t="str">
        <f>VLOOKUP(K7512,'Base -Receita-Despesa'!$B:$AS,1,FALSE)</f>
        <v>Materiais</v>
      </c>
    </row>
    <row r="7513" spans="1:12" ht="15" customHeight="1" x14ac:dyDescent="0.25">
      <c r="A7513" s="81" t="str">
        <f t="shared" si="240"/>
        <v>2020</v>
      </c>
      <c r="B7513" s="259" t="s">
        <v>1021</v>
      </c>
      <c r="C7513" s="260" t="s">
        <v>1022</v>
      </c>
      <c r="D7513" s="73" t="str">
        <f t="shared" si="241"/>
        <v>abr/2020</v>
      </c>
      <c r="E7513" s="263">
        <v>43938</v>
      </c>
      <c r="F7513" s="259">
        <v>245</v>
      </c>
      <c r="G7513" s="259" t="s">
        <v>295</v>
      </c>
      <c r="H7513" s="264" t="s">
        <v>2022</v>
      </c>
      <c r="I7513" s="264" t="s">
        <v>256</v>
      </c>
      <c r="J7513" s="264">
        <v>-400</v>
      </c>
      <c r="K7513" s="82" t="str">
        <f>IFERROR(IFERROR(VLOOKUP(I7513,'DE-PARA'!B:D,3,0),VLOOKUP(I7513,'DE-PARA'!C:D,2,0)),"NÃO ENCONTRADO")</f>
        <v>Materiais</v>
      </c>
      <c r="L7513" s="50" t="str">
        <f>VLOOKUP(K7513,'Base -Receita-Despesa'!$B:$AS,1,FALSE)</f>
        <v>Materiais</v>
      </c>
    </row>
    <row r="7514" spans="1:12" ht="15" customHeight="1" x14ac:dyDescent="0.25">
      <c r="A7514" s="81" t="str">
        <f t="shared" si="240"/>
        <v>2020</v>
      </c>
      <c r="B7514" s="259" t="s">
        <v>1021</v>
      </c>
      <c r="C7514" s="260" t="s">
        <v>1022</v>
      </c>
      <c r="D7514" s="73" t="str">
        <f t="shared" si="241"/>
        <v>abr/2020</v>
      </c>
      <c r="E7514" s="263">
        <v>43938</v>
      </c>
      <c r="F7514" s="259">
        <v>114284</v>
      </c>
      <c r="G7514" s="259" t="s">
        <v>295</v>
      </c>
      <c r="H7514" s="264" t="s">
        <v>181</v>
      </c>
      <c r="I7514" s="264" t="s">
        <v>249</v>
      </c>
      <c r="J7514" s="264">
        <v>-876.75</v>
      </c>
      <c r="K7514" s="82" t="str">
        <f>IFERROR(IFERROR(VLOOKUP(I7514,'DE-PARA'!B:D,3,0),VLOOKUP(I7514,'DE-PARA'!C:D,2,0)),"NÃO ENCONTRADO")</f>
        <v>Materiais</v>
      </c>
      <c r="L7514" s="50" t="str">
        <f>VLOOKUP(K7514,'Base -Receita-Despesa'!$B:$AS,1,FALSE)</f>
        <v>Materiais</v>
      </c>
    </row>
    <row r="7515" spans="1:12" ht="15" customHeight="1" x14ac:dyDescent="0.25">
      <c r="A7515" s="81" t="str">
        <f t="shared" si="240"/>
        <v>2020</v>
      </c>
      <c r="B7515" s="259" t="s">
        <v>1021</v>
      </c>
      <c r="C7515" s="260" t="s">
        <v>1022</v>
      </c>
      <c r="D7515" s="73" t="str">
        <f t="shared" si="241"/>
        <v>abr/2020</v>
      </c>
      <c r="E7515" s="263">
        <v>43938</v>
      </c>
      <c r="F7515" s="259">
        <v>2761151</v>
      </c>
      <c r="G7515" s="259" t="s">
        <v>295</v>
      </c>
      <c r="H7515" s="264" t="s">
        <v>1665</v>
      </c>
      <c r="I7515" s="264" t="s">
        <v>137</v>
      </c>
      <c r="J7515" s="265">
        <v>-2953.32</v>
      </c>
      <c r="K7515" s="82" t="str">
        <f>IFERROR(IFERROR(VLOOKUP(I7515,'DE-PARA'!B:D,3,0),VLOOKUP(I7515,'DE-PARA'!C:D,2,0)),"NÃO ENCONTRADO")</f>
        <v>Serviços</v>
      </c>
      <c r="L7515" s="50" t="str">
        <f>VLOOKUP(K7515,'Base -Receita-Despesa'!$B:$AS,1,FALSE)</f>
        <v>Serviços</v>
      </c>
    </row>
    <row r="7516" spans="1:12" ht="15" customHeight="1" x14ac:dyDescent="0.25">
      <c r="A7516" s="81" t="str">
        <f t="shared" si="240"/>
        <v>2020</v>
      </c>
      <c r="B7516" s="259" t="s">
        <v>1021</v>
      </c>
      <c r="C7516" s="260" t="s">
        <v>1022</v>
      </c>
      <c r="D7516" s="73" t="str">
        <f t="shared" si="241"/>
        <v>abr/2020</v>
      </c>
      <c r="E7516" s="263">
        <v>43938</v>
      </c>
      <c r="F7516" s="259" t="s">
        <v>786</v>
      </c>
      <c r="G7516" s="259" t="s">
        <v>295</v>
      </c>
      <c r="H7516" s="264" t="s">
        <v>2127</v>
      </c>
      <c r="I7516" s="264" t="s">
        <v>156</v>
      </c>
      <c r="J7516" s="265">
        <v>-155526.21</v>
      </c>
      <c r="K7516" s="82" t="str">
        <f>IFERROR(IFERROR(VLOOKUP(I7516,'DE-PARA'!B:D,3,0),VLOOKUP(I7516,'DE-PARA'!C:D,2,0)),"NÃO ENCONTRADO")</f>
        <v>Encargos sobre Folha de Pagamento</v>
      </c>
      <c r="L7516" s="50" t="str">
        <f>VLOOKUP(K7516,'Base -Receita-Despesa'!$B:$AS,1,FALSE)</f>
        <v>Encargos sobre Folha de Pagamento</v>
      </c>
    </row>
    <row r="7517" spans="1:12" ht="15" customHeight="1" x14ac:dyDescent="0.25">
      <c r="A7517" s="81" t="str">
        <f t="shared" si="240"/>
        <v>2020</v>
      </c>
      <c r="B7517" s="259" t="s">
        <v>1021</v>
      </c>
      <c r="C7517" s="260" t="s">
        <v>1022</v>
      </c>
      <c r="D7517" s="73" t="str">
        <f t="shared" si="241"/>
        <v>abr/2020</v>
      </c>
      <c r="E7517" s="263">
        <v>43938</v>
      </c>
      <c r="F7517" s="259">
        <v>780</v>
      </c>
      <c r="G7517" s="259" t="s">
        <v>295</v>
      </c>
      <c r="H7517" s="264" t="s">
        <v>340</v>
      </c>
      <c r="I7517" s="264" t="s">
        <v>160</v>
      </c>
      <c r="J7517" s="265">
        <v>-1765.32</v>
      </c>
      <c r="K7517" s="82" t="str">
        <f>IFERROR(IFERROR(VLOOKUP(I7517,'DE-PARA'!B:D,3,0),VLOOKUP(I7517,'DE-PARA'!C:D,2,0)),"NÃO ENCONTRADO")</f>
        <v>Serviços</v>
      </c>
      <c r="L7517" s="50" t="str">
        <f>VLOOKUP(K7517,'Base -Receita-Despesa'!$B:$AS,1,FALSE)</f>
        <v>Serviços</v>
      </c>
    </row>
    <row r="7518" spans="1:12" ht="15" customHeight="1" x14ac:dyDescent="0.25">
      <c r="A7518" s="81" t="str">
        <f t="shared" si="240"/>
        <v>2020</v>
      </c>
      <c r="B7518" s="259" t="s">
        <v>1021</v>
      </c>
      <c r="C7518" s="260" t="s">
        <v>1022</v>
      </c>
      <c r="D7518" s="73" t="str">
        <f t="shared" si="241"/>
        <v>abr/2020</v>
      </c>
      <c r="E7518" s="263">
        <v>43938</v>
      </c>
      <c r="F7518" s="259">
        <v>2652</v>
      </c>
      <c r="G7518" s="259" t="s">
        <v>295</v>
      </c>
      <c r="H7518" s="264" t="s">
        <v>2128</v>
      </c>
      <c r="I7518" s="264" t="s">
        <v>253</v>
      </c>
      <c r="J7518" s="270">
        <v>-18</v>
      </c>
      <c r="K7518" s="82" t="str">
        <f>IFERROR(IFERROR(VLOOKUP(I7518,'DE-PARA'!B:D,3,0),VLOOKUP(I7518,'DE-PARA'!C:D,2,0)),"NÃO ENCONTRADO")</f>
        <v>Materiais</v>
      </c>
      <c r="L7518" s="50" t="str">
        <f>VLOOKUP(K7518,'Base -Receita-Despesa'!$B:$AS,1,FALSE)</f>
        <v>Materiais</v>
      </c>
    </row>
    <row r="7519" spans="1:12" ht="15" customHeight="1" x14ac:dyDescent="0.25">
      <c r="A7519" s="81" t="str">
        <f t="shared" si="240"/>
        <v>2020</v>
      </c>
      <c r="B7519" s="259" t="s">
        <v>1021</v>
      </c>
      <c r="C7519" s="260" t="s">
        <v>1022</v>
      </c>
      <c r="D7519" s="73" t="str">
        <f t="shared" si="241"/>
        <v>abr/2020</v>
      </c>
      <c r="E7519" s="263">
        <v>43938</v>
      </c>
      <c r="F7519" s="259">
        <v>2651</v>
      </c>
      <c r="G7519" s="259" t="s">
        <v>295</v>
      </c>
      <c r="H7519" s="264" t="s">
        <v>2128</v>
      </c>
      <c r="I7519" s="264" t="s">
        <v>253</v>
      </c>
      <c r="J7519" s="264">
        <v>-468.32</v>
      </c>
      <c r="K7519" s="82" t="str">
        <f>IFERROR(IFERROR(VLOOKUP(I7519,'DE-PARA'!B:D,3,0),VLOOKUP(I7519,'DE-PARA'!C:D,2,0)),"NÃO ENCONTRADO")</f>
        <v>Materiais</v>
      </c>
      <c r="L7519" s="50" t="str">
        <f>VLOOKUP(K7519,'Base -Receita-Despesa'!$B:$AS,1,FALSE)</f>
        <v>Materiais</v>
      </c>
    </row>
    <row r="7520" spans="1:12" ht="15" customHeight="1" x14ac:dyDescent="0.25">
      <c r="A7520" s="81" t="str">
        <f t="shared" si="240"/>
        <v>2020</v>
      </c>
      <c r="B7520" s="259" t="s">
        <v>1021</v>
      </c>
      <c r="C7520" s="260" t="s">
        <v>1022</v>
      </c>
      <c r="D7520" s="73" t="str">
        <f t="shared" si="241"/>
        <v>abr/2020</v>
      </c>
      <c r="E7520" s="263">
        <v>43938</v>
      </c>
      <c r="F7520" s="259">
        <v>2650</v>
      </c>
      <c r="G7520" s="259" t="s">
        <v>295</v>
      </c>
      <c r="H7520" s="264" t="s">
        <v>2128</v>
      </c>
      <c r="I7520" s="264" t="s">
        <v>253</v>
      </c>
      <c r="J7520" s="265">
        <v>-1530.74</v>
      </c>
      <c r="K7520" s="82" t="str">
        <f>IFERROR(IFERROR(VLOOKUP(I7520,'DE-PARA'!B:D,3,0),VLOOKUP(I7520,'DE-PARA'!C:D,2,0)),"NÃO ENCONTRADO")</f>
        <v>Materiais</v>
      </c>
      <c r="L7520" s="50" t="str">
        <f>VLOOKUP(K7520,'Base -Receita-Despesa'!$B:$AS,1,FALSE)</f>
        <v>Materiais</v>
      </c>
    </row>
    <row r="7521" spans="1:12" ht="15" customHeight="1" x14ac:dyDescent="0.25">
      <c r="A7521" s="81" t="str">
        <f t="shared" si="240"/>
        <v>2020</v>
      </c>
      <c r="B7521" s="259" t="s">
        <v>1021</v>
      </c>
      <c r="C7521" s="260" t="s">
        <v>1022</v>
      </c>
      <c r="D7521" s="73" t="str">
        <f t="shared" si="241"/>
        <v>abr/2020</v>
      </c>
      <c r="E7521" s="263">
        <v>43938</v>
      </c>
      <c r="F7521" s="259">
        <v>2649</v>
      </c>
      <c r="G7521" s="259" t="s">
        <v>295</v>
      </c>
      <c r="H7521" s="264" t="s">
        <v>2128</v>
      </c>
      <c r="I7521" s="264" t="s">
        <v>253</v>
      </c>
      <c r="J7521" s="265">
        <v>-1135.22</v>
      </c>
      <c r="K7521" s="82" t="str">
        <f>IFERROR(IFERROR(VLOOKUP(I7521,'DE-PARA'!B:D,3,0),VLOOKUP(I7521,'DE-PARA'!C:D,2,0)),"NÃO ENCONTRADO")</f>
        <v>Materiais</v>
      </c>
      <c r="L7521" s="50" t="str">
        <f>VLOOKUP(K7521,'Base -Receita-Despesa'!$B:$AS,1,FALSE)</f>
        <v>Materiais</v>
      </c>
    </row>
    <row r="7522" spans="1:12" ht="15" customHeight="1" x14ac:dyDescent="0.25">
      <c r="A7522" s="81" t="str">
        <f t="shared" si="240"/>
        <v>2020</v>
      </c>
      <c r="B7522" s="259" t="s">
        <v>1021</v>
      </c>
      <c r="C7522" s="260" t="s">
        <v>1022</v>
      </c>
      <c r="D7522" s="73" t="str">
        <f t="shared" si="241"/>
        <v>abr/2020</v>
      </c>
      <c r="E7522" s="263">
        <v>43938</v>
      </c>
      <c r="F7522" s="259">
        <v>2617</v>
      </c>
      <c r="G7522" s="259" t="s">
        <v>295</v>
      </c>
      <c r="H7522" s="264" t="s">
        <v>2128</v>
      </c>
      <c r="I7522" s="264" t="s">
        <v>253</v>
      </c>
      <c r="J7522" s="264">
        <v>-192.58</v>
      </c>
      <c r="K7522" s="82" t="str">
        <f>IFERROR(IFERROR(VLOOKUP(I7522,'DE-PARA'!B:D,3,0),VLOOKUP(I7522,'DE-PARA'!C:D,2,0)),"NÃO ENCONTRADO")</f>
        <v>Materiais</v>
      </c>
      <c r="L7522" s="50" t="str">
        <f>VLOOKUP(K7522,'Base -Receita-Despesa'!$B:$AS,1,FALSE)</f>
        <v>Materiais</v>
      </c>
    </row>
    <row r="7523" spans="1:12" ht="15" customHeight="1" x14ac:dyDescent="0.25">
      <c r="A7523" s="81" t="str">
        <f t="shared" si="240"/>
        <v>2020</v>
      </c>
      <c r="B7523" s="259" t="s">
        <v>1021</v>
      </c>
      <c r="C7523" s="260" t="s">
        <v>1022</v>
      </c>
      <c r="D7523" s="73" t="str">
        <f t="shared" si="241"/>
        <v>abr/2020</v>
      </c>
      <c r="E7523" s="263">
        <v>43938</v>
      </c>
      <c r="F7523" s="259">
        <v>2618</v>
      </c>
      <c r="G7523" s="259" t="s">
        <v>295</v>
      </c>
      <c r="H7523" s="264" t="s">
        <v>2128</v>
      </c>
      <c r="I7523" s="264" t="s">
        <v>253</v>
      </c>
      <c r="J7523" s="264">
        <v>-275.85000000000002</v>
      </c>
      <c r="K7523" s="82" t="str">
        <f>IFERROR(IFERROR(VLOOKUP(I7523,'DE-PARA'!B:D,3,0),VLOOKUP(I7523,'DE-PARA'!C:D,2,0)),"NÃO ENCONTRADO")</f>
        <v>Materiais</v>
      </c>
      <c r="L7523" s="50" t="str">
        <f>VLOOKUP(K7523,'Base -Receita-Despesa'!$B:$AS,1,FALSE)</f>
        <v>Materiais</v>
      </c>
    </row>
    <row r="7524" spans="1:12" ht="15" customHeight="1" x14ac:dyDescent="0.25">
      <c r="A7524" s="81" t="str">
        <f t="shared" si="240"/>
        <v>2020</v>
      </c>
      <c r="B7524" s="259" t="s">
        <v>1021</v>
      </c>
      <c r="C7524" s="260" t="s">
        <v>1022</v>
      </c>
      <c r="D7524" s="73" t="str">
        <f t="shared" si="241"/>
        <v>abr/2020</v>
      </c>
      <c r="E7524" s="263">
        <v>43938</v>
      </c>
      <c r="F7524" s="259">
        <v>2589</v>
      </c>
      <c r="G7524" s="259" t="s">
        <v>295</v>
      </c>
      <c r="H7524" s="264" t="s">
        <v>2128</v>
      </c>
      <c r="I7524" s="264" t="s">
        <v>253</v>
      </c>
      <c r="J7524" s="264">
        <v>-468.64</v>
      </c>
      <c r="K7524" s="82" t="str">
        <f>IFERROR(IFERROR(VLOOKUP(I7524,'DE-PARA'!B:D,3,0),VLOOKUP(I7524,'DE-PARA'!C:D,2,0)),"NÃO ENCONTRADO")</f>
        <v>Materiais</v>
      </c>
      <c r="L7524" s="50" t="str">
        <f>VLOOKUP(K7524,'Base -Receita-Despesa'!$B:$AS,1,FALSE)</f>
        <v>Materiais</v>
      </c>
    </row>
    <row r="7525" spans="1:12" ht="15" customHeight="1" x14ac:dyDescent="0.25">
      <c r="A7525" s="81" t="str">
        <f t="shared" si="240"/>
        <v>2020</v>
      </c>
      <c r="B7525" s="259" t="s">
        <v>1021</v>
      </c>
      <c r="C7525" s="260" t="s">
        <v>1022</v>
      </c>
      <c r="D7525" s="73" t="str">
        <f t="shared" si="241"/>
        <v>abr/2020</v>
      </c>
      <c r="E7525" s="263">
        <v>43938</v>
      </c>
      <c r="F7525" s="259">
        <v>2587</v>
      </c>
      <c r="G7525" s="259" t="s">
        <v>295</v>
      </c>
      <c r="H7525" s="264" t="s">
        <v>2128</v>
      </c>
      <c r="I7525" s="264" t="s">
        <v>253</v>
      </c>
      <c r="J7525" s="265">
        <v>-12306</v>
      </c>
      <c r="K7525" s="82" t="str">
        <f>IFERROR(IFERROR(VLOOKUP(I7525,'DE-PARA'!B:D,3,0),VLOOKUP(I7525,'DE-PARA'!C:D,2,0)),"NÃO ENCONTRADO")</f>
        <v>Materiais</v>
      </c>
      <c r="L7525" s="50" t="str">
        <f>VLOOKUP(K7525,'Base -Receita-Despesa'!$B:$AS,1,FALSE)</f>
        <v>Materiais</v>
      </c>
    </row>
    <row r="7526" spans="1:12" ht="15" customHeight="1" x14ac:dyDescent="0.25">
      <c r="A7526" s="81" t="str">
        <f t="shared" si="240"/>
        <v>2020</v>
      </c>
      <c r="B7526" s="259" t="s">
        <v>1021</v>
      </c>
      <c r="C7526" s="260" t="s">
        <v>1022</v>
      </c>
      <c r="D7526" s="73" t="str">
        <f t="shared" si="241"/>
        <v>abr/2020</v>
      </c>
      <c r="E7526" s="263">
        <v>43938</v>
      </c>
      <c r="F7526" s="259">
        <v>2588</v>
      </c>
      <c r="G7526" s="259" t="s">
        <v>295</v>
      </c>
      <c r="H7526" s="264" t="s">
        <v>2128</v>
      </c>
      <c r="I7526" s="264" t="s">
        <v>253</v>
      </c>
      <c r="J7526" s="264">
        <v>-312.37</v>
      </c>
      <c r="K7526" s="82" t="str">
        <f>IFERROR(IFERROR(VLOOKUP(I7526,'DE-PARA'!B:D,3,0),VLOOKUP(I7526,'DE-PARA'!C:D,2,0)),"NÃO ENCONTRADO")</f>
        <v>Materiais</v>
      </c>
      <c r="L7526" s="50" t="str">
        <f>VLOOKUP(K7526,'Base -Receita-Despesa'!$B:$AS,1,FALSE)</f>
        <v>Materiais</v>
      </c>
    </row>
    <row r="7527" spans="1:12" ht="15" customHeight="1" x14ac:dyDescent="0.25">
      <c r="A7527" s="81" t="str">
        <f t="shared" si="240"/>
        <v>2020</v>
      </c>
      <c r="B7527" s="259" t="s">
        <v>1021</v>
      </c>
      <c r="C7527" s="260" t="s">
        <v>1022</v>
      </c>
      <c r="D7527" s="73" t="str">
        <f t="shared" si="241"/>
        <v>abr/2020</v>
      </c>
      <c r="E7527" s="263">
        <v>43938</v>
      </c>
      <c r="F7527" s="259">
        <v>2705</v>
      </c>
      <c r="G7527" s="259" t="s">
        <v>295</v>
      </c>
      <c r="H7527" s="264" t="s">
        <v>2128</v>
      </c>
      <c r="I7527" s="264" t="s">
        <v>253</v>
      </c>
      <c r="J7527" s="264">
        <v>-54</v>
      </c>
      <c r="K7527" s="82" t="str">
        <f>IFERROR(IFERROR(VLOOKUP(I7527,'DE-PARA'!B:D,3,0),VLOOKUP(I7527,'DE-PARA'!C:D,2,0)),"NÃO ENCONTRADO")</f>
        <v>Materiais</v>
      </c>
      <c r="L7527" s="50" t="str">
        <f>VLOOKUP(K7527,'Base -Receita-Despesa'!$B:$AS,1,FALSE)</f>
        <v>Materiais</v>
      </c>
    </row>
    <row r="7528" spans="1:12" ht="15" customHeight="1" x14ac:dyDescent="0.25">
      <c r="A7528" s="81" t="str">
        <f t="shared" si="240"/>
        <v>2020</v>
      </c>
      <c r="B7528" s="259" t="s">
        <v>1021</v>
      </c>
      <c r="C7528" s="260" t="s">
        <v>1022</v>
      </c>
      <c r="D7528" s="73" t="str">
        <f t="shared" si="241"/>
        <v>abr/2020</v>
      </c>
      <c r="E7528" s="263">
        <v>43938</v>
      </c>
      <c r="F7528" s="259">
        <v>2708</v>
      </c>
      <c r="G7528" s="259" t="s">
        <v>295</v>
      </c>
      <c r="H7528" s="264" t="s">
        <v>2128</v>
      </c>
      <c r="I7528" s="264" t="s">
        <v>253</v>
      </c>
      <c r="J7528" s="264">
        <v>-207.96</v>
      </c>
      <c r="K7528" s="82" t="str">
        <f>IFERROR(IFERROR(VLOOKUP(I7528,'DE-PARA'!B:D,3,0),VLOOKUP(I7528,'DE-PARA'!C:D,2,0)),"NÃO ENCONTRADO")</f>
        <v>Materiais</v>
      </c>
      <c r="L7528" s="50" t="str">
        <f>VLOOKUP(K7528,'Base -Receita-Despesa'!$B:$AS,1,FALSE)</f>
        <v>Materiais</v>
      </c>
    </row>
    <row r="7529" spans="1:12" ht="15" customHeight="1" x14ac:dyDescent="0.25">
      <c r="A7529" s="81" t="str">
        <f t="shared" si="240"/>
        <v>2020</v>
      </c>
      <c r="B7529" s="259" t="s">
        <v>1021</v>
      </c>
      <c r="C7529" s="260" t="s">
        <v>1022</v>
      </c>
      <c r="D7529" s="73" t="str">
        <f t="shared" si="241"/>
        <v>abr/2020</v>
      </c>
      <c r="E7529" s="263">
        <v>43938</v>
      </c>
      <c r="F7529" s="259">
        <v>2707</v>
      </c>
      <c r="G7529" s="259" t="s">
        <v>295</v>
      </c>
      <c r="H7529" s="264" t="s">
        <v>2128</v>
      </c>
      <c r="I7529" s="264" t="s">
        <v>253</v>
      </c>
      <c r="J7529" s="265">
        <v>-1757.6</v>
      </c>
      <c r="K7529" s="82" t="str">
        <f>IFERROR(IFERROR(VLOOKUP(I7529,'DE-PARA'!B:D,3,0),VLOOKUP(I7529,'DE-PARA'!C:D,2,0)),"NÃO ENCONTRADO")</f>
        <v>Materiais</v>
      </c>
      <c r="L7529" s="50" t="str">
        <f>VLOOKUP(K7529,'Base -Receita-Despesa'!$B:$AS,1,FALSE)</f>
        <v>Materiais</v>
      </c>
    </row>
    <row r="7530" spans="1:12" ht="15" customHeight="1" x14ac:dyDescent="0.25">
      <c r="A7530" s="81" t="str">
        <f t="shared" si="240"/>
        <v>2020</v>
      </c>
      <c r="B7530" s="259" t="s">
        <v>1021</v>
      </c>
      <c r="C7530" s="260" t="s">
        <v>1022</v>
      </c>
      <c r="D7530" s="73" t="str">
        <f t="shared" si="241"/>
        <v>abr/2020</v>
      </c>
      <c r="E7530" s="263">
        <v>43938</v>
      </c>
      <c r="F7530" s="259">
        <v>2690</v>
      </c>
      <c r="G7530" s="259" t="s">
        <v>295</v>
      </c>
      <c r="H7530" s="264" t="s">
        <v>2128</v>
      </c>
      <c r="I7530" s="264" t="s">
        <v>253</v>
      </c>
      <c r="J7530" s="265">
        <v>-1698.54</v>
      </c>
      <c r="K7530" s="82" t="str">
        <f>IFERROR(IFERROR(VLOOKUP(I7530,'DE-PARA'!B:D,3,0),VLOOKUP(I7530,'DE-PARA'!C:D,2,0)),"NÃO ENCONTRADO")</f>
        <v>Materiais</v>
      </c>
      <c r="L7530" s="50" t="str">
        <f>VLOOKUP(K7530,'Base -Receita-Despesa'!$B:$AS,1,FALSE)</f>
        <v>Materiais</v>
      </c>
    </row>
    <row r="7531" spans="1:12" ht="15" customHeight="1" x14ac:dyDescent="0.25">
      <c r="A7531" s="81" t="str">
        <f t="shared" si="240"/>
        <v>2020</v>
      </c>
      <c r="B7531" s="259" t="s">
        <v>1021</v>
      </c>
      <c r="C7531" s="260" t="s">
        <v>1022</v>
      </c>
      <c r="D7531" s="73" t="str">
        <f t="shared" si="241"/>
        <v>abr/2020</v>
      </c>
      <c r="E7531" s="263">
        <v>43938</v>
      </c>
      <c r="F7531" s="259">
        <v>2689</v>
      </c>
      <c r="G7531" s="259" t="s">
        <v>295</v>
      </c>
      <c r="H7531" s="264" t="s">
        <v>2128</v>
      </c>
      <c r="I7531" s="264" t="s">
        <v>253</v>
      </c>
      <c r="J7531" s="265">
        <v>-1843.24</v>
      </c>
      <c r="K7531" s="82" t="str">
        <f>IFERROR(IFERROR(VLOOKUP(I7531,'DE-PARA'!B:D,3,0),VLOOKUP(I7531,'DE-PARA'!C:D,2,0)),"NÃO ENCONTRADO")</f>
        <v>Materiais</v>
      </c>
      <c r="L7531" s="50" t="str">
        <f>VLOOKUP(K7531,'Base -Receita-Despesa'!$B:$AS,1,FALSE)</f>
        <v>Materiais</v>
      </c>
    </row>
    <row r="7532" spans="1:12" ht="15" customHeight="1" x14ac:dyDescent="0.25">
      <c r="A7532" s="81" t="str">
        <f t="shared" si="240"/>
        <v>2020</v>
      </c>
      <c r="B7532" s="259" t="s">
        <v>1021</v>
      </c>
      <c r="C7532" s="260" t="s">
        <v>1022</v>
      </c>
      <c r="D7532" s="73" t="str">
        <f t="shared" si="241"/>
        <v>abr/2020</v>
      </c>
      <c r="E7532" s="263">
        <v>43938</v>
      </c>
      <c r="F7532" s="259">
        <v>2697</v>
      </c>
      <c r="G7532" s="259" t="s">
        <v>295</v>
      </c>
      <c r="H7532" s="264" t="s">
        <v>2128</v>
      </c>
      <c r="I7532" s="264" t="s">
        <v>253</v>
      </c>
      <c r="J7532" s="264">
        <v>-231.04</v>
      </c>
      <c r="K7532" s="82" t="str">
        <f>IFERROR(IFERROR(VLOOKUP(I7532,'DE-PARA'!B:D,3,0),VLOOKUP(I7532,'DE-PARA'!C:D,2,0)),"NÃO ENCONTRADO")</f>
        <v>Materiais</v>
      </c>
      <c r="L7532" s="50" t="str">
        <f>VLOOKUP(K7532,'Base -Receita-Despesa'!$B:$AS,1,FALSE)</f>
        <v>Materiais</v>
      </c>
    </row>
    <row r="7533" spans="1:12" ht="15" customHeight="1" x14ac:dyDescent="0.25">
      <c r="A7533" s="81" t="str">
        <f t="shared" si="240"/>
        <v>2020</v>
      </c>
      <c r="B7533" s="259" t="s">
        <v>1021</v>
      </c>
      <c r="C7533" s="260" t="s">
        <v>1022</v>
      </c>
      <c r="D7533" s="73" t="str">
        <f t="shared" si="241"/>
        <v>abr/2020</v>
      </c>
      <c r="E7533" s="263">
        <v>43938</v>
      </c>
      <c r="F7533" s="259">
        <v>2701</v>
      </c>
      <c r="G7533" s="259" t="s">
        <v>295</v>
      </c>
      <c r="H7533" s="264" t="s">
        <v>2128</v>
      </c>
      <c r="I7533" s="264" t="s">
        <v>253</v>
      </c>
      <c r="J7533" s="265">
        <v>-1026.96</v>
      </c>
      <c r="K7533" s="82" t="str">
        <f>IFERROR(IFERROR(VLOOKUP(I7533,'DE-PARA'!B:D,3,0),VLOOKUP(I7533,'DE-PARA'!C:D,2,0)),"NÃO ENCONTRADO")</f>
        <v>Materiais</v>
      </c>
      <c r="L7533" s="50" t="str">
        <f>VLOOKUP(K7533,'Base -Receita-Despesa'!$B:$AS,1,FALSE)</f>
        <v>Materiais</v>
      </c>
    </row>
    <row r="7534" spans="1:12" ht="15" customHeight="1" x14ac:dyDescent="0.25">
      <c r="A7534" s="81" t="str">
        <f t="shared" si="240"/>
        <v>2020</v>
      </c>
      <c r="B7534" s="259" t="s">
        <v>1021</v>
      </c>
      <c r="C7534" s="260" t="s">
        <v>1022</v>
      </c>
      <c r="D7534" s="73" t="str">
        <f t="shared" si="241"/>
        <v>abr/2020</v>
      </c>
      <c r="E7534" s="263">
        <v>43938</v>
      </c>
      <c r="F7534" s="259">
        <v>85</v>
      </c>
      <c r="G7534" s="259" t="s">
        <v>295</v>
      </c>
      <c r="H7534" s="264" t="s">
        <v>2092</v>
      </c>
      <c r="I7534" s="264" t="s">
        <v>119</v>
      </c>
      <c r="J7534" s="265">
        <v>-2500.27</v>
      </c>
      <c r="K7534" s="82" t="str">
        <f>IFERROR(IFERROR(VLOOKUP(I7534,'DE-PARA'!B:D,3,0),VLOOKUP(I7534,'DE-PARA'!C:D,2,0)),"NÃO ENCONTRADO")</f>
        <v>Serviços</v>
      </c>
      <c r="L7534" s="50" t="str">
        <f>VLOOKUP(K7534,'Base -Receita-Despesa'!$B:$AS,1,FALSE)</f>
        <v>Serviços</v>
      </c>
    </row>
    <row r="7535" spans="1:12" ht="15" customHeight="1" x14ac:dyDescent="0.25">
      <c r="A7535" s="81" t="str">
        <f t="shared" si="240"/>
        <v>2020</v>
      </c>
      <c r="B7535" s="259" t="s">
        <v>1021</v>
      </c>
      <c r="C7535" s="260" t="s">
        <v>1022</v>
      </c>
      <c r="D7535" s="73" t="str">
        <f t="shared" si="241"/>
        <v>abr/2020</v>
      </c>
      <c r="E7535" s="263">
        <v>43938</v>
      </c>
      <c r="F7535" s="259" t="s">
        <v>134</v>
      </c>
      <c r="G7535" s="259" t="s">
        <v>295</v>
      </c>
      <c r="H7535" s="264" t="s">
        <v>1966</v>
      </c>
      <c r="I7535" s="264" t="s">
        <v>135</v>
      </c>
      <c r="J7535" s="264">
        <v>-337.8</v>
      </c>
      <c r="K7535" s="82" t="str">
        <f>IFERROR(IFERROR(VLOOKUP(I7535,'DE-PARA'!B:D,3,0),VLOOKUP(I7535,'DE-PARA'!C:D,2,0)),"NÃO ENCONTRADO")</f>
        <v>Pessoal</v>
      </c>
      <c r="L7535" s="50" t="str">
        <f>VLOOKUP(K7535,'Base -Receita-Despesa'!$B:$AS,1,FALSE)</f>
        <v>Pessoal</v>
      </c>
    </row>
    <row r="7536" spans="1:12" ht="15" customHeight="1" x14ac:dyDescent="0.25">
      <c r="A7536" s="81" t="str">
        <f t="shared" si="240"/>
        <v>2020</v>
      </c>
      <c r="B7536" s="259" t="s">
        <v>1021</v>
      </c>
      <c r="C7536" s="260" t="s">
        <v>1022</v>
      </c>
      <c r="D7536" s="73" t="str">
        <f t="shared" si="241"/>
        <v>abr/2020</v>
      </c>
      <c r="E7536" s="263">
        <v>43938</v>
      </c>
      <c r="F7536" s="259" t="s">
        <v>134</v>
      </c>
      <c r="G7536" s="259" t="s">
        <v>295</v>
      </c>
      <c r="H7536" s="264" t="s">
        <v>1043</v>
      </c>
      <c r="I7536" s="264" t="s">
        <v>135</v>
      </c>
      <c r="J7536" s="264">
        <v>-374.37</v>
      </c>
      <c r="K7536" s="82" t="str">
        <f>IFERROR(IFERROR(VLOOKUP(I7536,'DE-PARA'!B:D,3,0),VLOOKUP(I7536,'DE-PARA'!C:D,2,0)),"NÃO ENCONTRADO")</f>
        <v>Pessoal</v>
      </c>
      <c r="L7536" s="50" t="str">
        <f>VLOOKUP(K7536,'Base -Receita-Despesa'!$B:$AS,1,FALSE)</f>
        <v>Pessoal</v>
      </c>
    </row>
    <row r="7537" spans="1:12" ht="15" customHeight="1" x14ac:dyDescent="0.25">
      <c r="A7537" s="81" t="str">
        <f t="shared" si="240"/>
        <v>2020</v>
      </c>
      <c r="B7537" s="259" t="s">
        <v>1021</v>
      </c>
      <c r="C7537" s="260" t="s">
        <v>1022</v>
      </c>
      <c r="D7537" s="73" t="str">
        <f t="shared" si="241"/>
        <v>abr/2020</v>
      </c>
      <c r="E7537" s="263">
        <v>43938</v>
      </c>
      <c r="F7537" s="259" t="s">
        <v>134</v>
      </c>
      <c r="G7537" s="259" t="s">
        <v>295</v>
      </c>
      <c r="H7537" s="264" t="s">
        <v>2129</v>
      </c>
      <c r="I7537" s="264" t="s">
        <v>135</v>
      </c>
      <c r="J7537" s="264">
        <v>-374.37</v>
      </c>
      <c r="K7537" s="82" t="str">
        <f>IFERROR(IFERROR(VLOOKUP(I7537,'DE-PARA'!B:D,3,0),VLOOKUP(I7537,'DE-PARA'!C:D,2,0)),"NÃO ENCONTRADO")</f>
        <v>Pessoal</v>
      </c>
      <c r="L7537" s="50" t="str">
        <f>VLOOKUP(K7537,'Base -Receita-Despesa'!$B:$AS,1,FALSE)</f>
        <v>Pessoal</v>
      </c>
    </row>
    <row r="7538" spans="1:12" ht="15" customHeight="1" x14ac:dyDescent="0.25">
      <c r="A7538" s="81" t="str">
        <f t="shared" ref="A7538:A7601" si="242">IF(K7538="NÃO ENCONTRADO",0,RIGHT(D7538,4))</f>
        <v>2020</v>
      </c>
      <c r="B7538" s="259" t="s">
        <v>1021</v>
      </c>
      <c r="C7538" s="260" t="s">
        <v>1022</v>
      </c>
      <c r="D7538" s="73" t="str">
        <f t="shared" si="241"/>
        <v>abr/2020</v>
      </c>
      <c r="E7538" s="263">
        <v>43938</v>
      </c>
      <c r="F7538" s="259" t="s">
        <v>134</v>
      </c>
      <c r="G7538" s="259" t="s">
        <v>295</v>
      </c>
      <c r="H7538" s="264" t="s">
        <v>1888</v>
      </c>
      <c r="I7538" s="264" t="s">
        <v>135</v>
      </c>
      <c r="J7538" s="264">
        <v>-337.8</v>
      </c>
      <c r="K7538" s="82" t="str">
        <f>IFERROR(IFERROR(VLOOKUP(I7538,'DE-PARA'!B:D,3,0),VLOOKUP(I7538,'DE-PARA'!C:D,2,0)),"NÃO ENCONTRADO")</f>
        <v>Pessoal</v>
      </c>
      <c r="L7538" s="50" t="str">
        <f>VLOOKUP(K7538,'Base -Receita-Despesa'!$B:$AS,1,FALSE)</f>
        <v>Pessoal</v>
      </c>
    </row>
    <row r="7539" spans="1:12" ht="15" customHeight="1" x14ac:dyDescent="0.25">
      <c r="A7539" s="81" t="str">
        <f t="shared" si="242"/>
        <v>2020</v>
      </c>
      <c r="B7539" s="259" t="s">
        <v>1021</v>
      </c>
      <c r="C7539" s="260" t="s">
        <v>1022</v>
      </c>
      <c r="D7539" s="73" t="str">
        <f t="shared" si="241"/>
        <v>abr/2020</v>
      </c>
      <c r="E7539" s="263">
        <v>43938</v>
      </c>
      <c r="F7539" s="259" t="s">
        <v>134</v>
      </c>
      <c r="G7539" s="259" t="s">
        <v>295</v>
      </c>
      <c r="H7539" s="264" t="s">
        <v>1885</v>
      </c>
      <c r="I7539" s="264" t="s">
        <v>135</v>
      </c>
      <c r="J7539" s="264">
        <v>-337.8</v>
      </c>
      <c r="K7539" s="82" t="str">
        <f>IFERROR(IFERROR(VLOOKUP(I7539,'DE-PARA'!B:D,3,0),VLOOKUP(I7539,'DE-PARA'!C:D,2,0)),"NÃO ENCONTRADO")</f>
        <v>Pessoal</v>
      </c>
      <c r="L7539" s="50" t="str">
        <f>VLOOKUP(K7539,'Base -Receita-Despesa'!$B:$AS,1,FALSE)</f>
        <v>Pessoal</v>
      </c>
    </row>
    <row r="7540" spans="1:12" ht="15" customHeight="1" x14ac:dyDescent="0.25">
      <c r="A7540" s="81" t="str">
        <f t="shared" si="242"/>
        <v>2020</v>
      </c>
      <c r="B7540" s="259" t="s">
        <v>1021</v>
      </c>
      <c r="C7540" s="260" t="s">
        <v>1022</v>
      </c>
      <c r="D7540" s="73" t="str">
        <f t="shared" si="241"/>
        <v>abr/2020</v>
      </c>
      <c r="E7540" s="263">
        <v>43938</v>
      </c>
      <c r="F7540" s="259" t="s">
        <v>134</v>
      </c>
      <c r="G7540" s="259" t="s">
        <v>295</v>
      </c>
      <c r="H7540" s="264" t="s">
        <v>1886</v>
      </c>
      <c r="I7540" s="264" t="s">
        <v>135</v>
      </c>
      <c r="J7540" s="264">
        <v>-358.04</v>
      </c>
      <c r="K7540" s="82" t="str">
        <f>IFERROR(IFERROR(VLOOKUP(I7540,'DE-PARA'!B:D,3,0),VLOOKUP(I7540,'DE-PARA'!C:D,2,0)),"NÃO ENCONTRADO")</f>
        <v>Pessoal</v>
      </c>
      <c r="L7540" s="50" t="str">
        <f>VLOOKUP(K7540,'Base -Receita-Despesa'!$B:$AS,1,FALSE)</f>
        <v>Pessoal</v>
      </c>
    </row>
    <row r="7541" spans="1:12" ht="15" customHeight="1" x14ac:dyDescent="0.25">
      <c r="A7541" s="81" t="str">
        <f t="shared" si="242"/>
        <v>2020</v>
      </c>
      <c r="B7541" s="259" t="s">
        <v>1021</v>
      </c>
      <c r="C7541" s="260" t="s">
        <v>1022</v>
      </c>
      <c r="D7541" s="73" t="str">
        <f t="shared" si="241"/>
        <v>abr/2020</v>
      </c>
      <c r="E7541" s="263">
        <v>43938</v>
      </c>
      <c r="F7541" s="259" t="s">
        <v>134</v>
      </c>
      <c r="G7541" s="259" t="s">
        <v>295</v>
      </c>
      <c r="H7541" s="270" t="s">
        <v>1528</v>
      </c>
      <c r="I7541" s="264" t="s">
        <v>135</v>
      </c>
      <c r="J7541" s="270">
        <v>-896.54</v>
      </c>
      <c r="K7541" s="82" t="str">
        <f>IFERROR(IFERROR(VLOOKUP(I7541,'DE-PARA'!B:D,3,0),VLOOKUP(I7541,'DE-PARA'!C:D,2,0)),"NÃO ENCONTRADO")</f>
        <v>Pessoal</v>
      </c>
      <c r="L7541" s="50" t="str">
        <f>VLOOKUP(K7541,'Base -Receita-Despesa'!$B:$AS,1,FALSE)</f>
        <v>Pessoal</v>
      </c>
    </row>
    <row r="7542" spans="1:12" ht="15" customHeight="1" x14ac:dyDescent="0.25">
      <c r="A7542" s="81" t="str">
        <f t="shared" si="242"/>
        <v>2020</v>
      </c>
      <c r="B7542" s="259" t="s">
        <v>1021</v>
      </c>
      <c r="C7542" s="260" t="s">
        <v>1022</v>
      </c>
      <c r="D7542" s="73" t="str">
        <f t="shared" si="241"/>
        <v>abr/2020</v>
      </c>
      <c r="E7542" s="263">
        <v>43938</v>
      </c>
      <c r="F7542" s="259" t="s">
        <v>214</v>
      </c>
      <c r="G7542" s="259" t="s">
        <v>295</v>
      </c>
      <c r="H7542" s="270" t="s">
        <v>197</v>
      </c>
      <c r="I7542" s="270" t="s">
        <v>133</v>
      </c>
      <c r="J7542" s="270">
        <v>-10</v>
      </c>
      <c r="K7542" s="82" t="str">
        <f>IFERROR(IFERROR(VLOOKUP(I7542,'DE-PARA'!B:D,3,0),VLOOKUP(I7542,'DE-PARA'!C:D,2,0)),"NÃO ENCONTRADO")</f>
        <v>Outras Saídas</v>
      </c>
      <c r="L7542" s="50" t="str">
        <f>VLOOKUP(K7542,'Base -Receita-Despesa'!$B:$AS,1,FALSE)</f>
        <v>Outras Saídas</v>
      </c>
    </row>
    <row r="7543" spans="1:12" ht="15" customHeight="1" x14ac:dyDescent="0.25">
      <c r="A7543" s="81" t="str">
        <f t="shared" si="242"/>
        <v>2020</v>
      </c>
      <c r="B7543" s="259" t="s">
        <v>1021</v>
      </c>
      <c r="C7543" s="260" t="s">
        <v>1022</v>
      </c>
      <c r="D7543" s="73" t="str">
        <f t="shared" si="241"/>
        <v>abr/2020</v>
      </c>
      <c r="E7543" s="263">
        <v>43938</v>
      </c>
      <c r="F7543" s="259" t="s">
        <v>214</v>
      </c>
      <c r="G7543" s="259" t="s">
        <v>295</v>
      </c>
      <c r="H7543" s="270" t="s">
        <v>197</v>
      </c>
      <c r="I7543" s="264" t="s">
        <v>133</v>
      </c>
      <c r="J7543" s="264">
        <v>-10</v>
      </c>
      <c r="K7543" s="82" t="str">
        <f>IFERROR(IFERROR(VLOOKUP(I7543,'DE-PARA'!B:D,3,0),VLOOKUP(I7543,'DE-PARA'!C:D,2,0)),"NÃO ENCONTRADO")</f>
        <v>Outras Saídas</v>
      </c>
      <c r="L7543" s="50" t="str">
        <f>VLOOKUP(K7543,'Base -Receita-Despesa'!$B:$AS,1,FALSE)</f>
        <v>Outras Saídas</v>
      </c>
    </row>
    <row r="7544" spans="1:12" ht="15" customHeight="1" x14ac:dyDescent="0.25">
      <c r="A7544" s="81" t="str">
        <f t="shared" si="242"/>
        <v>2020</v>
      </c>
      <c r="B7544" s="259" t="s">
        <v>1021</v>
      </c>
      <c r="C7544" s="260" t="s">
        <v>1022</v>
      </c>
      <c r="D7544" s="73" t="str">
        <f t="shared" si="241"/>
        <v>abr/2020</v>
      </c>
      <c r="E7544" s="263">
        <v>43938</v>
      </c>
      <c r="F7544" s="259" t="s">
        <v>214</v>
      </c>
      <c r="G7544" s="259" t="s">
        <v>295</v>
      </c>
      <c r="H7544" s="264" t="s">
        <v>197</v>
      </c>
      <c r="I7544" s="264" t="s">
        <v>133</v>
      </c>
      <c r="J7544" s="264">
        <v>-10</v>
      </c>
      <c r="K7544" s="82" t="str">
        <f>IFERROR(IFERROR(VLOOKUP(I7544,'DE-PARA'!B:D,3,0),VLOOKUP(I7544,'DE-PARA'!C:D,2,0)),"NÃO ENCONTRADO")</f>
        <v>Outras Saídas</v>
      </c>
      <c r="L7544" s="50" t="str">
        <f>VLOOKUP(K7544,'Base -Receita-Despesa'!$B:$AS,1,FALSE)</f>
        <v>Outras Saídas</v>
      </c>
    </row>
    <row r="7545" spans="1:12" ht="15" customHeight="1" x14ac:dyDescent="0.25">
      <c r="A7545" s="81" t="str">
        <f t="shared" si="242"/>
        <v>2020</v>
      </c>
      <c r="B7545" s="259" t="s">
        <v>1021</v>
      </c>
      <c r="C7545" s="260" t="s">
        <v>1022</v>
      </c>
      <c r="D7545" s="73" t="str">
        <f t="shared" si="241"/>
        <v>abr/2020</v>
      </c>
      <c r="E7545" s="263">
        <v>43938</v>
      </c>
      <c r="F7545" s="259" t="s">
        <v>214</v>
      </c>
      <c r="G7545" s="259" t="s">
        <v>295</v>
      </c>
      <c r="H7545" s="264" t="s">
        <v>197</v>
      </c>
      <c r="I7545" s="264" t="s">
        <v>133</v>
      </c>
      <c r="J7545" s="264">
        <v>-10</v>
      </c>
      <c r="K7545" s="82" t="str">
        <f>IFERROR(IFERROR(VLOOKUP(I7545,'DE-PARA'!B:D,3,0),VLOOKUP(I7545,'DE-PARA'!C:D,2,0)),"NÃO ENCONTRADO")</f>
        <v>Outras Saídas</v>
      </c>
      <c r="L7545" s="50" t="str">
        <f>VLOOKUP(K7545,'Base -Receita-Despesa'!$B:$AS,1,FALSE)</f>
        <v>Outras Saídas</v>
      </c>
    </row>
    <row r="7546" spans="1:12" ht="15" customHeight="1" x14ac:dyDescent="0.25">
      <c r="A7546" s="81" t="str">
        <f t="shared" si="242"/>
        <v>2020</v>
      </c>
      <c r="B7546" s="259" t="s">
        <v>1021</v>
      </c>
      <c r="C7546" s="260" t="s">
        <v>1022</v>
      </c>
      <c r="D7546" s="73" t="str">
        <f t="shared" si="241"/>
        <v>abr/2020</v>
      </c>
      <c r="E7546" s="263">
        <v>43938</v>
      </c>
      <c r="F7546" s="259" t="s">
        <v>214</v>
      </c>
      <c r="G7546" s="259" t="s">
        <v>295</v>
      </c>
      <c r="H7546" s="264" t="s">
        <v>197</v>
      </c>
      <c r="I7546" s="264" t="s">
        <v>133</v>
      </c>
      <c r="J7546" s="264">
        <v>-10</v>
      </c>
      <c r="K7546" s="82" t="str">
        <f>IFERROR(IFERROR(VLOOKUP(I7546,'DE-PARA'!B:D,3,0),VLOOKUP(I7546,'DE-PARA'!C:D,2,0)),"NÃO ENCONTRADO")</f>
        <v>Outras Saídas</v>
      </c>
      <c r="L7546" s="50" t="str">
        <f>VLOOKUP(K7546,'Base -Receita-Despesa'!$B:$AS,1,FALSE)</f>
        <v>Outras Saídas</v>
      </c>
    </row>
    <row r="7547" spans="1:12" ht="15" customHeight="1" x14ac:dyDescent="0.25">
      <c r="A7547" s="81" t="str">
        <f t="shared" si="242"/>
        <v>2020</v>
      </c>
      <c r="B7547" s="259" t="s">
        <v>1021</v>
      </c>
      <c r="C7547" s="260" t="s">
        <v>1022</v>
      </c>
      <c r="D7547" s="73" t="str">
        <f t="shared" si="241"/>
        <v>abr/2020</v>
      </c>
      <c r="E7547" s="263">
        <v>43938</v>
      </c>
      <c r="F7547" s="259" t="s">
        <v>207</v>
      </c>
      <c r="G7547" s="259" t="s">
        <v>295</v>
      </c>
      <c r="H7547" s="264" t="s">
        <v>208</v>
      </c>
      <c r="I7547" s="264" t="s">
        <v>298</v>
      </c>
      <c r="J7547" s="265">
        <v>228680.76</v>
      </c>
      <c r="K7547" s="82" t="str">
        <f>IFERROR(IFERROR(VLOOKUP(I7547,'DE-PARA'!B:D,3,0),VLOOKUP(I7547,'DE-PARA'!C:D,2,0)),"NÃO ENCONTRADO")</f>
        <v>Entrada Conta Aplicação (+)</v>
      </c>
      <c r="L7547" s="50" t="str">
        <f>VLOOKUP(K7547,'Base -Receita-Despesa'!$B:$AS,1,FALSE)</f>
        <v>ENTRADA CONTA APLICAÇÃO (+)</v>
      </c>
    </row>
    <row r="7548" spans="1:12" ht="15" customHeight="1" x14ac:dyDescent="0.25">
      <c r="A7548" s="81" t="str">
        <f t="shared" si="242"/>
        <v>2020</v>
      </c>
      <c r="B7548" s="259" t="s">
        <v>1021</v>
      </c>
      <c r="C7548" s="260" t="s">
        <v>1022</v>
      </c>
      <c r="D7548" s="73" t="str">
        <f t="shared" si="241"/>
        <v>abr/2020</v>
      </c>
      <c r="E7548" s="263">
        <v>43941</v>
      </c>
      <c r="F7548" s="259" t="s">
        <v>134</v>
      </c>
      <c r="G7548" s="259" t="s">
        <v>295</v>
      </c>
      <c r="H7548" s="264" t="s">
        <v>2116</v>
      </c>
      <c r="I7548" s="264" t="s">
        <v>135</v>
      </c>
      <c r="J7548" s="265">
        <v>2904.8</v>
      </c>
      <c r="K7548" s="82" t="str">
        <f>IFERROR(IFERROR(VLOOKUP(I7548,'DE-PARA'!B:D,3,0),VLOOKUP(I7548,'DE-PARA'!C:D,2,0)),"NÃO ENCONTRADO")</f>
        <v>Pessoal</v>
      </c>
      <c r="L7548" s="50" t="str">
        <f>VLOOKUP(K7548,'Base -Receita-Despesa'!$B:$AS,1,FALSE)</f>
        <v>Pessoal</v>
      </c>
    </row>
    <row r="7549" spans="1:12" ht="15" customHeight="1" x14ac:dyDescent="0.25">
      <c r="A7549" s="81" t="str">
        <f t="shared" si="242"/>
        <v>2020</v>
      </c>
      <c r="B7549" s="259" t="s">
        <v>1021</v>
      </c>
      <c r="C7549" s="260" t="s">
        <v>1022</v>
      </c>
      <c r="D7549" s="73" t="str">
        <f t="shared" si="241"/>
        <v>abr/2020</v>
      </c>
      <c r="E7549" s="263">
        <v>43941</v>
      </c>
      <c r="F7549" s="259" t="s">
        <v>214</v>
      </c>
      <c r="G7549" s="259" t="s">
        <v>295</v>
      </c>
      <c r="H7549" s="264" t="s">
        <v>329</v>
      </c>
      <c r="I7549" s="264" t="s">
        <v>133</v>
      </c>
      <c r="J7549" s="264">
        <v>-49.5</v>
      </c>
      <c r="K7549" s="82" t="str">
        <f>IFERROR(IFERROR(VLOOKUP(I7549,'DE-PARA'!B:D,3,0),VLOOKUP(I7549,'DE-PARA'!C:D,2,0)),"NÃO ENCONTRADO")</f>
        <v>Outras Saídas</v>
      </c>
      <c r="L7549" s="50" t="str">
        <f>VLOOKUP(K7549,'Base -Receita-Despesa'!$B:$AS,1,FALSE)</f>
        <v>Outras Saídas</v>
      </c>
    </row>
    <row r="7550" spans="1:12" ht="15" customHeight="1" x14ac:dyDescent="0.25">
      <c r="A7550" s="81" t="str">
        <f t="shared" si="242"/>
        <v>2020</v>
      </c>
      <c r="B7550" s="259" t="s">
        <v>1021</v>
      </c>
      <c r="C7550" s="260" t="s">
        <v>1022</v>
      </c>
      <c r="D7550" s="73" t="str">
        <f t="shared" si="241"/>
        <v>abr/2020</v>
      </c>
      <c r="E7550" s="263">
        <v>43941</v>
      </c>
      <c r="F7550" s="259" t="s">
        <v>214</v>
      </c>
      <c r="G7550" s="259" t="s">
        <v>295</v>
      </c>
      <c r="H7550" s="264" t="s">
        <v>136</v>
      </c>
      <c r="I7550" s="264" t="s">
        <v>133</v>
      </c>
      <c r="J7550" s="264">
        <v>-53.82</v>
      </c>
      <c r="K7550" s="82" t="str">
        <f>IFERROR(IFERROR(VLOOKUP(I7550,'DE-PARA'!B:D,3,0),VLOOKUP(I7550,'DE-PARA'!C:D,2,0)),"NÃO ENCONTRADO")</f>
        <v>Outras Saídas</v>
      </c>
      <c r="L7550" s="50" t="str">
        <f>VLOOKUP(K7550,'Base -Receita-Despesa'!$B:$AS,1,FALSE)</f>
        <v>Outras Saídas</v>
      </c>
    </row>
    <row r="7551" spans="1:12" ht="15" customHeight="1" x14ac:dyDescent="0.25">
      <c r="A7551" s="81" t="str">
        <f t="shared" si="242"/>
        <v>2020</v>
      </c>
      <c r="B7551" s="259" t="s">
        <v>1021</v>
      </c>
      <c r="C7551" s="260" t="s">
        <v>1022</v>
      </c>
      <c r="D7551" s="73" t="str">
        <f t="shared" si="241"/>
        <v>abr/2020</v>
      </c>
      <c r="E7551" s="263">
        <v>43944</v>
      </c>
      <c r="F7551" s="259">
        <v>2475</v>
      </c>
      <c r="G7551" s="259" t="s">
        <v>295</v>
      </c>
      <c r="H7551" s="264" t="s">
        <v>2130</v>
      </c>
      <c r="I7551" s="264" t="s">
        <v>119</v>
      </c>
      <c r="J7551" s="265">
        <v>-1169.49</v>
      </c>
      <c r="K7551" s="82" t="str">
        <f>IFERROR(IFERROR(VLOOKUP(I7551,'DE-PARA'!B:D,3,0),VLOOKUP(I7551,'DE-PARA'!C:D,2,0)),"NÃO ENCONTRADO")</f>
        <v>Serviços</v>
      </c>
      <c r="L7551" s="50" t="str">
        <f>VLOOKUP(K7551,'Base -Receita-Despesa'!$B:$AS,1,FALSE)</f>
        <v>Serviços</v>
      </c>
    </row>
    <row r="7552" spans="1:12" ht="15" customHeight="1" x14ac:dyDescent="0.25">
      <c r="A7552" s="81" t="str">
        <f t="shared" si="242"/>
        <v>2020</v>
      </c>
      <c r="B7552" s="259" t="s">
        <v>1021</v>
      </c>
      <c r="C7552" s="260" t="s">
        <v>1022</v>
      </c>
      <c r="D7552" s="73" t="str">
        <f t="shared" si="241"/>
        <v>abr/2020</v>
      </c>
      <c r="E7552" s="263">
        <v>43944</v>
      </c>
      <c r="F7552" s="259">
        <v>251</v>
      </c>
      <c r="G7552" s="259" t="s">
        <v>295</v>
      </c>
      <c r="H7552" s="264" t="s">
        <v>2022</v>
      </c>
      <c r="I7552" s="264" t="s">
        <v>256</v>
      </c>
      <c r="J7552" s="265">
        <v>-1195.2</v>
      </c>
      <c r="K7552" s="82" t="str">
        <f>IFERROR(IFERROR(VLOOKUP(I7552,'DE-PARA'!B:D,3,0),VLOOKUP(I7552,'DE-PARA'!C:D,2,0)),"NÃO ENCONTRADO")</f>
        <v>Materiais</v>
      </c>
      <c r="L7552" s="50" t="str">
        <f>VLOOKUP(K7552,'Base -Receita-Despesa'!$B:$AS,1,FALSE)</f>
        <v>Materiais</v>
      </c>
    </row>
    <row r="7553" spans="1:12" ht="15" customHeight="1" x14ac:dyDescent="0.25">
      <c r="A7553" s="81" t="str">
        <f t="shared" si="242"/>
        <v>2020</v>
      </c>
      <c r="B7553" s="259" t="s">
        <v>1021</v>
      </c>
      <c r="C7553" s="260" t="s">
        <v>1022</v>
      </c>
      <c r="D7553" s="73" t="str">
        <f t="shared" si="241"/>
        <v>abr/2020</v>
      </c>
      <c r="E7553" s="263">
        <v>43944</v>
      </c>
      <c r="F7553" s="259">
        <v>330</v>
      </c>
      <c r="G7553" s="259" t="s">
        <v>295</v>
      </c>
      <c r="H7553" s="264" t="s">
        <v>2131</v>
      </c>
      <c r="I7553" s="264" t="s">
        <v>279</v>
      </c>
      <c r="J7553" s="265">
        <v>-6600</v>
      </c>
      <c r="K7553" s="82" t="str">
        <f>IFERROR(IFERROR(VLOOKUP(I7553,'DE-PARA'!B:D,3,0),VLOOKUP(I7553,'DE-PARA'!C:D,2,0)),"NÃO ENCONTRADO")</f>
        <v>Serviços</v>
      </c>
      <c r="L7553" s="50" t="str">
        <f>VLOOKUP(K7553,'Base -Receita-Despesa'!$B:$AS,1,FALSE)</f>
        <v>Serviços</v>
      </c>
    </row>
    <row r="7554" spans="1:12" ht="15" customHeight="1" x14ac:dyDescent="0.25">
      <c r="A7554" s="81" t="str">
        <f t="shared" si="242"/>
        <v>2020</v>
      </c>
      <c r="B7554" s="259" t="s">
        <v>1021</v>
      </c>
      <c r="C7554" s="260" t="s">
        <v>1022</v>
      </c>
      <c r="D7554" s="73" t="str">
        <f t="shared" si="241"/>
        <v>abr/2020</v>
      </c>
      <c r="E7554" s="263">
        <v>43944</v>
      </c>
      <c r="F7554" s="259">
        <v>57135</v>
      </c>
      <c r="G7554" s="259" t="s">
        <v>295</v>
      </c>
      <c r="H7554" s="264" t="s">
        <v>2132</v>
      </c>
      <c r="I7554" s="264" t="s">
        <v>255</v>
      </c>
      <c r="J7554" s="265">
        <v>-1995.34</v>
      </c>
      <c r="K7554" s="82" t="str">
        <f>IFERROR(IFERROR(VLOOKUP(I7554,'DE-PARA'!B:D,3,0),VLOOKUP(I7554,'DE-PARA'!C:D,2,0)),"NÃO ENCONTRADO")</f>
        <v>Materiais</v>
      </c>
      <c r="L7554" s="50" t="str">
        <f>VLOOKUP(K7554,'Base -Receita-Despesa'!$B:$AS,1,FALSE)</f>
        <v>Materiais</v>
      </c>
    </row>
    <row r="7555" spans="1:12" ht="15" customHeight="1" x14ac:dyDescent="0.25">
      <c r="A7555" s="81" t="str">
        <f t="shared" si="242"/>
        <v>2020</v>
      </c>
      <c r="B7555" s="259" t="s">
        <v>1021</v>
      </c>
      <c r="C7555" s="260" t="s">
        <v>1022</v>
      </c>
      <c r="D7555" s="73" t="str">
        <f t="shared" ref="D7555:D7618" si="243">TEXT(E7555,"mmm/aaaa")</f>
        <v>abr/2020</v>
      </c>
      <c r="E7555" s="263">
        <v>43944</v>
      </c>
      <c r="F7555" s="259">
        <v>3179</v>
      </c>
      <c r="G7555" s="259" t="s">
        <v>295</v>
      </c>
      <c r="H7555" s="264" t="s">
        <v>1084</v>
      </c>
      <c r="I7555" s="264" t="s">
        <v>252</v>
      </c>
      <c r="J7555" s="265">
        <v>-1953</v>
      </c>
      <c r="K7555" s="82" t="str">
        <f>IFERROR(IFERROR(VLOOKUP(I7555,'DE-PARA'!B:D,3,0),VLOOKUP(I7555,'DE-PARA'!C:D,2,0)),"NÃO ENCONTRADO")</f>
        <v>Materiais</v>
      </c>
      <c r="L7555" s="50" t="str">
        <f>VLOOKUP(K7555,'Base -Receita-Despesa'!$B:$AS,1,FALSE)</f>
        <v>Materiais</v>
      </c>
    </row>
    <row r="7556" spans="1:12" ht="15" customHeight="1" x14ac:dyDescent="0.25">
      <c r="A7556" s="81" t="str">
        <f t="shared" si="242"/>
        <v>2020</v>
      </c>
      <c r="B7556" s="259" t="s">
        <v>1021</v>
      </c>
      <c r="C7556" s="260" t="s">
        <v>1022</v>
      </c>
      <c r="D7556" s="73" t="str">
        <f t="shared" si="243"/>
        <v>abr/2020</v>
      </c>
      <c r="E7556" s="263">
        <v>43944</v>
      </c>
      <c r="F7556" s="259">
        <v>3364</v>
      </c>
      <c r="G7556" s="259" t="s">
        <v>295</v>
      </c>
      <c r="H7556" s="264" t="s">
        <v>1084</v>
      </c>
      <c r="I7556" s="264" t="s">
        <v>252</v>
      </c>
      <c r="J7556" s="265">
        <v>-4820.13</v>
      </c>
      <c r="K7556" s="82" t="str">
        <f>IFERROR(IFERROR(VLOOKUP(I7556,'DE-PARA'!B:D,3,0),VLOOKUP(I7556,'DE-PARA'!C:D,2,0)),"NÃO ENCONTRADO")</f>
        <v>Materiais</v>
      </c>
      <c r="L7556" s="50" t="str">
        <f>VLOOKUP(K7556,'Base -Receita-Despesa'!$B:$AS,1,FALSE)</f>
        <v>Materiais</v>
      </c>
    </row>
    <row r="7557" spans="1:12" ht="15" customHeight="1" x14ac:dyDescent="0.25">
      <c r="A7557" s="81" t="str">
        <f t="shared" si="242"/>
        <v>2020</v>
      </c>
      <c r="B7557" s="259" t="s">
        <v>1021</v>
      </c>
      <c r="C7557" s="260" t="s">
        <v>1022</v>
      </c>
      <c r="D7557" s="73" t="str">
        <f t="shared" si="243"/>
        <v>abr/2020</v>
      </c>
      <c r="E7557" s="263">
        <v>43944</v>
      </c>
      <c r="F7557" s="259" t="s">
        <v>1577</v>
      </c>
      <c r="G7557" s="259" t="s">
        <v>295</v>
      </c>
      <c r="H7557" s="264" t="s">
        <v>2099</v>
      </c>
      <c r="I7557" s="264" t="s">
        <v>276</v>
      </c>
      <c r="J7557" s="264">
        <v>-297.95999999999998</v>
      </c>
      <c r="K7557" s="82" t="str">
        <f>IFERROR(IFERROR(VLOOKUP(I7557,'DE-PARA'!B:D,3,0),VLOOKUP(I7557,'DE-PARA'!C:D,2,0)),"NÃO ENCONTRADO")</f>
        <v>Despesas com Viagens</v>
      </c>
      <c r="L7557" s="50" t="str">
        <f>VLOOKUP(K7557,'Base -Receita-Despesa'!$B:$AS,1,FALSE)</f>
        <v>Despesas com Viagens</v>
      </c>
    </row>
    <row r="7558" spans="1:12" ht="15" customHeight="1" x14ac:dyDescent="0.25">
      <c r="A7558" s="81" t="str">
        <f t="shared" si="242"/>
        <v>2020</v>
      </c>
      <c r="B7558" s="259" t="s">
        <v>1021</v>
      </c>
      <c r="C7558" s="260" t="s">
        <v>1022</v>
      </c>
      <c r="D7558" s="73" t="str">
        <f t="shared" si="243"/>
        <v>abr/2020</v>
      </c>
      <c r="E7558" s="263">
        <v>43944</v>
      </c>
      <c r="F7558" s="259">
        <v>243</v>
      </c>
      <c r="G7558" s="259" t="s">
        <v>295</v>
      </c>
      <c r="H7558" s="264" t="s">
        <v>2022</v>
      </c>
      <c r="I7558" s="264" t="s">
        <v>256</v>
      </c>
      <c r="J7558" s="264">
        <v>-744</v>
      </c>
      <c r="K7558" s="82" t="str">
        <f>IFERROR(IFERROR(VLOOKUP(I7558,'DE-PARA'!B:D,3,0),VLOOKUP(I7558,'DE-PARA'!C:D,2,0)),"NÃO ENCONTRADO")</f>
        <v>Materiais</v>
      </c>
      <c r="L7558" s="50" t="str">
        <f>VLOOKUP(K7558,'Base -Receita-Despesa'!$B:$AS,1,FALSE)</f>
        <v>Materiais</v>
      </c>
    </row>
    <row r="7559" spans="1:12" ht="15" customHeight="1" x14ac:dyDescent="0.25">
      <c r="A7559" s="81" t="str">
        <f t="shared" si="242"/>
        <v>2020</v>
      </c>
      <c r="B7559" s="259" t="s">
        <v>1021</v>
      </c>
      <c r="C7559" s="260" t="s">
        <v>1022</v>
      </c>
      <c r="D7559" s="73" t="str">
        <f t="shared" si="243"/>
        <v>abr/2020</v>
      </c>
      <c r="E7559" s="263">
        <v>43944</v>
      </c>
      <c r="F7559" s="259">
        <v>56</v>
      </c>
      <c r="G7559" s="259" t="s">
        <v>295</v>
      </c>
      <c r="H7559" s="264" t="s">
        <v>2110</v>
      </c>
      <c r="I7559" s="264" t="s">
        <v>158</v>
      </c>
      <c r="J7559" s="265">
        <v>-2500</v>
      </c>
      <c r="K7559" s="82" t="str">
        <f>IFERROR(IFERROR(VLOOKUP(I7559,'DE-PARA'!B:D,3,0),VLOOKUP(I7559,'DE-PARA'!C:D,2,0)),"NÃO ENCONTRADO")</f>
        <v>Materiais</v>
      </c>
      <c r="L7559" s="50" t="str">
        <f>VLOOKUP(K7559,'Base -Receita-Despesa'!$B:$AS,1,FALSE)</f>
        <v>Materiais</v>
      </c>
    </row>
    <row r="7560" spans="1:12" ht="15" customHeight="1" x14ac:dyDescent="0.25">
      <c r="A7560" s="81" t="str">
        <f t="shared" si="242"/>
        <v>2020</v>
      </c>
      <c r="B7560" s="259" t="s">
        <v>1021</v>
      </c>
      <c r="C7560" s="260" t="s">
        <v>1022</v>
      </c>
      <c r="D7560" s="73" t="str">
        <f t="shared" si="243"/>
        <v>abr/2020</v>
      </c>
      <c r="E7560" s="263">
        <v>43944</v>
      </c>
      <c r="F7560" s="259" t="s">
        <v>214</v>
      </c>
      <c r="G7560" s="259" t="s">
        <v>295</v>
      </c>
      <c r="H7560" s="264" t="s">
        <v>197</v>
      </c>
      <c r="I7560" s="264" t="s">
        <v>133</v>
      </c>
      <c r="J7560" s="264">
        <v>-10</v>
      </c>
      <c r="K7560" s="82" t="str">
        <f>IFERROR(IFERROR(VLOOKUP(I7560,'DE-PARA'!B:D,3,0),VLOOKUP(I7560,'DE-PARA'!C:D,2,0)),"NÃO ENCONTRADO")</f>
        <v>Outras Saídas</v>
      </c>
      <c r="L7560" s="50" t="str">
        <f>VLOOKUP(K7560,'Base -Receita-Despesa'!$B:$AS,1,FALSE)</f>
        <v>Outras Saídas</v>
      </c>
    </row>
    <row r="7561" spans="1:12" ht="15" customHeight="1" x14ac:dyDescent="0.25">
      <c r="A7561" s="81" t="str">
        <f t="shared" si="242"/>
        <v>2020</v>
      </c>
      <c r="B7561" s="259" t="s">
        <v>1021</v>
      </c>
      <c r="C7561" s="260" t="s">
        <v>1022</v>
      </c>
      <c r="D7561" s="73" t="str">
        <f t="shared" si="243"/>
        <v>abr/2020</v>
      </c>
      <c r="E7561" s="263">
        <v>43944</v>
      </c>
      <c r="F7561" s="259" t="s">
        <v>214</v>
      </c>
      <c r="G7561" s="259" t="s">
        <v>295</v>
      </c>
      <c r="H7561" s="264" t="s">
        <v>197</v>
      </c>
      <c r="I7561" s="264" t="s">
        <v>133</v>
      </c>
      <c r="J7561" s="264">
        <v>-10</v>
      </c>
      <c r="K7561" s="82" t="str">
        <f>IFERROR(IFERROR(VLOOKUP(I7561,'DE-PARA'!B:D,3,0),VLOOKUP(I7561,'DE-PARA'!C:D,2,0)),"NÃO ENCONTRADO")</f>
        <v>Outras Saídas</v>
      </c>
      <c r="L7561" s="50" t="str">
        <f>VLOOKUP(K7561,'Base -Receita-Despesa'!$B:$AS,1,FALSE)</f>
        <v>Outras Saídas</v>
      </c>
    </row>
    <row r="7562" spans="1:12" ht="15" customHeight="1" x14ac:dyDescent="0.25">
      <c r="A7562" s="81" t="str">
        <f t="shared" si="242"/>
        <v>2020</v>
      </c>
      <c r="B7562" s="259" t="s">
        <v>1021</v>
      </c>
      <c r="C7562" s="260" t="s">
        <v>1022</v>
      </c>
      <c r="D7562" s="73" t="str">
        <f t="shared" si="243"/>
        <v>abr/2020</v>
      </c>
      <c r="E7562" s="263">
        <v>43944</v>
      </c>
      <c r="F7562" s="259" t="s">
        <v>214</v>
      </c>
      <c r="G7562" s="259" t="s">
        <v>295</v>
      </c>
      <c r="H7562" s="264" t="s">
        <v>197</v>
      </c>
      <c r="I7562" s="264" t="s">
        <v>133</v>
      </c>
      <c r="J7562" s="264">
        <v>-10</v>
      </c>
      <c r="K7562" s="82" t="str">
        <f>IFERROR(IFERROR(VLOOKUP(I7562,'DE-PARA'!B:D,3,0),VLOOKUP(I7562,'DE-PARA'!C:D,2,0)),"NÃO ENCONTRADO")</f>
        <v>Outras Saídas</v>
      </c>
      <c r="L7562" s="50" t="str">
        <f>VLOOKUP(K7562,'Base -Receita-Despesa'!$B:$AS,1,FALSE)</f>
        <v>Outras Saídas</v>
      </c>
    </row>
    <row r="7563" spans="1:12" ht="15" customHeight="1" x14ac:dyDescent="0.25">
      <c r="A7563" s="81" t="str">
        <f t="shared" si="242"/>
        <v>2020</v>
      </c>
      <c r="B7563" s="259" t="s">
        <v>1021</v>
      </c>
      <c r="C7563" s="260" t="s">
        <v>1022</v>
      </c>
      <c r="D7563" s="73" t="str">
        <f t="shared" si="243"/>
        <v>abr/2020</v>
      </c>
      <c r="E7563" s="263">
        <v>43944</v>
      </c>
      <c r="F7563" s="259" t="s">
        <v>214</v>
      </c>
      <c r="G7563" s="259" t="s">
        <v>295</v>
      </c>
      <c r="H7563" s="264" t="s">
        <v>197</v>
      </c>
      <c r="I7563" s="264" t="s">
        <v>133</v>
      </c>
      <c r="J7563" s="264">
        <v>-10</v>
      </c>
      <c r="K7563" s="82" t="str">
        <f>IFERROR(IFERROR(VLOOKUP(I7563,'DE-PARA'!B:D,3,0),VLOOKUP(I7563,'DE-PARA'!C:D,2,0)),"NÃO ENCONTRADO")</f>
        <v>Outras Saídas</v>
      </c>
      <c r="L7563" s="50" t="str">
        <f>VLOOKUP(K7563,'Base -Receita-Despesa'!$B:$AS,1,FALSE)</f>
        <v>Outras Saídas</v>
      </c>
    </row>
    <row r="7564" spans="1:12" ht="15" customHeight="1" x14ac:dyDescent="0.25">
      <c r="A7564" s="81" t="str">
        <f t="shared" si="242"/>
        <v>2020</v>
      </c>
      <c r="B7564" s="259" t="s">
        <v>1021</v>
      </c>
      <c r="C7564" s="260" t="s">
        <v>1022</v>
      </c>
      <c r="D7564" s="73" t="str">
        <f t="shared" si="243"/>
        <v>abr/2020</v>
      </c>
      <c r="E7564" s="263">
        <v>43944</v>
      </c>
      <c r="F7564" s="259" t="s">
        <v>214</v>
      </c>
      <c r="G7564" s="259" t="s">
        <v>295</v>
      </c>
      <c r="H7564" s="264" t="s">
        <v>197</v>
      </c>
      <c r="I7564" s="264" t="s">
        <v>133</v>
      </c>
      <c r="J7564" s="264">
        <v>-10</v>
      </c>
      <c r="K7564" s="82" t="str">
        <f>IFERROR(IFERROR(VLOOKUP(I7564,'DE-PARA'!B:D,3,0),VLOOKUP(I7564,'DE-PARA'!C:D,2,0)),"NÃO ENCONTRADO")</f>
        <v>Outras Saídas</v>
      </c>
      <c r="L7564" s="50" t="str">
        <f>VLOOKUP(K7564,'Base -Receita-Despesa'!$B:$AS,1,FALSE)</f>
        <v>Outras Saídas</v>
      </c>
    </row>
    <row r="7565" spans="1:12" ht="15" customHeight="1" x14ac:dyDescent="0.25">
      <c r="A7565" s="81" t="str">
        <f t="shared" si="242"/>
        <v>2020</v>
      </c>
      <c r="B7565" s="259" t="s">
        <v>1021</v>
      </c>
      <c r="C7565" s="260" t="s">
        <v>1022</v>
      </c>
      <c r="D7565" s="73" t="str">
        <f t="shared" si="243"/>
        <v>abr/2020</v>
      </c>
      <c r="E7565" s="263">
        <v>43944</v>
      </c>
      <c r="F7565" s="259" t="s">
        <v>214</v>
      </c>
      <c r="G7565" s="259" t="s">
        <v>295</v>
      </c>
      <c r="H7565" s="264" t="s">
        <v>197</v>
      </c>
      <c r="I7565" s="264" t="s">
        <v>133</v>
      </c>
      <c r="J7565" s="264">
        <v>-10</v>
      </c>
      <c r="K7565" s="82" t="str">
        <f>IFERROR(IFERROR(VLOOKUP(I7565,'DE-PARA'!B:D,3,0),VLOOKUP(I7565,'DE-PARA'!C:D,2,0)),"NÃO ENCONTRADO")</f>
        <v>Outras Saídas</v>
      </c>
      <c r="L7565" s="50" t="str">
        <f>VLOOKUP(K7565,'Base -Receita-Despesa'!$B:$AS,1,FALSE)</f>
        <v>Outras Saídas</v>
      </c>
    </row>
    <row r="7566" spans="1:12" ht="15" customHeight="1" x14ac:dyDescent="0.25">
      <c r="A7566" s="81" t="str">
        <f t="shared" si="242"/>
        <v>2020</v>
      </c>
      <c r="B7566" s="259" t="s">
        <v>1021</v>
      </c>
      <c r="C7566" s="260" t="s">
        <v>1022</v>
      </c>
      <c r="D7566" s="73" t="str">
        <f t="shared" si="243"/>
        <v>abr/2020</v>
      </c>
      <c r="E7566" s="263">
        <v>43944</v>
      </c>
      <c r="F7566" s="259" t="s">
        <v>207</v>
      </c>
      <c r="G7566" s="259" t="s">
        <v>295</v>
      </c>
      <c r="H7566" s="264" t="s">
        <v>208</v>
      </c>
      <c r="I7566" s="264" t="s">
        <v>298</v>
      </c>
      <c r="J7566" s="265">
        <v>18533.64</v>
      </c>
      <c r="K7566" s="82" t="str">
        <f>IFERROR(IFERROR(VLOOKUP(I7566,'DE-PARA'!B:D,3,0),VLOOKUP(I7566,'DE-PARA'!C:D,2,0)),"NÃO ENCONTRADO")</f>
        <v>Entrada Conta Aplicação (+)</v>
      </c>
      <c r="L7566" s="50" t="str">
        <f>VLOOKUP(K7566,'Base -Receita-Despesa'!$B:$AS,1,FALSE)</f>
        <v>ENTRADA CONTA APLICAÇÃO (+)</v>
      </c>
    </row>
    <row r="7567" spans="1:12" ht="15" customHeight="1" x14ac:dyDescent="0.25">
      <c r="A7567" s="81" t="str">
        <f t="shared" si="242"/>
        <v>2020</v>
      </c>
      <c r="B7567" s="259" t="s">
        <v>1023</v>
      </c>
      <c r="C7567" s="260" t="s">
        <v>1022</v>
      </c>
      <c r="D7567" s="73" t="str">
        <f t="shared" si="243"/>
        <v>abr/2020</v>
      </c>
      <c r="E7567" s="263">
        <v>43944</v>
      </c>
      <c r="F7567" s="259" t="s">
        <v>143</v>
      </c>
      <c r="G7567" s="259" t="s">
        <v>295</v>
      </c>
      <c r="H7567" s="264" t="s">
        <v>143</v>
      </c>
      <c r="I7567" s="264" t="s">
        <v>235</v>
      </c>
      <c r="J7567" s="265">
        <v>407243.72</v>
      </c>
      <c r="K7567" s="82" t="str">
        <f>IFERROR(IFERROR(VLOOKUP(I7567,'DE-PARA'!B:D,3,0),VLOOKUP(I7567,'DE-PARA'!C:D,2,0)),"NÃO ENCONTRADO")</f>
        <v>Repasses Contrato de Gestão</v>
      </c>
      <c r="L7567" s="50" t="str">
        <f>VLOOKUP(K7567,'Base -Receita-Despesa'!$B:$AS,1,FALSE)</f>
        <v>Repasses Contrato de Gestão</v>
      </c>
    </row>
    <row r="7568" spans="1:12" ht="15" customHeight="1" x14ac:dyDescent="0.25">
      <c r="A7568" s="81" t="str">
        <f t="shared" si="242"/>
        <v>2020</v>
      </c>
      <c r="B7568" s="259" t="s">
        <v>1021</v>
      </c>
      <c r="C7568" s="260" t="s">
        <v>1022</v>
      </c>
      <c r="D7568" s="73" t="str">
        <f t="shared" si="243"/>
        <v>abr/2020</v>
      </c>
      <c r="E7568" s="263">
        <v>43945</v>
      </c>
      <c r="F7568" s="259">
        <v>19760</v>
      </c>
      <c r="G7568" s="259" t="s">
        <v>295</v>
      </c>
      <c r="H7568" s="266" t="s">
        <v>345</v>
      </c>
      <c r="I7568" s="264" t="s">
        <v>249</v>
      </c>
      <c r="J7568" s="275">
        <v>-4089.75</v>
      </c>
      <c r="K7568" s="82" t="str">
        <f>IFERROR(IFERROR(VLOOKUP(I7568,'DE-PARA'!B:D,3,0),VLOOKUP(I7568,'DE-PARA'!C:D,2,0)),"NÃO ENCONTRADO")</f>
        <v>Materiais</v>
      </c>
      <c r="L7568" s="50" t="str">
        <f>VLOOKUP(K7568,'Base -Receita-Despesa'!$B:$AS,1,FALSE)</f>
        <v>Materiais</v>
      </c>
    </row>
    <row r="7569" spans="1:12" ht="15" customHeight="1" x14ac:dyDescent="0.25">
      <c r="A7569" s="81" t="str">
        <f t="shared" si="242"/>
        <v>2020</v>
      </c>
      <c r="B7569" s="259" t="s">
        <v>1021</v>
      </c>
      <c r="C7569" s="260" t="s">
        <v>1022</v>
      </c>
      <c r="D7569" s="73" t="str">
        <f t="shared" si="243"/>
        <v>abr/2020</v>
      </c>
      <c r="E7569" s="263">
        <v>43945</v>
      </c>
      <c r="F7569" s="259" t="s">
        <v>794</v>
      </c>
      <c r="G7569" s="259" t="s">
        <v>295</v>
      </c>
      <c r="H7569" s="264" t="s">
        <v>2133</v>
      </c>
      <c r="I7569" s="264" t="s">
        <v>156</v>
      </c>
      <c r="J7569" s="275">
        <v>-9988.35</v>
      </c>
      <c r="K7569" s="82" t="str">
        <f>IFERROR(IFERROR(VLOOKUP(I7569,'DE-PARA'!B:D,3,0),VLOOKUP(I7569,'DE-PARA'!C:D,2,0)),"NÃO ENCONTRADO")</f>
        <v>Encargos sobre Folha de Pagamento</v>
      </c>
      <c r="L7569" s="50" t="str">
        <f>VLOOKUP(K7569,'Base -Receita-Despesa'!$B:$AS,1,FALSE)</f>
        <v>Encargos sobre Folha de Pagamento</v>
      </c>
    </row>
    <row r="7570" spans="1:12" ht="15" customHeight="1" x14ac:dyDescent="0.25">
      <c r="A7570" s="81" t="str">
        <f t="shared" si="242"/>
        <v>2020</v>
      </c>
      <c r="B7570" s="259" t="s">
        <v>1021</v>
      </c>
      <c r="C7570" s="260" t="s">
        <v>1022</v>
      </c>
      <c r="D7570" s="73" t="str">
        <f t="shared" si="243"/>
        <v>abr/2020</v>
      </c>
      <c r="E7570" s="263">
        <v>43945</v>
      </c>
      <c r="F7570" s="259" t="s">
        <v>789</v>
      </c>
      <c r="G7570" s="259" t="s">
        <v>295</v>
      </c>
      <c r="H7570" s="264" t="s">
        <v>922</v>
      </c>
      <c r="I7570" s="264" t="s">
        <v>156</v>
      </c>
      <c r="J7570" s="265">
        <v>-4584.99</v>
      </c>
      <c r="K7570" s="82" t="str">
        <f>IFERROR(IFERROR(VLOOKUP(I7570,'DE-PARA'!B:D,3,0),VLOOKUP(I7570,'DE-PARA'!C:D,2,0)),"NÃO ENCONTRADO")</f>
        <v>Encargos sobre Folha de Pagamento</v>
      </c>
      <c r="L7570" s="50" t="str">
        <f>VLOOKUP(K7570,'Base -Receita-Despesa'!$B:$AS,1,FALSE)</f>
        <v>Encargos sobre Folha de Pagamento</v>
      </c>
    </row>
    <row r="7571" spans="1:12" ht="15" customHeight="1" x14ac:dyDescent="0.25">
      <c r="A7571" s="81" t="str">
        <f t="shared" si="242"/>
        <v>2020</v>
      </c>
      <c r="B7571" s="259" t="s">
        <v>1021</v>
      </c>
      <c r="C7571" s="260" t="s">
        <v>1022</v>
      </c>
      <c r="D7571" s="73" t="str">
        <f t="shared" si="243"/>
        <v>abr/2020</v>
      </c>
      <c r="E7571" s="263">
        <v>43945</v>
      </c>
      <c r="F7571" s="259" t="s">
        <v>2134</v>
      </c>
      <c r="G7571" s="259" t="s">
        <v>295</v>
      </c>
      <c r="H7571" s="264" t="s">
        <v>1056</v>
      </c>
      <c r="I7571" s="264" t="s">
        <v>128</v>
      </c>
      <c r="J7571" s="265">
        <v>-6674.95</v>
      </c>
      <c r="K7571" s="82" t="str">
        <f>IFERROR(IFERROR(VLOOKUP(I7571,'DE-PARA'!B:D,3,0),VLOOKUP(I7571,'DE-PARA'!C:D,2,0)),"NÃO ENCONTRADO")</f>
        <v>Rescisões Trabalhistas</v>
      </c>
      <c r="L7571" s="50" t="str">
        <f>VLOOKUP(K7571,'Base -Receita-Despesa'!$B:$AS,1,FALSE)</f>
        <v>Rescisões Trabalhistas</v>
      </c>
    </row>
    <row r="7572" spans="1:12" ht="15" customHeight="1" x14ac:dyDescent="0.25">
      <c r="A7572" s="81" t="str">
        <f t="shared" si="242"/>
        <v>2020</v>
      </c>
      <c r="B7572" s="259" t="s">
        <v>1021</v>
      </c>
      <c r="C7572" s="260" t="s">
        <v>1022</v>
      </c>
      <c r="D7572" s="73" t="str">
        <f t="shared" si="243"/>
        <v>abr/2020</v>
      </c>
      <c r="E7572" s="263">
        <v>43945</v>
      </c>
      <c r="F7572" s="259" t="s">
        <v>183</v>
      </c>
      <c r="G7572" s="259" t="s">
        <v>295</v>
      </c>
      <c r="H7572" s="264" t="s">
        <v>1684</v>
      </c>
      <c r="I7572" s="264" t="s">
        <v>184</v>
      </c>
      <c r="J7572" s="264">
        <v>-800</v>
      </c>
      <c r="K7572" s="82" t="str">
        <f>IFERROR(IFERROR(VLOOKUP(I7572,'DE-PARA'!B:D,3,0),VLOOKUP(I7572,'DE-PARA'!C:D,2,0)),"NÃO ENCONTRADO")</f>
        <v>Aluguéis</v>
      </c>
      <c r="L7572" s="50" t="str">
        <f>VLOOKUP(K7572,'Base -Receita-Despesa'!$B:$AS,1,FALSE)</f>
        <v>Aluguéis</v>
      </c>
    </row>
    <row r="7573" spans="1:12" ht="15" customHeight="1" x14ac:dyDescent="0.25">
      <c r="A7573" s="81" t="str">
        <f t="shared" si="242"/>
        <v>2020</v>
      </c>
      <c r="B7573" s="259" t="s">
        <v>1021</v>
      </c>
      <c r="C7573" s="260" t="s">
        <v>1022</v>
      </c>
      <c r="D7573" s="73" t="str">
        <f t="shared" si="243"/>
        <v>abr/2020</v>
      </c>
      <c r="E7573" s="263">
        <v>43945</v>
      </c>
      <c r="F7573" s="259">
        <v>87062</v>
      </c>
      <c r="G7573" s="259" t="s">
        <v>295</v>
      </c>
      <c r="H7573" s="264" t="s">
        <v>2135</v>
      </c>
      <c r="I7573" s="264" t="s">
        <v>284</v>
      </c>
      <c r="J7573" s="264">
        <v>-492.5</v>
      </c>
      <c r="K7573" s="82" t="str">
        <f>IFERROR(IFERROR(VLOOKUP(I7573,'DE-PARA'!B:D,3,0),VLOOKUP(I7573,'DE-PARA'!C:D,2,0)),"NÃO ENCONTRADO")</f>
        <v>Investimentos</v>
      </c>
      <c r="L7573" s="50" t="str">
        <f>VLOOKUP(K7573,'Base -Receita-Despesa'!$B:$AS,1,FALSE)</f>
        <v>Investimentos</v>
      </c>
    </row>
    <row r="7574" spans="1:12" ht="15" customHeight="1" x14ac:dyDescent="0.25">
      <c r="A7574" s="81" t="str">
        <f t="shared" si="242"/>
        <v>2020</v>
      </c>
      <c r="B7574" s="259" t="s">
        <v>1021</v>
      </c>
      <c r="C7574" s="260" t="s">
        <v>1022</v>
      </c>
      <c r="D7574" s="73" t="str">
        <f t="shared" si="243"/>
        <v>abr/2020</v>
      </c>
      <c r="E7574" s="263">
        <v>43945</v>
      </c>
      <c r="F7574" s="259" t="s">
        <v>2134</v>
      </c>
      <c r="G7574" s="259" t="s">
        <v>295</v>
      </c>
      <c r="H7574" s="264" t="s">
        <v>1056</v>
      </c>
      <c r="I7574" s="264" t="s">
        <v>128</v>
      </c>
      <c r="J7574" s="265">
        <v>-15439.7</v>
      </c>
      <c r="K7574" s="82" t="str">
        <f>IFERROR(IFERROR(VLOOKUP(I7574,'DE-PARA'!B:D,3,0),VLOOKUP(I7574,'DE-PARA'!C:D,2,0)),"NÃO ENCONTRADO")</f>
        <v>Rescisões Trabalhistas</v>
      </c>
      <c r="L7574" s="50" t="str">
        <f>VLOOKUP(K7574,'Base -Receita-Despesa'!$B:$AS,1,FALSE)</f>
        <v>Rescisões Trabalhistas</v>
      </c>
    </row>
    <row r="7575" spans="1:12" ht="15" customHeight="1" x14ac:dyDescent="0.25">
      <c r="A7575" s="81" t="str">
        <f t="shared" si="242"/>
        <v>2020</v>
      </c>
      <c r="B7575" s="259" t="s">
        <v>1021</v>
      </c>
      <c r="C7575" s="260" t="s">
        <v>1022</v>
      </c>
      <c r="D7575" s="73" t="str">
        <f t="shared" si="243"/>
        <v>abr/2020</v>
      </c>
      <c r="E7575" s="263">
        <v>43945</v>
      </c>
      <c r="F7575" s="259">
        <v>2180</v>
      </c>
      <c r="G7575" s="259" t="s">
        <v>295</v>
      </c>
      <c r="H7575" s="264" t="s">
        <v>2114</v>
      </c>
      <c r="I7575" s="264" t="s">
        <v>160</v>
      </c>
      <c r="J7575" s="265">
        <v>-6600</v>
      </c>
      <c r="K7575" s="82" t="str">
        <f>IFERROR(IFERROR(VLOOKUP(I7575,'DE-PARA'!B:D,3,0),VLOOKUP(I7575,'DE-PARA'!C:D,2,0)),"NÃO ENCONTRADO")</f>
        <v>Serviços</v>
      </c>
      <c r="L7575" s="50" t="str">
        <f>VLOOKUP(K7575,'Base -Receita-Despesa'!$B:$AS,1,FALSE)</f>
        <v>Serviços</v>
      </c>
    </row>
    <row r="7576" spans="1:12" ht="15" customHeight="1" x14ac:dyDescent="0.25">
      <c r="A7576" s="81" t="str">
        <f t="shared" si="242"/>
        <v>2020</v>
      </c>
      <c r="B7576" s="259" t="s">
        <v>1021</v>
      </c>
      <c r="C7576" s="260" t="s">
        <v>1022</v>
      </c>
      <c r="D7576" s="73" t="str">
        <f t="shared" si="243"/>
        <v>abr/2020</v>
      </c>
      <c r="E7576" s="263">
        <v>43945</v>
      </c>
      <c r="F7576" s="259" t="s">
        <v>129</v>
      </c>
      <c r="G7576" s="259" t="s">
        <v>295</v>
      </c>
      <c r="H7576" s="264" t="s">
        <v>2034</v>
      </c>
      <c r="I7576" s="264" t="s">
        <v>131</v>
      </c>
      <c r="J7576" s="265">
        <v>-1176.45</v>
      </c>
      <c r="K7576" s="82" t="str">
        <f>IFERROR(IFERROR(VLOOKUP(I7576,'DE-PARA'!B:D,3,0),VLOOKUP(I7576,'DE-PARA'!C:D,2,0)),"NÃO ENCONTRADO")</f>
        <v>Pessoal</v>
      </c>
      <c r="L7576" s="50" t="str">
        <f>VLOOKUP(K7576,'Base -Receita-Despesa'!$B:$AS,1,FALSE)</f>
        <v>Pessoal</v>
      </c>
    </row>
    <row r="7577" spans="1:12" ht="15" customHeight="1" x14ac:dyDescent="0.25">
      <c r="A7577" s="81" t="str">
        <f t="shared" si="242"/>
        <v>2020</v>
      </c>
      <c r="B7577" s="259" t="s">
        <v>1021</v>
      </c>
      <c r="C7577" s="260" t="s">
        <v>1022</v>
      </c>
      <c r="D7577" s="73" t="str">
        <f t="shared" si="243"/>
        <v>abr/2020</v>
      </c>
      <c r="E7577" s="263">
        <v>43945</v>
      </c>
      <c r="F7577" s="259" t="s">
        <v>129</v>
      </c>
      <c r="G7577" s="259" t="s">
        <v>295</v>
      </c>
      <c r="H7577" s="264" t="s">
        <v>1831</v>
      </c>
      <c r="I7577" s="264" t="s">
        <v>131</v>
      </c>
      <c r="J7577" s="264">
        <v>-966.11</v>
      </c>
      <c r="K7577" s="82" t="str">
        <f>IFERROR(IFERROR(VLOOKUP(I7577,'DE-PARA'!B:D,3,0),VLOOKUP(I7577,'DE-PARA'!C:D,2,0)),"NÃO ENCONTRADO")</f>
        <v>Pessoal</v>
      </c>
      <c r="L7577" s="50" t="str">
        <f>VLOOKUP(K7577,'Base -Receita-Despesa'!$B:$AS,1,FALSE)</f>
        <v>Pessoal</v>
      </c>
    </row>
    <row r="7578" spans="1:12" ht="15" customHeight="1" x14ac:dyDescent="0.25">
      <c r="A7578" s="81" t="str">
        <f t="shared" si="242"/>
        <v>2020</v>
      </c>
      <c r="B7578" s="259" t="s">
        <v>1021</v>
      </c>
      <c r="C7578" s="260" t="s">
        <v>1022</v>
      </c>
      <c r="D7578" s="73" t="str">
        <f t="shared" si="243"/>
        <v>abr/2020</v>
      </c>
      <c r="E7578" s="263">
        <v>43945</v>
      </c>
      <c r="F7578" s="259" t="s">
        <v>129</v>
      </c>
      <c r="G7578" s="259" t="s">
        <v>295</v>
      </c>
      <c r="H7578" s="264" t="s">
        <v>2094</v>
      </c>
      <c r="I7578" s="264" t="s">
        <v>131</v>
      </c>
      <c r="J7578" s="265">
        <v>-1046.75</v>
      </c>
      <c r="K7578" s="82" t="str">
        <f>IFERROR(IFERROR(VLOOKUP(I7578,'DE-PARA'!B:D,3,0),VLOOKUP(I7578,'DE-PARA'!C:D,2,0)),"NÃO ENCONTRADO")</f>
        <v>Pessoal</v>
      </c>
      <c r="L7578" s="50" t="str">
        <f>VLOOKUP(K7578,'Base -Receita-Despesa'!$B:$AS,1,FALSE)</f>
        <v>Pessoal</v>
      </c>
    </row>
    <row r="7579" spans="1:12" ht="15" customHeight="1" x14ac:dyDescent="0.25">
      <c r="A7579" s="81" t="str">
        <f t="shared" si="242"/>
        <v>2020</v>
      </c>
      <c r="B7579" s="259" t="s">
        <v>1021</v>
      </c>
      <c r="C7579" s="260" t="s">
        <v>1022</v>
      </c>
      <c r="D7579" s="73" t="str">
        <f t="shared" si="243"/>
        <v>abr/2020</v>
      </c>
      <c r="E7579" s="263">
        <v>43945</v>
      </c>
      <c r="F7579" s="259" t="s">
        <v>214</v>
      </c>
      <c r="G7579" s="259" t="s">
        <v>295</v>
      </c>
      <c r="H7579" s="264" t="s">
        <v>197</v>
      </c>
      <c r="I7579" s="264" t="s">
        <v>133</v>
      </c>
      <c r="J7579" s="264">
        <v>-10</v>
      </c>
      <c r="K7579" s="82" t="str">
        <f>IFERROR(IFERROR(VLOOKUP(I7579,'DE-PARA'!B:D,3,0),VLOOKUP(I7579,'DE-PARA'!C:D,2,0)),"NÃO ENCONTRADO")</f>
        <v>Outras Saídas</v>
      </c>
      <c r="L7579" s="50" t="str">
        <f>VLOOKUP(K7579,'Base -Receita-Despesa'!$B:$AS,1,FALSE)</f>
        <v>Outras Saídas</v>
      </c>
    </row>
    <row r="7580" spans="1:12" ht="15" customHeight="1" x14ac:dyDescent="0.25">
      <c r="A7580" s="81" t="str">
        <f t="shared" si="242"/>
        <v>2020</v>
      </c>
      <c r="B7580" s="259" t="s">
        <v>1021</v>
      </c>
      <c r="C7580" s="260" t="s">
        <v>1022</v>
      </c>
      <c r="D7580" s="73" t="str">
        <f t="shared" si="243"/>
        <v>abr/2020</v>
      </c>
      <c r="E7580" s="263">
        <v>43945</v>
      </c>
      <c r="F7580" s="259" t="s">
        <v>214</v>
      </c>
      <c r="G7580" s="259" t="s">
        <v>295</v>
      </c>
      <c r="H7580" s="264" t="s">
        <v>197</v>
      </c>
      <c r="I7580" s="264" t="s">
        <v>133</v>
      </c>
      <c r="J7580" s="264">
        <v>-10</v>
      </c>
      <c r="K7580" s="82" t="str">
        <f>IFERROR(IFERROR(VLOOKUP(I7580,'DE-PARA'!B:D,3,0),VLOOKUP(I7580,'DE-PARA'!C:D,2,0)),"NÃO ENCONTRADO")</f>
        <v>Outras Saídas</v>
      </c>
      <c r="L7580" s="50" t="str">
        <f>VLOOKUP(K7580,'Base -Receita-Despesa'!$B:$AS,1,FALSE)</f>
        <v>Outras Saídas</v>
      </c>
    </row>
    <row r="7581" spans="1:12" ht="15" customHeight="1" x14ac:dyDescent="0.25">
      <c r="A7581" s="81" t="str">
        <f t="shared" si="242"/>
        <v>2020</v>
      </c>
      <c r="B7581" s="259" t="s">
        <v>1021</v>
      </c>
      <c r="C7581" s="260" t="s">
        <v>1022</v>
      </c>
      <c r="D7581" s="73" t="str">
        <f t="shared" si="243"/>
        <v>abr/2020</v>
      </c>
      <c r="E7581" s="263">
        <v>43945</v>
      </c>
      <c r="F7581" s="259" t="s">
        <v>214</v>
      </c>
      <c r="G7581" s="259" t="s">
        <v>295</v>
      </c>
      <c r="H7581" s="264" t="s">
        <v>197</v>
      </c>
      <c r="I7581" s="264" t="s">
        <v>133</v>
      </c>
      <c r="J7581" s="264">
        <v>-10</v>
      </c>
      <c r="K7581" s="82" t="str">
        <f>IFERROR(IFERROR(VLOOKUP(I7581,'DE-PARA'!B:D,3,0),VLOOKUP(I7581,'DE-PARA'!C:D,2,0)),"NÃO ENCONTRADO")</f>
        <v>Outras Saídas</v>
      </c>
      <c r="L7581" s="50" t="str">
        <f>VLOOKUP(K7581,'Base -Receita-Despesa'!$B:$AS,1,FALSE)</f>
        <v>Outras Saídas</v>
      </c>
    </row>
    <row r="7582" spans="1:12" ht="15" customHeight="1" x14ac:dyDescent="0.25">
      <c r="A7582" s="81" t="str">
        <f t="shared" si="242"/>
        <v>2020</v>
      </c>
      <c r="B7582" s="259" t="s">
        <v>1021</v>
      </c>
      <c r="C7582" s="260" t="s">
        <v>1022</v>
      </c>
      <c r="D7582" s="73" t="str">
        <f t="shared" si="243"/>
        <v>abr/2020</v>
      </c>
      <c r="E7582" s="263">
        <v>43945</v>
      </c>
      <c r="F7582" s="259" t="s">
        <v>214</v>
      </c>
      <c r="G7582" s="259" t="s">
        <v>295</v>
      </c>
      <c r="H7582" s="264" t="s">
        <v>197</v>
      </c>
      <c r="I7582" s="264" t="s">
        <v>133</v>
      </c>
      <c r="J7582" s="264">
        <v>-10</v>
      </c>
      <c r="K7582" s="82" t="str">
        <f>IFERROR(IFERROR(VLOOKUP(I7582,'DE-PARA'!B:D,3,0),VLOOKUP(I7582,'DE-PARA'!C:D,2,0)),"NÃO ENCONTRADO")</f>
        <v>Outras Saídas</v>
      </c>
      <c r="L7582" s="50" t="str">
        <f>VLOOKUP(K7582,'Base -Receita-Despesa'!$B:$AS,1,FALSE)</f>
        <v>Outras Saídas</v>
      </c>
    </row>
    <row r="7583" spans="1:12" ht="15" customHeight="1" x14ac:dyDescent="0.25">
      <c r="A7583" s="81" t="str">
        <f t="shared" si="242"/>
        <v>2020</v>
      </c>
      <c r="B7583" s="259" t="s">
        <v>1021</v>
      </c>
      <c r="C7583" s="260" t="s">
        <v>1022</v>
      </c>
      <c r="D7583" s="73" t="str">
        <f t="shared" si="243"/>
        <v>abr/2020</v>
      </c>
      <c r="E7583" s="263">
        <v>43945</v>
      </c>
      <c r="F7583" s="259" t="s">
        <v>207</v>
      </c>
      <c r="G7583" s="259" t="s">
        <v>295</v>
      </c>
      <c r="H7583" s="264" t="s">
        <v>208</v>
      </c>
      <c r="I7583" s="264" t="s">
        <v>298</v>
      </c>
      <c r="J7583" s="265">
        <v>51899.55</v>
      </c>
      <c r="K7583" s="82" t="str">
        <f>IFERROR(IFERROR(VLOOKUP(I7583,'DE-PARA'!B:D,3,0),VLOOKUP(I7583,'DE-PARA'!C:D,2,0)),"NÃO ENCONTRADO")</f>
        <v>Entrada Conta Aplicação (+)</v>
      </c>
      <c r="L7583" s="50" t="str">
        <f>VLOOKUP(K7583,'Base -Receita-Despesa'!$B:$AS,1,FALSE)</f>
        <v>ENTRADA CONTA APLICAÇÃO (+)</v>
      </c>
    </row>
    <row r="7584" spans="1:12" ht="15" customHeight="1" x14ac:dyDescent="0.25">
      <c r="A7584" s="81" t="str">
        <f t="shared" si="242"/>
        <v>2020</v>
      </c>
      <c r="B7584" s="259" t="s">
        <v>1021</v>
      </c>
      <c r="C7584" s="260" t="s">
        <v>1022</v>
      </c>
      <c r="D7584" s="73" t="str">
        <f t="shared" si="243"/>
        <v>abr/2020</v>
      </c>
      <c r="E7584" s="263">
        <v>43948</v>
      </c>
      <c r="F7584" s="259">
        <v>114808</v>
      </c>
      <c r="G7584" s="259" t="s">
        <v>295</v>
      </c>
      <c r="H7584" s="264" t="s">
        <v>181</v>
      </c>
      <c r="I7584" s="264" t="s">
        <v>249</v>
      </c>
      <c r="J7584" s="265">
        <v>-2400.0300000000002</v>
      </c>
      <c r="K7584" s="82" t="str">
        <f>IFERROR(IFERROR(VLOOKUP(I7584,'DE-PARA'!B:D,3,0),VLOOKUP(I7584,'DE-PARA'!C:D,2,0)),"NÃO ENCONTRADO")</f>
        <v>Materiais</v>
      </c>
      <c r="L7584" s="50" t="str">
        <f>VLOOKUP(K7584,'Base -Receita-Despesa'!$B:$AS,1,FALSE)</f>
        <v>Materiais</v>
      </c>
    </row>
    <row r="7585" spans="1:12" ht="15" customHeight="1" x14ac:dyDescent="0.25">
      <c r="A7585" s="81" t="str">
        <f t="shared" si="242"/>
        <v>2020</v>
      </c>
      <c r="B7585" s="259" t="s">
        <v>1021</v>
      </c>
      <c r="C7585" s="260" t="s">
        <v>1022</v>
      </c>
      <c r="D7585" s="73" t="str">
        <f t="shared" si="243"/>
        <v>abr/2020</v>
      </c>
      <c r="E7585" s="263">
        <v>43948</v>
      </c>
      <c r="F7585" s="259">
        <v>1741</v>
      </c>
      <c r="G7585" s="259" t="s">
        <v>295</v>
      </c>
      <c r="H7585" s="264" t="s">
        <v>2136</v>
      </c>
      <c r="I7585" s="264" t="s">
        <v>283</v>
      </c>
      <c r="J7585" s="265">
        <v>-1788</v>
      </c>
      <c r="K7585" s="82" t="str">
        <f>IFERROR(IFERROR(VLOOKUP(I7585,'DE-PARA'!B:D,3,0),VLOOKUP(I7585,'DE-PARA'!C:D,2,0)),"NÃO ENCONTRADO")</f>
        <v>Investimentos</v>
      </c>
      <c r="L7585" s="50" t="str">
        <f>VLOOKUP(K7585,'Base -Receita-Despesa'!$B:$AS,1,FALSE)</f>
        <v>Investimentos</v>
      </c>
    </row>
    <row r="7586" spans="1:12" ht="15" customHeight="1" x14ac:dyDescent="0.25">
      <c r="A7586" s="81" t="str">
        <f t="shared" si="242"/>
        <v>2020</v>
      </c>
      <c r="B7586" s="259" t="s">
        <v>1021</v>
      </c>
      <c r="C7586" s="260" t="s">
        <v>1022</v>
      </c>
      <c r="D7586" s="73" t="str">
        <f t="shared" si="243"/>
        <v>abr/2020</v>
      </c>
      <c r="E7586" s="263">
        <v>43948</v>
      </c>
      <c r="F7586" s="259">
        <v>12506</v>
      </c>
      <c r="G7586" s="259" t="s">
        <v>319</v>
      </c>
      <c r="H7586" s="264" t="s">
        <v>1304</v>
      </c>
      <c r="I7586" s="264" t="s">
        <v>248</v>
      </c>
      <c r="J7586" s="265">
        <v>-2502.7800000000002</v>
      </c>
      <c r="K7586" s="82" t="str">
        <f>IFERROR(IFERROR(VLOOKUP(I7586,'DE-PARA'!B:D,3,0),VLOOKUP(I7586,'DE-PARA'!C:D,2,0)),"NÃO ENCONTRADO")</f>
        <v>Materiais</v>
      </c>
      <c r="L7586" s="50" t="str">
        <f>VLOOKUP(K7586,'Base -Receita-Despesa'!$B:$AS,1,FALSE)</f>
        <v>Materiais</v>
      </c>
    </row>
    <row r="7587" spans="1:12" ht="15" customHeight="1" x14ac:dyDescent="0.25">
      <c r="A7587" s="81" t="str">
        <f t="shared" si="242"/>
        <v>2020</v>
      </c>
      <c r="B7587" s="259" t="s">
        <v>1021</v>
      </c>
      <c r="C7587" s="260" t="s">
        <v>1022</v>
      </c>
      <c r="D7587" s="73" t="str">
        <f t="shared" si="243"/>
        <v>abr/2020</v>
      </c>
      <c r="E7587" s="263">
        <v>43948</v>
      </c>
      <c r="F7587" s="259">
        <v>1358</v>
      </c>
      <c r="G7587" s="259" t="s">
        <v>295</v>
      </c>
      <c r="H7587" s="264" t="s">
        <v>2030</v>
      </c>
      <c r="I7587" s="264" t="s">
        <v>261</v>
      </c>
      <c r="J7587" s="264">
        <v>-578</v>
      </c>
      <c r="K7587" s="82" t="str">
        <f>IFERROR(IFERROR(VLOOKUP(I7587,'DE-PARA'!B:D,3,0),VLOOKUP(I7587,'DE-PARA'!C:D,2,0)),"NÃO ENCONTRADO")</f>
        <v>Materiais</v>
      </c>
      <c r="L7587" s="50" t="str">
        <f>VLOOKUP(K7587,'Base -Receita-Despesa'!$B:$AS,1,FALSE)</f>
        <v>Materiais</v>
      </c>
    </row>
    <row r="7588" spans="1:12" ht="15" customHeight="1" x14ac:dyDescent="0.25">
      <c r="A7588" s="81" t="str">
        <f t="shared" si="242"/>
        <v>2020</v>
      </c>
      <c r="B7588" s="259" t="s">
        <v>1021</v>
      </c>
      <c r="C7588" s="260" t="s">
        <v>1022</v>
      </c>
      <c r="D7588" s="73" t="str">
        <f t="shared" si="243"/>
        <v>abr/2020</v>
      </c>
      <c r="E7588" s="263">
        <v>43948</v>
      </c>
      <c r="F7588" s="259">
        <v>36344</v>
      </c>
      <c r="G7588" s="259" t="s">
        <v>295</v>
      </c>
      <c r="H7588" s="264" t="s">
        <v>1818</v>
      </c>
      <c r="I7588" s="264" t="s">
        <v>138</v>
      </c>
      <c r="J7588" s="264">
        <v>-190</v>
      </c>
      <c r="K7588" s="82" t="str">
        <f>IFERROR(IFERROR(VLOOKUP(I7588,'DE-PARA'!B:D,3,0),VLOOKUP(I7588,'DE-PARA'!C:D,2,0)),"NÃO ENCONTRADO")</f>
        <v>Concessionárias (água, luz e telefone)</v>
      </c>
      <c r="L7588" s="50" t="str">
        <f>VLOOKUP(K7588,'Base -Receita-Despesa'!$B:$AS,1,FALSE)</f>
        <v>Concessionárias (água, luz e telefone)</v>
      </c>
    </row>
    <row r="7589" spans="1:12" ht="15" customHeight="1" x14ac:dyDescent="0.25">
      <c r="A7589" s="81" t="str">
        <f t="shared" si="242"/>
        <v>2020</v>
      </c>
      <c r="B7589" s="259" t="s">
        <v>1021</v>
      </c>
      <c r="C7589" s="260" t="s">
        <v>1022</v>
      </c>
      <c r="D7589" s="73" t="str">
        <f t="shared" si="243"/>
        <v>abr/2020</v>
      </c>
      <c r="E7589" s="263">
        <v>43948</v>
      </c>
      <c r="F7589" s="259">
        <v>205</v>
      </c>
      <c r="G7589" s="259" t="s">
        <v>295</v>
      </c>
      <c r="H7589" s="264" t="s">
        <v>1980</v>
      </c>
      <c r="I7589" s="264" t="s">
        <v>120</v>
      </c>
      <c r="J7589" s="265">
        <v>-15500</v>
      </c>
      <c r="K7589" s="82" t="str">
        <f>IFERROR(IFERROR(VLOOKUP(I7589,'DE-PARA'!B:D,3,0),VLOOKUP(I7589,'DE-PARA'!C:D,2,0)),"NÃO ENCONTRADO")</f>
        <v>Serviços</v>
      </c>
      <c r="L7589" s="50" t="str">
        <f>VLOOKUP(K7589,'Base -Receita-Despesa'!$B:$AS,1,FALSE)</f>
        <v>Serviços</v>
      </c>
    </row>
    <row r="7590" spans="1:12" ht="15" customHeight="1" x14ac:dyDescent="0.25">
      <c r="A7590" s="81" t="str">
        <f t="shared" si="242"/>
        <v>2020</v>
      </c>
      <c r="B7590" s="259" t="s">
        <v>1021</v>
      </c>
      <c r="C7590" s="260" t="s">
        <v>1022</v>
      </c>
      <c r="D7590" s="73" t="str">
        <f t="shared" si="243"/>
        <v>abr/2020</v>
      </c>
      <c r="E7590" s="263">
        <v>43948</v>
      </c>
      <c r="F7590" s="259">
        <v>1</v>
      </c>
      <c r="G7590" s="259" t="s">
        <v>295</v>
      </c>
      <c r="H7590" s="264" t="s">
        <v>2137</v>
      </c>
      <c r="I7590" s="264" t="s">
        <v>119</v>
      </c>
      <c r="J7590" s="265">
        <v>-31938.400000000001</v>
      </c>
      <c r="K7590" s="82" t="str">
        <f>IFERROR(IFERROR(VLOOKUP(I7590,'DE-PARA'!B:D,3,0),VLOOKUP(I7590,'DE-PARA'!C:D,2,0)),"NÃO ENCONTRADO")</f>
        <v>Serviços</v>
      </c>
      <c r="L7590" s="50" t="str">
        <f>VLOOKUP(K7590,'Base -Receita-Despesa'!$B:$AS,1,FALSE)</f>
        <v>Serviços</v>
      </c>
    </row>
    <row r="7591" spans="1:12" ht="15" customHeight="1" x14ac:dyDescent="0.25">
      <c r="A7591" s="81" t="str">
        <f t="shared" si="242"/>
        <v>2020</v>
      </c>
      <c r="B7591" s="259" t="s">
        <v>1021</v>
      </c>
      <c r="C7591" s="260" t="s">
        <v>1022</v>
      </c>
      <c r="D7591" s="73" t="str">
        <f t="shared" si="243"/>
        <v>abr/2020</v>
      </c>
      <c r="E7591" s="263">
        <v>43948</v>
      </c>
      <c r="F7591" s="259">
        <v>1578</v>
      </c>
      <c r="G7591" s="259" t="s">
        <v>295</v>
      </c>
      <c r="H7591" s="264" t="s">
        <v>1070</v>
      </c>
      <c r="I7591" s="264" t="s">
        <v>119</v>
      </c>
      <c r="J7591" s="265">
        <v>-3086.18</v>
      </c>
      <c r="K7591" s="82" t="str">
        <f>IFERROR(IFERROR(VLOOKUP(I7591,'DE-PARA'!B:D,3,0),VLOOKUP(I7591,'DE-PARA'!C:D,2,0)),"NÃO ENCONTRADO")</f>
        <v>Serviços</v>
      </c>
      <c r="L7591" s="50" t="str">
        <f>VLOOKUP(K7591,'Base -Receita-Despesa'!$B:$AS,1,FALSE)</f>
        <v>Serviços</v>
      </c>
    </row>
    <row r="7592" spans="1:12" ht="15" customHeight="1" x14ac:dyDescent="0.25">
      <c r="A7592" s="81" t="str">
        <f t="shared" si="242"/>
        <v>2020</v>
      </c>
      <c r="B7592" s="259" t="s">
        <v>1021</v>
      </c>
      <c r="C7592" s="260" t="s">
        <v>1022</v>
      </c>
      <c r="D7592" s="73" t="str">
        <f t="shared" si="243"/>
        <v>abr/2020</v>
      </c>
      <c r="E7592" s="263">
        <v>43948</v>
      </c>
      <c r="F7592" s="259">
        <v>1016</v>
      </c>
      <c r="G7592" s="259" t="s">
        <v>295</v>
      </c>
      <c r="H7592" s="264" t="s">
        <v>1984</v>
      </c>
      <c r="I7592" s="264" t="s">
        <v>283</v>
      </c>
      <c r="J7592" s="264">
        <v>-501.67</v>
      </c>
      <c r="K7592" s="82" t="str">
        <f>IFERROR(IFERROR(VLOOKUP(I7592,'DE-PARA'!B:D,3,0),VLOOKUP(I7592,'DE-PARA'!C:D,2,0)),"NÃO ENCONTRADO")</f>
        <v>Investimentos</v>
      </c>
      <c r="L7592" s="50" t="str">
        <f>VLOOKUP(K7592,'Base -Receita-Despesa'!$B:$AS,1,FALSE)</f>
        <v>Investimentos</v>
      </c>
    </row>
    <row r="7593" spans="1:12" ht="15" customHeight="1" x14ac:dyDescent="0.25">
      <c r="A7593" s="81" t="str">
        <f t="shared" si="242"/>
        <v>2020</v>
      </c>
      <c r="B7593" s="259" t="s">
        <v>1021</v>
      </c>
      <c r="C7593" s="260" t="s">
        <v>1022</v>
      </c>
      <c r="D7593" s="73" t="str">
        <f t="shared" si="243"/>
        <v>abr/2020</v>
      </c>
      <c r="E7593" s="263">
        <v>43948</v>
      </c>
      <c r="F7593" s="259">
        <v>293</v>
      </c>
      <c r="G7593" s="259" t="s">
        <v>295</v>
      </c>
      <c r="H7593" s="264" t="s">
        <v>2138</v>
      </c>
      <c r="I7593" s="264" t="s">
        <v>120</v>
      </c>
      <c r="J7593" s="265">
        <v>-7520</v>
      </c>
      <c r="K7593" s="82" t="str">
        <f>IFERROR(IFERROR(VLOOKUP(I7593,'DE-PARA'!B:D,3,0),VLOOKUP(I7593,'DE-PARA'!C:D,2,0)),"NÃO ENCONTRADO")</f>
        <v>Serviços</v>
      </c>
      <c r="L7593" s="50" t="str">
        <f>VLOOKUP(K7593,'Base -Receita-Despesa'!$B:$AS,1,FALSE)</f>
        <v>Serviços</v>
      </c>
    </row>
    <row r="7594" spans="1:12" ht="15" customHeight="1" x14ac:dyDescent="0.25">
      <c r="A7594" s="81" t="str">
        <f t="shared" si="242"/>
        <v>2020</v>
      </c>
      <c r="B7594" s="259" t="s">
        <v>1021</v>
      </c>
      <c r="C7594" s="260" t="s">
        <v>1022</v>
      </c>
      <c r="D7594" s="73" t="str">
        <f t="shared" si="243"/>
        <v>abr/2020</v>
      </c>
      <c r="E7594" s="263">
        <v>43948</v>
      </c>
      <c r="F7594" s="259">
        <v>1200661</v>
      </c>
      <c r="G7594" s="259" t="s">
        <v>309</v>
      </c>
      <c r="H7594" s="264" t="s">
        <v>1920</v>
      </c>
      <c r="I7594" s="264" t="s">
        <v>249</v>
      </c>
      <c r="J7594" s="265">
        <v>-2110.2800000000002</v>
      </c>
      <c r="K7594" s="82" t="str">
        <f>IFERROR(IFERROR(VLOOKUP(I7594,'DE-PARA'!B:D,3,0),VLOOKUP(I7594,'DE-PARA'!C:D,2,0)),"NÃO ENCONTRADO")</f>
        <v>Materiais</v>
      </c>
      <c r="L7594" s="50" t="str">
        <f>VLOOKUP(K7594,'Base -Receita-Despesa'!$B:$AS,1,FALSE)</f>
        <v>Materiais</v>
      </c>
    </row>
    <row r="7595" spans="1:12" ht="15" customHeight="1" x14ac:dyDescent="0.25">
      <c r="A7595" s="81" t="str">
        <f t="shared" si="242"/>
        <v>2020</v>
      </c>
      <c r="B7595" s="259" t="s">
        <v>1021</v>
      </c>
      <c r="C7595" s="260" t="s">
        <v>1022</v>
      </c>
      <c r="D7595" s="73" t="str">
        <f t="shared" si="243"/>
        <v>abr/2020</v>
      </c>
      <c r="E7595" s="263">
        <v>43948</v>
      </c>
      <c r="F7595" s="259">
        <v>35</v>
      </c>
      <c r="G7595" s="259" t="s">
        <v>295</v>
      </c>
      <c r="H7595" s="264" t="s">
        <v>2139</v>
      </c>
      <c r="I7595" s="264" t="s">
        <v>120</v>
      </c>
      <c r="J7595" s="265">
        <v>-1200</v>
      </c>
      <c r="K7595" s="82" t="str">
        <f>IFERROR(IFERROR(VLOOKUP(I7595,'DE-PARA'!B:D,3,0),VLOOKUP(I7595,'DE-PARA'!C:D,2,0)),"NÃO ENCONTRADO")</f>
        <v>Serviços</v>
      </c>
      <c r="L7595" s="50" t="str">
        <f>VLOOKUP(K7595,'Base -Receita-Despesa'!$B:$AS,1,FALSE)</f>
        <v>Serviços</v>
      </c>
    </row>
    <row r="7596" spans="1:12" ht="15" customHeight="1" x14ac:dyDescent="0.25">
      <c r="A7596" s="81" t="str">
        <f t="shared" si="242"/>
        <v>2020</v>
      </c>
      <c r="B7596" s="259" t="s">
        <v>1021</v>
      </c>
      <c r="C7596" s="260" t="s">
        <v>1022</v>
      </c>
      <c r="D7596" s="73" t="str">
        <f t="shared" si="243"/>
        <v>abr/2020</v>
      </c>
      <c r="E7596" s="263">
        <v>43948</v>
      </c>
      <c r="F7596" s="259" t="s">
        <v>2140</v>
      </c>
      <c r="G7596" s="259" t="s">
        <v>295</v>
      </c>
      <c r="H7596" s="264" t="s">
        <v>361</v>
      </c>
      <c r="I7596" s="264" t="s">
        <v>249</v>
      </c>
      <c r="J7596" s="265">
        <v>-1522.51</v>
      </c>
      <c r="K7596" s="82" t="str">
        <f>IFERROR(IFERROR(VLOOKUP(I7596,'DE-PARA'!B:D,3,0),VLOOKUP(I7596,'DE-PARA'!C:D,2,0)),"NÃO ENCONTRADO")</f>
        <v>Materiais</v>
      </c>
      <c r="L7596" s="50" t="str">
        <f>VLOOKUP(K7596,'Base -Receita-Despesa'!$B:$AS,1,FALSE)</f>
        <v>Materiais</v>
      </c>
    </row>
    <row r="7597" spans="1:12" ht="15" customHeight="1" x14ac:dyDescent="0.25">
      <c r="A7597" s="81" t="str">
        <f t="shared" si="242"/>
        <v>2020</v>
      </c>
      <c r="B7597" s="259" t="s">
        <v>1021</v>
      </c>
      <c r="C7597" s="260" t="s">
        <v>1022</v>
      </c>
      <c r="D7597" s="73" t="str">
        <f t="shared" si="243"/>
        <v>abr/2020</v>
      </c>
      <c r="E7597" s="263">
        <v>43948</v>
      </c>
      <c r="F7597" s="259" t="s">
        <v>214</v>
      </c>
      <c r="G7597" s="259" t="s">
        <v>295</v>
      </c>
      <c r="H7597" s="264" t="s">
        <v>197</v>
      </c>
      <c r="I7597" s="264" t="s">
        <v>133</v>
      </c>
      <c r="J7597" s="264">
        <v>-10</v>
      </c>
      <c r="K7597" s="82" t="str">
        <f>IFERROR(IFERROR(VLOOKUP(I7597,'DE-PARA'!B:D,3,0),VLOOKUP(I7597,'DE-PARA'!C:D,2,0)),"NÃO ENCONTRADO")</f>
        <v>Outras Saídas</v>
      </c>
      <c r="L7597" s="50" t="str">
        <f>VLOOKUP(K7597,'Base -Receita-Despesa'!$B:$AS,1,FALSE)</f>
        <v>Outras Saídas</v>
      </c>
    </row>
    <row r="7598" spans="1:12" ht="15" customHeight="1" x14ac:dyDescent="0.25">
      <c r="A7598" s="81" t="str">
        <f t="shared" si="242"/>
        <v>2020</v>
      </c>
      <c r="B7598" s="259" t="s">
        <v>1021</v>
      </c>
      <c r="C7598" s="260" t="s">
        <v>1022</v>
      </c>
      <c r="D7598" s="73" t="str">
        <f t="shared" si="243"/>
        <v>abr/2020</v>
      </c>
      <c r="E7598" s="263">
        <v>43948</v>
      </c>
      <c r="F7598" s="259" t="s">
        <v>214</v>
      </c>
      <c r="G7598" s="259" t="s">
        <v>295</v>
      </c>
      <c r="H7598" s="264" t="s">
        <v>197</v>
      </c>
      <c r="I7598" s="264" t="s">
        <v>133</v>
      </c>
      <c r="J7598" s="264">
        <v>-10</v>
      </c>
      <c r="K7598" s="82" t="str">
        <f>IFERROR(IFERROR(VLOOKUP(I7598,'DE-PARA'!B:D,3,0),VLOOKUP(I7598,'DE-PARA'!C:D,2,0)),"NÃO ENCONTRADO")</f>
        <v>Outras Saídas</v>
      </c>
      <c r="L7598" s="50" t="str">
        <f>VLOOKUP(K7598,'Base -Receita-Despesa'!$B:$AS,1,FALSE)</f>
        <v>Outras Saídas</v>
      </c>
    </row>
    <row r="7599" spans="1:12" ht="15" customHeight="1" x14ac:dyDescent="0.25">
      <c r="A7599" s="81" t="str">
        <f t="shared" si="242"/>
        <v>2020</v>
      </c>
      <c r="B7599" s="259" t="s">
        <v>1021</v>
      </c>
      <c r="C7599" s="260" t="s">
        <v>1022</v>
      </c>
      <c r="D7599" s="73" t="str">
        <f t="shared" si="243"/>
        <v>abr/2020</v>
      </c>
      <c r="E7599" s="263">
        <v>43948</v>
      </c>
      <c r="F7599" s="259" t="s">
        <v>214</v>
      </c>
      <c r="G7599" s="259" t="s">
        <v>295</v>
      </c>
      <c r="H7599" s="264" t="s">
        <v>197</v>
      </c>
      <c r="I7599" s="264" t="s">
        <v>133</v>
      </c>
      <c r="J7599" s="264">
        <v>-10</v>
      </c>
      <c r="K7599" s="82" t="str">
        <f>IFERROR(IFERROR(VLOOKUP(I7599,'DE-PARA'!B:D,3,0),VLOOKUP(I7599,'DE-PARA'!C:D,2,0)),"NÃO ENCONTRADO")</f>
        <v>Outras Saídas</v>
      </c>
      <c r="L7599" s="50" t="str">
        <f>VLOOKUP(K7599,'Base -Receita-Despesa'!$B:$AS,1,FALSE)</f>
        <v>Outras Saídas</v>
      </c>
    </row>
    <row r="7600" spans="1:12" ht="15" customHeight="1" x14ac:dyDescent="0.25">
      <c r="A7600" s="81" t="str">
        <f t="shared" si="242"/>
        <v>2020</v>
      </c>
      <c r="B7600" s="259" t="s">
        <v>1021</v>
      </c>
      <c r="C7600" s="260" t="s">
        <v>1022</v>
      </c>
      <c r="D7600" s="73" t="str">
        <f t="shared" si="243"/>
        <v>abr/2020</v>
      </c>
      <c r="E7600" s="263">
        <v>43948</v>
      </c>
      <c r="F7600" s="259" t="s">
        <v>214</v>
      </c>
      <c r="G7600" s="259" t="s">
        <v>295</v>
      </c>
      <c r="H7600" s="264" t="s">
        <v>197</v>
      </c>
      <c r="I7600" s="264" t="s">
        <v>133</v>
      </c>
      <c r="J7600" s="264">
        <v>-10</v>
      </c>
      <c r="K7600" s="82" t="str">
        <f>IFERROR(IFERROR(VLOOKUP(I7600,'DE-PARA'!B:D,3,0),VLOOKUP(I7600,'DE-PARA'!C:D,2,0)),"NÃO ENCONTRADO")</f>
        <v>Outras Saídas</v>
      </c>
      <c r="L7600" s="50" t="str">
        <f>VLOOKUP(K7600,'Base -Receita-Despesa'!$B:$AS,1,FALSE)</f>
        <v>Outras Saídas</v>
      </c>
    </row>
    <row r="7601" spans="1:12" ht="15" customHeight="1" x14ac:dyDescent="0.25">
      <c r="A7601" s="81" t="str">
        <f t="shared" si="242"/>
        <v>2020</v>
      </c>
      <c r="B7601" s="259" t="s">
        <v>1021</v>
      </c>
      <c r="C7601" s="260" t="s">
        <v>1022</v>
      </c>
      <c r="D7601" s="73" t="str">
        <f t="shared" si="243"/>
        <v>abr/2020</v>
      </c>
      <c r="E7601" s="263">
        <v>43948</v>
      </c>
      <c r="F7601" s="259" t="s">
        <v>214</v>
      </c>
      <c r="G7601" s="259" t="s">
        <v>295</v>
      </c>
      <c r="H7601" s="264" t="s">
        <v>197</v>
      </c>
      <c r="I7601" s="264" t="s">
        <v>133</v>
      </c>
      <c r="J7601" s="264">
        <v>-10</v>
      </c>
      <c r="K7601" s="82" t="str">
        <f>IFERROR(IFERROR(VLOOKUP(I7601,'DE-PARA'!B:D,3,0),VLOOKUP(I7601,'DE-PARA'!C:D,2,0)),"NÃO ENCONTRADO")</f>
        <v>Outras Saídas</v>
      </c>
      <c r="L7601" s="50" t="str">
        <f>VLOOKUP(K7601,'Base -Receita-Despesa'!$B:$AS,1,FALSE)</f>
        <v>Outras Saídas</v>
      </c>
    </row>
    <row r="7602" spans="1:12" ht="15" customHeight="1" x14ac:dyDescent="0.25">
      <c r="A7602" s="81" t="str">
        <f t="shared" ref="A7602:A7665" si="244">IF(K7602="NÃO ENCONTRADO",0,RIGHT(D7602,4))</f>
        <v>2020</v>
      </c>
      <c r="B7602" s="259" t="s">
        <v>1021</v>
      </c>
      <c r="C7602" s="260" t="s">
        <v>1022</v>
      </c>
      <c r="D7602" s="73" t="str">
        <f t="shared" si="243"/>
        <v>abr/2020</v>
      </c>
      <c r="E7602" s="263">
        <v>43948</v>
      </c>
      <c r="F7602" s="259" t="s">
        <v>214</v>
      </c>
      <c r="G7602" s="259" t="s">
        <v>295</v>
      </c>
      <c r="H7602" s="264" t="s">
        <v>197</v>
      </c>
      <c r="I7602" s="264" t="s">
        <v>133</v>
      </c>
      <c r="J7602" s="264">
        <v>-10</v>
      </c>
      <c r="K7602" s="82" t="str">
        <f>IFERROR(IFERROR(VLOOKUP(I7602,'DE-PARA'!B:D,3,0),VLOOKUP(I7602,'DE-PARA'!C:D,2,0)),"NÃO ENCONTRADO")</f>
        <v>Outras Saídas</v>
      </c>
      <c r="L7602" s="50" t="str">
        <f>VLOOKUP(K7602,'Base -Receita-Despesa'!$B:$AS,1,FALSE)</f>
        <v>Outras Saídas</v>
      </c>
    </row>
    <row r="7603" spans="1:12" ht="15" customHeight="1" x14ac:dyDescent="0.25">
      <c r="A7603" s="81" t="str">
        <f t="shared" si="244"/>
        <v>2020</v>
      </c>
      <c r="B7603" s="259" t="s">
        <v>1021</v>
      </c>
      <c r="C7603" s="260" t="s">
        <v>1022</v>
      </c>
      <c r="D7603" s="73" t="str">
        <f t="shared" si="243"/>
        <v>abr/2020</v>
      </c>
      <c r="E7603" s="263">
        <v>43948</v>
      </c>
      <c r="F7603" s="259" t="s">
        <v>744</v>
      </c>
      <c r="G7603" s="259" t="s">
        <v>295</v>
      </c>
      <c r="H7603" s="264" t="s">
        <v>854</v>
      </c>
      <c r="I7603" s="264" t="s">
        <v>195</v>
      </c>
      <c r="J7603" s="264">
        <v>-519.17999999999995</v>
      </c>
      <c r="K7603" s="82" t="str">
        <f>IFERROR(IFERROR(VLOOKUP(I7603,'DE-PARA'!B:D,3,0),VLOOKUP(I7603,'DE-PARA'!C:D,2,0)),"NÃO ENCONTRADO")</f>
        <v>Pessoal</v>
      </c>
      <c r="L7603" s="50" t="str">
        <f>VLOOKUP(K7603,'Base -Receita-Despesa'!$B:$AS,1,FALSE)</f>
        <v>Pessoal</v>
      </c>
    </row>
    <row r="7604" spans="1:12" ht="15" customHeight="1" x14ac:dyDescent="0.25">
      <c r="A7604" s="81" t="str">
        <f t="shared" si="244"/>
        <v>2020</v>
      </c>
      <c r="B7604" s="259" t="s">
        <v>1021</v>
      </c>
      <c r="C7604" s="260" t="s">
        <v>1022</v>
      </c>
      <c r="D7604" s="73" t="str">
        <f t="shared" si="243"/>
        <v>abr/2020</v>
      </c>
      <c r="E7604" s="263">
        <v>43948</v>
      </c>
      <c r="F7604" s="259" t="s">
        <v>207</v>
      </c>
      <c r="G7604" s="259" t="s">
        <v>295</v>
      </c>
      <c r="H7604" s="264" t="s">
        <v>208</v>
      </c>
      <c r="I7604" s="264" t="s">
        <v>298</v>
      </c>
      <c r="J7604" s="265">
        <v>71417.03</v>
      </c>
      <c r="K7604" s="82" t="str">
        <f>IFERROR(IFERROR(VLOOKUP(I7604,'DE-PARA'!B:D,3,0),VLOOKUP(I7604,'DE-PARA'!C:D,2,0)),"NÃO ENCONTRADO")</f>
        <v>Entrada Conta Aplicação (+)</v>
      </c>
      <c r="L7604" s="50" t="str">
        <f>VLOOKUP(K7604,'Base -Receita-Despesa'!$B:$AS,1,FALSE)</f>
        <v>ENTRADA CONTA APLICAÇÃO (+)</v>
      </c>
    </row>
    <row r="7605" spans="1:12" ht="15" customHeight="1" x14ac:dyDescent="0.25">
      <c r="A7605" s="81" t="str">
        <f t="shared" si="244"/>
        <v>2020</v>
      </c>
      <c r="B7605" s="259" t="s">
        <v>1021</v>
      </c>
      <c r="C7605" s="260" t="s">
        <v>1022</v>
      </c>
      <c r="D7605" s="73" t="str">
        <f t="shared" si="243"/>
        <v>abr/2020</v>
      </c>
      <c r="E7605" s="263">
        <v>43949</v>
      </c>
      <c r="F7605" s="259">
        <v>124</v>
      </c>
      <c r="G7605" s="259" t="s">
        <v>295</v>
      </c>
      <c r="H7605" s="264" t="s">
        <v>2124</v>
      </c>
      <c r="I7605" s="264" t="s">
        <v>158</v>
      </c>
      <c r="J7605" s="265">
        <v>-2085</v>
      </c>
      <c r="K7605" s="82" t="str">
        <f>IFERROR(IFERROR(VLOOKUP(I7605,'DE-PARA'!B:D,3,0),VLOOKUP(I7605,'DE-PARA'!C:D,2,0)),"NÃO ENCONTRADO")</f>
        <v>Materiais</v>
      </c>
      <c r="L7605" s="50" t="str">
        <f>VLOOKUP(K7605,'Base -Receita-Despesa'!$B:$AS,1,FALSE)</f>
        <v>Materiais</v>
      </c>
    </row>
    <row r="7606" spans="1:12" ht="15" customHeight="1" x14ac:dyDescent="0.25">
      <c r="A7606" s="81" t="str">
        <f t="shared" si="244"/>
        <v>2020</v>
      </c>
      <c r="B7606" s="259" t="s">
        <v>1021</v>
      </c>
      <c r="C7606" s="260" t="s">
        <v>1022</v>
      </c>
      <c r="D7606" s="73" t="str">
        <f t="shared" si="243"/>
        <v>abr/2020</v>
      </c>
      <c r="E7606" s="263">
        <v>43949</v>
      </c>
      <c r="F7606" s="259">
        <v>84</v>
      </c>
      <c r="G7606" s="259" t="s">
        <v>295</v>
      </c>
      <c r="H7606" s="264" t="s">
        <v>2086</v>
      </c>
      <c r="I7606" s="264" t="s">
        <v>244</v>
      </c>
      <c r="J7606" s="265">
        <v>-20000</v>
      </c>
      <c r="K7606" s="82" t="str">
        <f>IFERROR(IFERROR(VLOOKUP(I7606,'DE-PARA'!B:D,3,0),VLOOKUP(I7606,'DE-PARA'!C:D,2,0)),"NÃO ENCONTRADO")</f>
        <v>Pessoal</v>
      </c>
      <c r="L7606" s="50" t="str">
        <f>VLOOKUP(K7606,'Base -Receita-Despesa'!$B:$AS,1,FALSE)</f>
        <v>Pessoal</v>
      </c>
    </row>
    <row r="7607" spans="1:12" ht="15" customHeight="1" x14ac:dyDescent="0.25">
      <c r="A7607" s="81" t="str">
        <f t="shared" si="244"/>
        <v>2020</v>
      </c>
      <c r="B7607" s="259" t="s">
        <v>1021</v>
      </c>
      <c r="C7607" s="260" t="s">
        <v>1022</v>
      </c>
      <c r="D7607" s="73" t="str">
        <f t="shared" si="243"/>
        <v>abr/2020</v>
      </c>
      <c r="E7607" s="263">
        <v>43949</v>
      </c>
      <c r="F7607" s="259" t="s">
        <v>2141</v>
      </c>
      <c r="G7607" s="259" t="s">
        <v>295</v>
      </c>
      <c r="H7607" s="264" t="s">
        <v>2017</v>
      </c>
      <c r="I7607" s="264" t="s">
        <v>148</v>
      </c>
      <c r="J7607" s="265">
        <v>-11547.98</v>
      </c>
      <c r="K7607" s="82" t="str">
        <f>IFERROR(IFERROR(VLOOKUP(I7607,'DE-PARA'!B:D,3,0),VLOOKUP(I7607,'DE-PARA'!C:D,2,0)),"NÃO ENCONTRADO")</f>
        <v>Pessoal</v>
      </c>
      <c r="L7607" s="50" t="str">
        <f>VLOOKUP(K7607,'Base -Receita-Despesa'!$B:$AS,1,FALSE)</f>
        <v>Pessoal</v>
      </c>
    </row>
    <row r="7608" spans="1:12" ht="15" customHeight="1" x14ac:dyDescent="0.25">
      <c r="A7608" s="81" t="str">
        <f t="shared" si="244"/>
        <v>2020</v>
      </c>
      <c r="B7608" s="259" t="s">
        <v>1021</v>
      </c>
      <c r="C7608" s="260" t="s">
        <v>1022</v>
      </c>
      <c r="D7608" s="73" t="str">
        <f t="shared" si="243"/>
        <v>abr/2020</v>
      </c>
      <c r="E7608" s="263">
        <v>43949</v>
      </c>
      <c r="F7608" s="262">
        <v>13853</v>
      </c>
      <c r="G7608" s="259" t="s">
        <v>295</v>
      </c>
      <c r="H7608" s="264" t="s">
        <v>470</v>
      </c>
      <c r="I7608" s="266" t="s">
        <v>250</v>
      </c>
      <c r="J7608" s="264">
        <v>-545</v>
      </c>
      <c r="K7608" s="82" t="str">
        <f>IFERROR(IFERROR(VLOOKUP(I7608,'DE-PARA'!B:D,3,0),VLOOKUP(I7608,'DE-PARA'!C:D,2,0)),"NÃO ENCONTRADO")</f>
        <v>Materiais</v>
      </c>
      <c r="L7608" s="50" t="str">
        <f>VLOOKUP(K7608,'Base -Receita-Despesa'!$B:$AS,1,FALSE)</f>
        <v>Materiais</v>
      </c>
    </row>
    <row r="7609" spans="1:12" ht="15" customHeight="1" x14ac:dyDescent="0.25">
      <c r="A7609" s="81" t="str">
        <f t="shared" si="244"/>
        <v>2020</v>
      </c>
      <c r="B7609" s="259" t="s">
        <v>1021</v>
      </c>
      <c r="C7609" s="260" t="s">
        <v>1022</v>
      </c>
      <c r="D7609" s="73" t="str">
        <f t="shared" si="243"/>
        <v>abr/2020</v>
      </c>
      <c r="E7609" s="263">
        <v>43949</v>
      </c>
      <c r="F7609" s="259">
        <v>2110793943</v>
      </c>
      <c r="G7609" s="259" t="s">
        <v>295</v>
      </c>
      <c r="H7609" s="264" t="s">
        <v>1953</v>
      </c>
      <c r="I7609" s="264" t="s">
        <v>139</v>
      </c>
      <c r="J7609" s="265">
        <v>-10378.9</v>
      </c>
      <c r="K7609" s="82" t="str">
        <f>IFERROR(IFERROR(VLOOKUP(I7609,'DE-PARA'!B:D,3,0),VLOOKUP(I7609,'DE-PARA'!C:D,2,0)),"NÃO ENCONTRADO")</f>
        <v>Concessionárias (água, luz e telefone)</v>
      </c>
      <c r="L7609" s="50" t="str">
        <f>VLOOKUP(K7609,'Base -Receita-Despesa'!$B:$AS,1,FALSE)</f>
        <v>Concessionárias (água, luz e telefone)</v>
      </c>
    </row>
    <row r="7610" spans="1:12" ht="15" customHeight="1" x14ac:dyDescent="0.25">
      <c r="A7610" s="81" t="str">
        <f t="shared" si="244"/>
        <v>2020</v>
      </c>
      <c r="B7610" s="259" t="s">
        <v>1021</v>
      </c>
      <c r="C7610" s="260" t="s">
        <v>1022</v>
      </c>
      <c r="D7610" s="73" t="str">
        <f t="shared" si="243"/>
        <v>abr/2020</v>
      </c>
      <c r="E7610" s="263">
        <v>43949</v>
      </c>
      <c r="F7610" s="259" t="s">
        <v>214</v>
      </c>
      <c r="G7610" s="259" t="s">
        <v>295</v>
      </c>
      <c r="H7610" s="264" t="s">
        <v>197</v>
      </c>
      <c r="I7610" s="264" t="s">
        <v>133</v>
      </c>
      <c r="J7610" s="264">
        <v>-10</v>
      </c>
      <c r="K7610" s="82" t="str">
        <f>IFERROR(IFERROR(VLOOKUP(I7610,'DE-PARA'!B:D,3,0),VLOOKUP(I7610,'DE-PARA'!C:D,2,0)),"NÃO ENCONTRADO")</f>
        <v>Outras Saídas</v>
      </c>
      <c r="L7610" s="50" t="str">
        <f>VLOOKUP(K7610,'Base -Receita-Despesa'!$B:$AS,1,FALSE)</f>
        <v>Outras Saídas</v>
      </c>
    </row>
    <row r="7611" spans="1:12" ht="15" customHeight="1" x14ac:dyDescent="0.25">
      <c r="A7611" s="81" t="str">
        <f t="shared" si="244"/>
        <v>2020</v>
      </c>
      <c r="B7611" s="259" t="s">
        <v>1021</v>
      </c>
      <c r="C7611" s="260" t="s">
        <v>1022</v>
      </c>
      <c r="D7611" s="73" t="str">
        <f t="shared" si="243"/>
        <v>abr/2020</v>
      </c>
      <c r="E7611" s="263">
        <v>43949</v>
      </c>
      <c r="F7611" s="259" t="s">
        <v>214</v>
      </c>
      <c r="G7611" s="259" t="s">
        <v>295</v>
      </c>
      <c r="H7611" s="264" t="s">
        <v>197</v>
      </c>
      <c r="I7611" s="264" t="s">
        <v>133</v>
      </c>
      <c r="J7611" s="264">
        <v>-10</v>
      </c>
      <c r="K7611" s="82" t="str">
        <f>IFERROR(IFERROR(VLOOKUP(I7611,'DE-PARA'!B:D,3,0),VLOOKUP(I7611,'DE-PARA'!C:D,2,0)),"NÃO ENCONTRADO")</f>
        <v>Outras Saídas</v>
      </c>
      <c r="L7611" s="50" t="str">
        <f>VLOOKUP(K7611,'Base -Receita-Despesa'!$B:$AS,1,FALSE)</f>
        <v>Outras Saídas</v>
      </c>
    </row>
    <row r="7612" spans="1:12" ht="15" customHeight="1" x14ac:dyDescent="0.25">
      <c r="A7612" s="81" t="str">
        <f t="shared" si="244"/>
        <v>2020</v>
      </c>
      <c r="B7612" s="259" t="s">
        <v>1021</v>
      </c>
      <c r="C7612" s="260" t="s">
        <v>1022</v>
      </c>
      <c r="D7612" s="73" t="str">
        <f t="shared" si="243"/>
        <v>abr/2020</v>
      </c>
      <c r="E7612" s="263">
        <v>43949</v>
      </c>
      <c r="F7612" s="259" t="s">
        <v>214</v>
      </c>
      <c r="G7612" s="259" t="s">
        <v>295</v>
      </c>
      <c r="H7612" s="264" t="s">
        <v>197</v>
      </c>
      <c r="I7612" s="264" t="s">
        <v>133</v>
      </c>
      <c r="J7612" s="264">
        <v>-10</v>
      </c>
      <c r="K7612" s="82" t="str">
        <f>IFERROR(IFERROR(VLOOKUP(I7612,'DE-PARA'!B:D,3,0),VLOOKUP(I7612,'DE-PARA'!C:D,2,0)),"NÃO ENCONTRADO")</f>
        <v>Outras Saídas</v>
      </c>
      <c r="L7612" s="50" t="str">
        <f>VLOOKUP(K7612,'Base -Receita-Despesa'!$B:$AS,1,FALSE)</f>
        <v>Outras Saídas</v>
      </c>
    </row>
    <row r="7613" spans="1:12" ht="15" customHeight="1" x14ac:dyDescent="0.25">
      <c r="A7613" s="81" t="str">
        <f t="shared" si="244"/>
        <v>2020</v>
      </c>
      <c r="B7613" s="259" t="s">
        <v>1021</v>
      </c>
      <c r="C7613" s="260" t="s">
        <v>1022</v>
      </c>
      <c r="D7613" s="73" t="str">
        <f t="shared" si="243"/>
        <v>abr/2020</v>
      </c>
      <c r="E7613" s="263">
        <v>43949</v>
      </c>
      <c r="F7613" s="259" t="s">
        <v>129</v>
      </c>
      <c r="G7613" s="259" t="s">
        <v>295</v>
      </c>
      <c r="H7613" s="264" t="s">
        <v>2142</v>
      </c>
      <c r="I7613" s="264" t="s">
        <v>131</v>
      </c>
      <c r="J7613" s="265">
        <v>-1916.93</v>
      </c>
      <c r="K7613" s="82" t="str">
        <f>IFERROR(IFERROR(VLOOKUP(I7613,'DE-PARA'!B:D,3,0),VLOOKUP(I7613,'DE-PARA'!C:D,2,0)),"NÃO ENCONTRADO")</f>
        <v>Pessoal</v>
      </c>
      <c r="L7613" s="50" t="str">
        <f>VLOOKUP(K7613,'Base -Receita-Despesa'!$B:$AS,1,FALSE)</f>
        <v>Pessoal</v>
      </c>
    </row>
    <row r="7614" spans="1:12" ht="15" customHeight="1" x14ac:dyDescent="0.25">
      <c r="A7614" s="81" t="str">
        <f t="shared" si="244"/>
        <v>2020</v>
      </c>
      <c r="B7614" s="259" t="s">
        <v>1021</v>
      </c>
      <c r="C7614" s="260" t="s">
        <v>1022</v>
      </c>
      <c r="D7614" s="73" t="str">
        <f t="shared" si="243"/>
        <v>abr/2020</v>
      </c>
      <c r="E7614" s="263">
        <v>43949</v>
      </c>
      <c r="F7614" s="259" t="s">
        <v>129</v>
      </c>
      <c r="G7614" s="259" t="s">
        <v>295</v>
      </c>
      <c r="H7614" s="264" t="s">
        <v>2143</v>
      </c>
      <c r="I7614" s="264" t="s">
        <v>131</v>
      </c>
      <c r="J7614" s="265">
        <v>-3837.03</v>
      </c>
      <c r="K7614" s="82" t="str">
        <f>IFERROR(IFERROR(VLOOKUP(I7614,'DE-PARA'!B:D,3,0),VLOOKUP(I7614,'DE-PARA'!C:D,2,0)),"NÃO ENCONTRADO")</f>
        <v>Pessoal</v>
      </c>
      <c r="L7614" s="50" t="str">
        <f>VLOOKUP(K7614,'Base -Receita-Despesa'!$B:$AS,1,FALSE)</f>
        <v>Pessoal</v>
      </c>
    </row>
    <row r="7615" spans="1:12" ht="15" customHeight="1" x14ac:dyDescent="0.25">
      <c r="A7615" s="81" t="str">
        <f t="shared" si="244"/>
        <v>2020</v>
      </c>
      <c r="B7615" s="259" t="s">
        <v>1021</v>
      </c>
      <c r="C7615" s="260" t="s">
        <v>1022</v>
      </c>
      <c r="D7615" s="73" t="str">
        <f t="shared" si="243"/>
        <v>abr/2020</v>
      </c>
      <c r="E7615" s="263">
        <v>43949</v>
      </c>
      <c r="F7615" s="259" t="s">
        <v>129</v>
      </c>
      <c r="G7615" s="259" t="s">
        <v>295</v>
      </c>
      <c r="H7615" s="264" t="s">
        <v>1047</v>
      </c>
      <c r="I7615" s="264" t="s">
        <v>131</v>
      </c>
      <c r="J7615" s="265">
        <v>-1958.16</v>
      </c>
      <c r="K7615" s="82" t="str">
        <f>IFERROR(IFERROR(VLOOKUP(I7615,'DE-PARA'!B:D,3,0),VLOOKUP(I7615,'DE-PARA'!C:D,2,0)),"NÃO ENCONTRADO")</f>
        <v>Pessoal</v>
      </c>
      <c r="L7615" s="50" t="str">
        <f>VLOOKUP(K7615,'Base -Receita-Despesa'!$B:$AS,1,FALSE)</f>
        <v>Pessoal</v>
      </c>
    </row>
    <row r="7616" spans="1:12" ht="15" customHeight="1" x14ac:dyDescent="0.25">
      <c r="A7616" s="81" t="str">
        <f t="shared" si="244"/>
        <v>2020</v>
      </c>
      <c r="B7616" s="259" t="s">
        <v>1021</v>
      </c>
      <c r="C7616" s="260" t="s">
        <v>1022</v>
      </c>
      <c r="D7616" s="73" t="str">
        <f t="shared" si="243"/>
        <v>abr/2020</v>
      </c>
      <c r="E7616" s="263">
        <v>43949</v>
      </c>
      <c r="F7616" s="259" t="s">
        <v>129</v>
      </c>
      <c r="G7616" s="259" t="s">
        <v>295</v>
      </c>
      <c r="H7616" s="264" t="s">
        <v>1295</v>
      </c>
      <c r="I7616" s="264" t="s">
        <v>131</v>
      </c>
      <c r="J7616" s="265">
        <v>-2071.6999999999998</v>
      </c>
      <c r="K7616" s="82" t="str">
        <f>IFERROR(IFERROR(VLOOKUP(I7616,'DE-PARA'!B:D,3,0),VLOOKUP(I7616,'DE-PARA'!C:D,2,0)),"NÃO ENCONTRADO")</f>
        <v>Pessoal</v>
      </c>
      <c r="L7616" s="50" t="str">
        <f>VLOOKUP(K7616,'Base -Receita-Despesa'!$B:$AS,1,FALSE)</f>
        <v>Pessoal</v>
      </c>
    </row>
    <row r="7617" spans="1:12" ht="15" customHeight="1" x14ac:dyDescent="0.25">
      <c r="A7617" s="81" t="str">
        <f t="shared" si="244"/>
        <v>2020</v>
      </c>
      <c r="B7617" s="259" t="s">
        <v>1021</v>
      </c>
      <c r="C7617" s="260" t="s">
        <v>1022</v>
      </c>
      <c r="D7617" s="73" t="str">
        <f t="shared" si="243"/>
        <v>abr/2020</v>
      </c>
      <c r="E7617" s="263">
        <v>43949</v>
      </c>
      <c r="F7617" s="259" t="s">
        <v>129</v>
      </c>
      <c r="G7617" s="259" t="s">
        <v>295</v>
      </c>
      <c r="H7617" s="264" t="s">
        <v>1080</v>
      </c>
      <c r="I7617" s="264" t="s">
        <v>131</v>
      </c>
      <c r="J7617" s="265">
        <v>-2101.5100000000002</v>
      </c>
      <c r="K7617" s="82" t="str">
        <f>IFERROR(IFERROR(VLOOKUP(I7617,'DE-PARA'!B:D,3,0),VLOOKUP(I7617,'DE-PARA'!C:D,2,0)),"NÃO ENCONTRADO")</f>
        <v>Pessoal</v>
      </c>
      <c r="L7617" s="50" t="str">
        <f>VLOOKUP(K7617,'Base -Receita-Despesa'!$B:$AS,1,FALSE)</f>
        <v>Pessoal</v>
      </c>
    </row>
    <row r="7618" spans="1:12" ht="15" customHeight="1" x14ac:dyDescent="0.25">
      <c r="A7618" s="81" t="str">
        <f t="shared" si="244"/>
        <v>2020</v>
      </c>
      <c r="B7618" s="259" t="s">
        <v>1021</v>
      </c>
      <c r="C7618" s="260" t="s">
        <v>1022</v>
      </c>
      <c r="D7618" s="73" t="str">
        <f t="shared" si="243"/>
        <v>abr/2020</v>
      </c>
      <c r="E7618" s="263">
        <v>43949</v>
      </c>
      <c r="F7618" s="259" t="s">
        <v>129</v>
      </c>
      <c r="G7618" s="259" t="s">
        <v>295</v>
      </c>
      <c r="H7618" s="264" t="s">
        <v>1192</v>
      </c>
      <c r="I7618" s="264" t="s">
        <v>131</v>
      </c>
      <c r="J7618" s="265">
        <v>-3124.7</v>
      </c>
      <c r="K7618" s="82" t="str">
        <f>IFERROR(IFERROR(VLOOKUP(I7618,'DE-PARA'!B:D,3,0),VLOOKUP(I7618,'DE-PARA'!C:D,2,0)),"NÃO ENCONTRADO")</f>
        <v>Pessoal</v>
      </c>
      <c r="L7618" s="50" t="str">
        <f>VLOOKUP(K7618,'Base -Receita-Despesa'!$B:$AS,1,FALSE)</f>
        <v>Pessoal</v>
      </c>
    </row>
    <row r="7619" spans="1:12" ht="15" customHeight="1" x14ac:dyDescent="0.25">
      <c r="A7619" s="81" t="str">
        <f t="shared" si="244"/>
        <v>2020</v>
      </c>
      <c r="B7619" s="259" t="s">
        <v>1021</v>
      </c>
      <c r="C7619" s="260" t="s">
        <v>1022</v>
      </c>
      <c r="D7619" s="73" t="str">
        <f t="shared" ref="D7619:D7682" si="245">TEXT(E7619,"mmm/aaaa")</f>
        <v>abr/2020</v>
      </c>
      <c r="E7619" s="263">
        <v>43949</v>
      </c>
      <c r="F7619" s="259" t="s">
        <v>207</v>
      </c>
      <c r="G7619" s="259" t="s">
        <v>295</v>
      </c>
      <c r="H7619" s="264" t="s">
        <v>208</v>
      </c>
      <c r="I7619" s="264" t="s">
        <v>298</v>
      </c>
      <c r="J7619" s="265">
        <v>59596.91</v>
      </c>
      <c r="K7619" s="82" t="str">
        <f>IFERROR(IFERROR(VLOOKUP(I7619,'DE-PARA'!B:D,3,0),VLOOKUP(I7619,'DE-PARA'!C:D,2,0)),"NÃO ENCONTRADO")</f>
        <v>Entrada Conta Aplicação (+)</v>
      </c>
      <c r="L7619" s="50" t="str">
        <f>VLOOKUP(K7619,'Base -Receita-Despesa'!$B:$AS,1,FALSE)</f>
        <v>ENTRADA CONTA APLICAÇÃO (+)</v>
      </c>
    </row>
    <row r="7620" spans="1:12" ht="15" customHeight="1" x14ac:dyDescent="0.25">
      <c r="A7620" s="81" t="str">
        <f t="shared" si="244"/>
        <v>2020</v>
      </c>
      <c r="B7620" s="259" t="s">
        <v>1021</v>
      </c>
      <c r="C7620" s="260" t="s">
        <v>1022</v>
      </c>
      <c r="D7620" s="73" t="str">
        <f t="shared" si="245"/>
        <v>abr/2020</v>
      </c>
      <c r="E7620" s="263">
        <v>43950</v>
      </c>
      <c r="F7620" s="259" t="s">
        <v>1577</v>
      </c>
      <c r="G7620" s="259" t="s">
        <v>295</v>
      </c>
      <c r="H7620" s="264" t="s">
        <v>2099</v>
      </c>
      <c r="I7620" s="264" t="s">
        <v>276</v>
      </c>
      <c r="J7620" s="264">
        <v>-287.95999999999998</v>
      </c>
      <c r="K7620" s="82" t="str">
        <f>IFERROR(IFERROR(VLOOKUP(I7620,'DE-PARA'!B:D,3,0),VLOOKUP(I7620,'DE-PARA'!C:D,2,0)),"NÃO ENCONTRADO")</f>
        <v>Despesas com Viagens</v>
      </c>
      <c r="L7620" s="50" t="str">
        <f>VLOOKUP(K7620,'Base -Receita-Despesa'!$B:$AS,1,FALSE)</f>
        <v>Despesas com Viagens</v>
      </c>
    </row>
    <row r="7621" spans="1:12" ht="15" customHeight="1" x14ac:dyDescent="0.25">
      <c r="A7621" s="81" t="str">
        <f t="shared" si="244"/>
        <v>2020</v>
      </c>
      <c r="B7621" s="259" t="s">
        <v>1021</v>
      </c>
      <c r="C7621" s="260" t="s">
        <v>1022</v>
      </c>
      <c r="D7621" s="73" t="str">
        <f t="shared" si="245"/>
        <v>abr/2020</v>
      </c>
      <c r="E7621" s="263">
        <v>43950</v>
      </c>
      <c r="F7621" s="259">
        <v>198754</v>
      </c>
      <c r="G7621" s="259" t="s">
        <v>295</v>
      </c>
      <c r="H7621" s="264" t="s">
        <v>1084</v>
      </c>
      <c r="I7621" s="264" t="s">
        <v>252</v>
      </c>
      <c r="J7621" s="265">
        <v>-7038.32</v>
      </c>
      <c r="K7621" s="82" t="str">
        <f>IFERROR(IFERROR(VLOOKUP(I7621,'DE-PARA'!B:D,3,0),VLOOKUP(I7621,'DE-PARA'!C:D,2,0)),"NÃO ENCONTRADO")</f>
        <v>Materiais</v>
      </c>
      <c r="L7621" s="50" t="str">
        <f>VLOOKUP(K7621,'Base -Receita-Despesa'!$B:$AS,1,FALSE)</f>
        <v>Materiais</v>
      </c>
    </row>
    <row r="7622" spans="1:12" ht="15" customHeight="1" x14ac:dyDescent="0.25">
      <c r="A7622" s="81" t="str">
        <f t="shared" si="244"/>
        <v>2020</v>
      </c>
      <c r="B7622" s="259" t="s">
        <v>1021</v>
      </c>
      <c r="C7622" s="260" t="s">
        <v>1022</v>
      </c>
      <c r="D7622" s="73" t="str">
        <f t="shared" si="245"/>
        <v>abr/2020</v>
      </c>
      <c r="E7622" s="263">
        <v>43950</v>
      </c>
      <c r="F7622" s="259">
        <v>2674</v>
      </c>
      <c r="G7622" s="259" t="s">
        <v>295</v>
      </c>
      <c r="H7622" s="264" t="s">
        <v>2128</v>
      </c>
      <c r="I7622" s="264" t="s">
        <v>253</v>
      </c>
      <c r="J7622" s="264">
        <v>-361.58</v>
      </c>
      <c r="K7622" s="82" t="str">
        <f>IFERROR(IFERROR(VLOOKUP(I7622,'DE-PARA'!B:D,3,0),VLOOKUP(I7622,'DE-PARA'!C:D,2,0)),"NÃO ENCONTRADO")</f>
        <v>Materiais</v>
      </c>
      <c r="L7622" s="50" t="str">
        <f>VLOOKUP(K7622,'Base -Receita-Despesa'!$B:$AS,1,FALSE)</f>
        <v>Materiais</v>
      </c>
    </row>
    <row r="7623" spans="1:12" ht="15" customHeight="1" x14ac:dyDescent="0.25">
      <c r="A7623" s="81" t="str">
        <f t="shared" si="244"/>
        <v>2020</v>
      </c>
      <c r="B7623" s="259" t="s">
        <v>1021</v>
      </c>
      <c r="C7623" s="260" t="s">
        <v>1022</v>
      </c>
      <c r="D7623" s="73" t="str">
        <f t="shared" si="245"/>
        <v>abr/2020</v>
      </c>
      <c r="E7623" s="263">
        <v>43950</v>
      </c>
      <c r="F7623" s="259">
        <v>2673</v>
      </c>
      <c r="G7623" s="259" t="s">
        <v>295</v>
      </c>
      <c r="H7623" s="264" t="s">
        <v>2128</v>
      </c>
      <c r="I7623" s="264" t="s">
        <v>253</v>
      </c>
      <c r="J7623" s="265">
        <v>-1369.04</v>
      </c>
      <c r="K7623" s="82" t="str">
        <f>IFERROR(IFERROR(VLOOKUP(I7623,'DE-PARA'!B:D,3,0),VLOOKUP(I7623,'DE-PARA'!C:D,2,0)),"NÃO ENCONTRADO")</f>
        <v>Materiais</v>
      </c>
      <c r="L7623" s="50" t="str">
        <f>VLOOKUP(K7623,'Base -Receita-Despesa'!$B:$AS,1,FALSE)</f>
        <v>Materiais</v>
      </c>
    </row>
    <row r="7624" spans="1:12" ht="15" customHeight="1" x14ac:dyDescent="0.25">
      <c r="A7624" s="81" t="str">
        <f t="shared" si="244"/>
        <v>2020</v>
      </c>
      <c r="B7624" s="259" t="s">
        <v>1021</v>
      </c>
      <c r="C7624" s="260" t="s">
        <v>1022</v>
      </c>
      <c r="D7624" s="73" t="str">
        <f t="shared" si="245"/>
        <v>abr/2020</v>
      </c>
      <c r="E7624" s="263">
        <v>43950</v>
      </c>
      <c r="F7624" s="259" t="s">
        <v>129</v>
      </c>
      <c r="G7624" s="259" t="s">
        <v>295</v>
      </c>
      <c r="H7624" s="264" t="s">
        <v>2144</v>
      </c>
      <c r="I7624" s="264" t="s">
        <v>131</v>
      </c>
      <c r="J7624" s="265">
        <v>-3176.88</v>
      </c>
      <c r="K7624" s="82" t="str">
        <f>IFERROR(IFERROR(VLOOKUP(I7624,'DE-PARA'!B:D,3,0),VLOOKUP(I7624,'DE-PARA'!C:D,2,0)),"NÃO ENCONTRADO")</f>
        <v>Pessoal</v>
      </c>
      <c r="L7624" s="50" t="str">
        <f>VLOOKUP(K7624,'Base -Receita-Despesa'!$B:$AS,1,FALSE)</f>
        <v>Pessoal</v>
      </c>
    </row>
    <row r="7625" spans="1:12" ht="15" customHeight="1" x14ac:dyDescent="0.25">
      <c r="A7625" s="81" t="str">
        <f t="shared" si="244"/>
        <v>2020</v>
      </c>
      <c r="B7625" s="259" t="s">
        <v>1021</v>
      </c>
      <c r="C7625" s="260" t="s">
        <v>1022</v>
      </c>
      <c r="D7625" s="73" t="str">
        <f t="shared" si="245"/>
        <v>abr/2020</v>
      </c>
      <c r="E7625" s="263">
        <v>43950</v>
      </c>
      <c r="F7625" s="259" t="s">
        <v>129</v>
      </c>
      <c r="G7625" s="259" t="s">
        <v>295</v>
      </c>
      <c r="H7625" s="264" t="s">
        <v>2145</v>
      </c>
      <c r="I7625" s="264" t="s">
        <v>131</v>
      </c>
      <c r="J7625" s="265">
        <v>-3555.59</v>
      </c>
      <c r="K7625" s="82" t="str">
        <f>IFERROR(IFERROR(VLOOKUP(I7625,'DE-PARA'!B:D,3,0),VLOOKUP(I7625,'DE-PARA'!C:D,2,0)),"NÃO ENCONTRADO")</f>
        <v>Pessoal</v>
      </c>
      <c r="L7625" s="50" t="str">
        <f>VLOOKUP(K7625,'Base -Receita-Despesa'!$B:$AS,1,FALSE)</f>
        <v>Pessoal</v>
      </c>
    </row>
    <row r="7626" spans="1:12" ht="15" customHeight="1" x14ac:dyDescent="0.25">
      <c r="A7626" s="81" t="str">
        <f t="shared" si="244"/>
        <v>2020</v>
      </c>
      <c r="B7626" s="259" t="s">
        <v>1021</v>
      </c>
      <c r="C7626" s="260" t="s">
        <v>1022</v>
      </c>
      <c r="D7626" s="73" t="str">
        <f t="shared" si="245"/>
        <v>abr/2020</v>
      </c>
      <c r="E7626" s="263">
        <v>43950</v>
      </c>
      <c r="F7626" s="259" t="s">
        <v>129</v>
      </c>
      <c r="G7626" s="259" t="s">
        <v>295</v>
      </c>
      <c r="H7626" s="264" t="s">
        <v>1533</v>
      </c>
      <c r="I7626" s="264" t="s">
        <v>131</v>
      </c>
      <c r="J7626" s="265">
        <v>-2042.11</v>
      </c>
      <c r="K7626" s="82" t="str">
        <f>IFERROR(IFERROR(VLOOKUP(I7626,'DE-PARA'!B:D,3,0),VLOOKUP(I7626,'DE-PARA'!C:D,2,0)),"NÃO ENCONTRADO")</f>
        <v>Pessoal</v>
      </c>
      <c r="L7626" s="50" t="str">
        <f>VLOOKUP(K7626,'Base -Receita-Despesa'!$B:$AS,1,FALSE)</f>
        <v>Pessoal</v>
      </c>
    </row>
    <row r="7627" spans="1:12" ht="15" customHeight="1" x14ac:dyDescent="0.25">
      <c r="A7627" s="81" t="str">
        <f t="shared" si="244"/>
        <v>2020</v>
      </c>
      <c r="B7627" s="259" t="s">
        <v>1021</v>
      </c>
      <c r="C7627" s="260" t="s">
        <v>1022</v>
      </c>
      <c r="D7627" s="73" t="str">
        <f t="shared" si="245"/>
        <v>abr/2020</v>
      </c>
      <c r="E7627" s="263">
        <v>43950</v>
      </c>
      <c r="F7627" s="259" t="s">
        <v>214</v>
      </c>
      <c r="G7627" s="259" t="s">
        <v>295</v>
      </c>
      <c r="H7627" s="264" t="s">
        <v>197</v>
      </c>
      <c r="I7627" s="264" t="s">
        <v>133</v>
      </c>
      <c r="J7627" s="264">
        <v>-10</v>
      </c>
      <c r="K7627" s="82" t="str">
        <f>IFERROR(IFERROR(VLOOKUP(I7627,'DE-PARA'!B:D,3,0),VLOOKUP(I7627,'DE-PARA'!C:D,2,0)),"NÃO ENCONTRADO")</f>
        <v>Outras Saídas</v>
      </c>
      <c r="L7627" s="50" t="str">
        <f>VLOOKUP(K7627,'Base -Receita-Despesa'!$B:$AS,1,FALSE)</f>
        <v>Outras Saídas</v>
      </c>
    </row>
    <row r="7628" spans="1:12" ht="15" customHeight="1" x14ac:dyDescent="0.25">
      <c r="A7628" s="81" t="str">
        <f t="shared" si="244"/>
        <v>2020</v>
      </c>
      <c r="B7628" s="259" t="s">
        <v>1021</v>
      </c>
      <c r="C7628" s="260" t="s">
        <v>1022</v>
      </c>
      <c r="D7628" s="73" t="str">
        <f t="shared" si="245"/>
        <v>abr/2020</v>
      </c>
      <c r="E7628" s="263">
        <v>43950</v>
      </c>
      <c r="F7628" s="259" t="s">
        <v>214</v>
      </c>
      <c r="G7628" s="259" t="s">
        <v>295</v>
      </c>
      <c r="H7628" s="264" t="s">
        <v>197</v>
      </c>
      <c r="I7628" s="264" t="s">
        <v>133</v>
      </c>
      <c r="J7628" s="264">
        <v>-10</v>
      </c>
      <c r="K7628" s="82" t="str">
        <f>IFERROR(IFERROR(VLOOKUP(I7628,'DE-PARA'!B:D,3,0),VLOOKUP(I7628,'DE-PARA'!C:D,2,0)),"NÃO ENCONTRADO")</f>
        <v>Outras Saídas</v>
      </c>
      <c r="L7628" s="50" t="str">
        <f>VLOOKUP(K7628,'Base -Receita-Despesa'!$B:$AS,1,FALSE)</f>
        <v>Outras Saídas</v>
      </c>
    </row>
    <row r="7629" spans="1:12" ht="15" customHeight="1" x14ac:dyDescent="0.25">
      <c r="A7629" s="81" t="str">
        <f t="shared" si="244"/>
        <v>2020</v>
      </c>
      <c r="B7629" s="259" t="s">
        <v>1021</v>
      </c>
      <c r="C7629" s="260" t="s">
        <v>1022</v>
      </c>
      <c r="D7629" s="73" t="str">
        <f t="shared" si="245"/>
        <v>abr/2020</v>
      </c>
      <c r="E7629" s="263">
        <v>43950</v>
      </c>
      <c r="F7629" s="259" t="s">
        <v>214</v>
      </c>
      <c r="G7629" s="259" t="s">
        <v>295</v>
      </c>
      <c r="H7629" s="264" t="s">
        <v>197</v>
      </c>
      <c r="I7629" s="264" t="s">
        <v>133</v>
      </c>
      <c r="J7629" s="264">
        <v>-10</v>
      </c>
      <c r="K7629" s="82" t="str">
        <f>IFERROR(IFERROR(VLOOKUP(I7629,'DE-PARA'!B:D,3,0),VLOOKUP(I7629,'DE-PARA'!C:D,2,0)),"NÃO ENCONTRADO")</f>
        <v>Outras Saídas</v>
      </c>
      <c r="L7629" s="50" t="str">
        <f>VLOOKUP(K7629,'Base -Receita-Despesa'!$B:$AS,1,FALSE)</f>
        <v>Outras Saídas</v>
      </c>
    </row>
    <row r="7630" spans="1:12" ht="15" customHeight="1" x14ac:dyDescent="0.25">
      <c r="A7630" s="81" t="str">
        <f t="shared" si="244"/>
        <v>2020</v>
      </c>
      <c r="B7630" s="259" t="s">
        <v>1021</v>
      </c>
      <c r="C7630" s="260" t="s">
        <v>1022</v>
      </c>
      <c r="D7630" s="73" t="str">
        <f t="shared" si="245"/>
        <v>abr/2020</v>
      </c>
      <c r="E7630" s="263">
        <v>43950</v>
      </c>
      <c r="F7630" s="259" t="s">
        <v>214</v>
      </c>
      <c r="G7630" s="259" t="s">
        <v>295</v>
      </c>
      <c r="H7630" s="264" t="s">
        <v>197</v>
      </c>
      <c r="I7630" s="264" t="s">
        <v>133</v>
      </c>
      <c r="J7630" s="264">
        <v>-10</v>
      </c>
      <c r="K7630" s="82" t="str">
        <f>IFERROR(IFERROR(VLOOKUP(I7630,'DE-PARA'!B:D,3,0),VLOOKUP(I7630,'DE-PARA'!C:D,2,0)),"NÃO ENCONTRADO")</f>
        <v>Outras Saídas</v>
      </c>
      <c r="L7630" s="50" t="str">
        <f>VLOOKUP(K7630,'Base -Receita-Despesa'!$B:$AS,1,FALSE)</f>
        <v>Outras Saídas</v>
      </c>
    </row>
    <row r="7631" spans="1:12" ht="15" customHeight="1" x14ac:dyDescent="0.25">
      <c r="A7631" s="81" t="str">
        <f t="shared" si="244"/>
        <v>2020</v>
      </c>
      <c r="B7631" s="259" t="s">
        <v>1021</v>
      </c>
      <c r="C7631" s="260" t="s">
        <v>1022</v>
      </c>
      <c r="D7631" s="73" t="str">
        <f t="shared" si="245"/>
        <v>abr/2020</v>
      </c>
      <c r="E7631" s="263">
        <v>43950</v>
      </c>
      <c r="F7631" s="259" t="s">
        <v>207</v>
      </c>
      <c r="G7631" s="259" t="s">
        <v>295</v>
      </c>
      <c r="H7631" s="264" t="s">
        <v>208</v>
      </c>
      <c r="I7631" s="264" t="s">
        <v>298</v>
      </c>
      <c r="J7631" s="265">
        <v>17871.48</v>
      </c>
      <c r="K7631" s="82" t="str">
        <f>IFERROR(IFERROR(VLOOKUP(I7631,'DE-PARA'!B:D,3,0),VLOOKUP(I7631,'DE-PARA'!C:D,2,0)),"NÃO ENCONTRADO")</f>
        <v>Entrada Conta Aplicação (+)</v>
      </c>
      <c r="L7631" s="50" t="str">
        <f>VLOOKUP(K7631,'Base -Receita-Despesa'!$B:$AS,1,FALSE)</f>
        <v>ENTRADA CONTA APLICAÇÃO (+)</v>
      </c>
    </row>
    <row r="7632" spans="1:12" ht="15" customHeight="1" x14ac:dyDescent="0.25">
      <c r="A7632" s="81" t="str">
        <f t="shared" si="244"/>
        <v>2020</v>
      </c>
      <c r="B7632" s="259" t="s">
        <v>1021</v>
      </c>
      <c r="C7632" s="260" t="s">
        <v>1022</v>
      </c>
      <c r="D7632" s="73" t="str">
        <f t="shared" si="245"/>
        <v>abr/2020</v>
      </c>
      <c r="E7632" s="263">
        <v>43951</v>
      </c>
      <c r="F7632" s="259" t="s">
        <v>639</v>
      </c>
      <c r="G7632" s="259" t="s">
        <v>295</v>
      </c>
      <c r="H7632" s="264" t="s">
        <v>913</v>
      </c>
      <c r="I7632" s="264" t="s">
        <v>142</v>
      </c>
      <c r="J7632" s="264">
        <v>206</v>
      </c>
      <c r="K7632" s="82" t="str">
        <f>IFERROR(IFERROR(VLOOKUP(I7632,'DE-PARA'!B:D,3,0),VLOOKUP(I7632,'DE-PARA'!C:D,2,0)),"NÃO ENCONTRADO")</f>
        <v>Outras Saídas</v>
      </c>
      <c r="L7632" s="50" t="str">
        <f>VLOOKUP(K7632,'Base -Receita-Despesa'!$B:$AS,1,FALSE)</f>
        <v>Outras Saídas</v>
      </c>
    </row>
    <row r="7633" spans="1:12" ht="15" customHeight="1" x14ac:dyDescent="0.25">
      <c r="A7633" s="81" t="str">
        <f t="shared" si="244"/>
        <v>2020</v>
      </c>
      <c r="B7633" s="259" t="s">
        <v>1021</v>
      </c>
      <c r="C7633" s="260" t="s">
        <v>1022</v>
      </c>
      <c r="D7633" s="73" t="str">
        <f t="shared" si="245"/>
        <v>abr/2020</v>
      </c>
      <c r="E7633" s="263">
        <v>43951</v>
      </c>
      <c r="F7633" s="259" t="s">
        <v>575</v>
      </c>
      <c r="G7633" s="259" t="s">
        <v>295</v>
      </c>
      <c r="H7633" s="264" t="s">
        <v>613</v>
      </c>
      <c r="I7633" s="264" t="s">
        <v>148</v>
      </c>
      <c r="J7633" s="264">
        <v>-414</v>
      </c>
      <c r="K7633" s="82" t="str">
        <f>IFERROR(IFERROR(VLOOKUP(I7633,'DE-PARA'!B:D,3,0),VLOOKUP(I7633,'DE-PARA'!C:D,2,0)),"NÃO ENCONTRADO")</f>
        <v>Pessoal</v>
      </c>
      <c r="L7633" s="50" t="str">
        <f>VLOOKUP(K7633,'Base -Receita-Despesa'!$B:$AS,1,FALSE)</f>
        <v>Pessoal</v>
      </c>
    </row>
    <row r="7634" spans="1:12" ht="15" customHeight="1" x14ac:dyDescent="0.25">
      <c r="A7634" s="81" t="str">
        <f t="shared" si="244"/>
        <v>2020</v>
      </c>
      <c r="B7634" s="259" t="s">
        <v>1021</v>
      </c>
      <c r="C7634" s="260" t="s">
        <v>1022</v>
      </c>
      <c r="D7634" s="73" t="str">
        <f t="shared" si="245"/>
        <v>abr/2020</v>
      </c>
      <c r="E7634" s="263">
        <v>43951</v>
      </c>
      <c r="F7634" s="259" t="s">
        <v>575</v>
      </c>
      <c r="G7634" s="259" t="s">
        <v>295</v>
      </c>
      <c r="H7634" s="264" t="s">
        <v>2146</v>
      </c>
      <c r="I7634" s="264" t="s">
        <v>148</v>
      </c>
      <c r="J7634" s="264">
        <v>-190.67</v>
      </c>
      <c r="K7634" s="82" t="str">
        <f>IFERROR(IFERROR(VLOOKUP(I7634,'DE-PARA'!B:D,3,0),VLOOKUP(I7634,'DE-PARA'!C:D,2,0)),"NÃO ENCONTRADO")</f>
        <v>Pessoal</v>
      </c>
      <c r="L7634" s="50" t="str">
        <f>VLOOKUP(K7634,'Base -Receita-Despesa'!$B:$AS,1,FALSE)</f>
        <v>Pessoal</v>
      </c>
    </row>
    <row r="7635" spans="1:12" ht="15" customHeight="1" x14ac:dyDescent="0.25">
      <c r="A7635" s="81" t="str">
        <f t="shared" si="244"/>
        <v>2020</v>
      </c>
      <c r="B7635" s="259" t="s">
        <v>1021</v>
      </c>
      <c r="C7635" s="260" t="s">
        <v>1022</v>
      </c>
      <c r="D7635" s="73" t="str">
        <f t="shared" si="245"/>
        <v>abr/2020</v>
      </c>
      <c r="E7635" s="263">
        <v>43951</v>
      </c>
      <c r="F7635" s="259" t="s">
        <v>575</v>
      </c>
      <c r="G7635" s="259" t="s">
        <v>295</v>
      </c>
      <c r="H7635" s="264" t="s">
        <v>2099</v>
      </c>
      <c r="I7635" s="264" t="s">
        <v>148</v>
      </c>
      <c r="J7635" s="264">
        <v>-680</v>
      </c>
      <c r="K7635" s="82" t="str">
        <f>IFERROR(IFERROR(VLOOKUP(I7635,'DE-PARA'!B:D,3,0),VLOOKUP(I7635,'DE-PARA'!C:D,2,0)),"NÃO ENCONTRADO")</f>
        <v>Pessoal</v>
      </c>
      <c r="L7635" s="50" t="str">
        <f>VLOOKUP(K7635,'Base -Receita-Despesa'!$B:$AS,1,FALSE)</f>
        <v>Pessoal</v>
      </c>
    </row>
    <row r="7636" spans="1:12" ht="15" customHeight="1" x14ac:dyDescent="0.25">
      <c r="A7636" s="81" t="str">
        <f t="shared" si="244"/>
        <v>2020</v>
      </c>
      <c r="B7636" s="259" t="s">
        <v>1021</v>
      </c>
      <c r="C7636" s="260" t="s">
        <v>1022</v>
      </c>
      <c r="D7636" s="73" t="str">
        <f t="shared" si="245"/>
        <v>abr/2020</v>
      </c>
      <c r="E7636" s="263">
        <v>43951</v>
      </c>
      <c r="F7636" s="259" t="s">
        <v>575</v>
      </c>
      <c r="G7636" s="259" t="s">
        <v>295</v>
      </c>
      <c r="H7636" s="264" t="s">
        <v>1902</v>
      </c>
      <c r="I7636" s="264" t="s">
        <v>148</v>
      </c>
      <c r="J7636" s="264">
        <v>-45</v>
      </c>
      <c r="K7636" s="82" t="str">
        <f>IFERROR(IFERROR(VLOOKUP(I7636,'DE-PARA'!B:D,3,0),VLOOKUP(I7636,'DE-PARA'!C:D,2,0)),"NÃO ENCONTRADO")</f>
        <v>Pessoal</v>
      </c>
      <c r="L7636" s="50" t="str">
        <f>VLOOKUP(K7636,'Base -Receita-Despesa'!$B:$AS,1,FALSE)</f>
        <v>Pessoal</v>
      </c>
    </row>
    <row r="7637" spans="1:12" ht="15" customHeight="1" x14ac:dyDescent="0.25">
      <c r="A7637" s="81" t="str">
        <f t="shared" si="244"/>
        <v>2020</v>
      </c>
      <c r="B7637" s="259" t="s">
        <v>1021</v>
      </c>
      <c r="C7637" s="260" t="s">
        <v>1022</v>
      </c>
      <c r="D7637" s="73" t="str">
        <f t="shared" si="245"/>
        <v>abr/2020</v>
      </c>
      <c r="E7637" s="263">
        <v>43951</v>
      </c>
      <c r="F7637" s="259" t="s">
        <v>575</v>
      </c>
      <c r="G7637" s="259" t="s">
        <v>295</v>
      </c>
      <c r="H7637" s="264" t="s">
        <v>1970</v>
      </c>
      <c r="I7637" s="264" t="s">
        <v>148</v>
      </c>
      <c r="J7637" s="264">
        <v>-36</v>
      </c>
      <c r="K7637" s="82" t="str">
        <f>IFERROR(IFERROR(VLOOKUP(I7637,'DE-PARA'!B:D,3,0),VLOOKUP(I7637,'DE-PARA'!C:D,2,0)),"NÃO ENCONTRADO")</f>
        <v>Pessoal</v>
      </c>
      <c r="L7637" s="50" t="str">
        <f>VLOOKUP(K7637,'Base -Receita-Despesa'!$B:$AS,1,FALSE)</f>
        <v>Pessoal</v>
      </c>
    </row>
    <row r="7638" spans="1:12" ht="15" customHeight="1" x14ac:dyDescent="0.25">
      <c r="A7638" s="81" t="str">
        <f t="shared" si="244"/>
        <v>2020</v>
      </c>
      <c r="B7638" s="259" t="s">
        <v>1021</v>
      </c>
      <c r="C7638" s="260" t="s">
        <v>1022</v>
      </c>
      <c r="D7638" s="73" t="str">
        <f t="shared" si="245"/>
        <v>abr/2020</v>
      </c>
      <c r="E7638" s="263">
        <v>43951</v>
      </c>
      <c r="F7638" s="259" t="s">
        <v>575</v>
      </c>
      <c r="G7638" s="259" t="s">
        <v>295</v>
      </c>
      <c r="H7638" s="264" t="s">
        <v>1578</v>
      </c>
      <c r="I7638" s="264" t="s">
        <v>148</v>
      </c>
      <c r="J7638" s="264">
        <v>-129.99</v>
      </c>
      <c r="K7638" s="82" t="str">
        <f>IFERROR(IFERROR(VLOOKUP(I7638,'DE-PARA'!B:D,3,0),VLOOKUP(I7638,'DE-PARA'!C:D,2,0)),"NÃO ENCONTRADO")</f>
        <v>Pessoal</v>
      </c>
      <c r="L7638" s="50" t="str">
        <f>VLOOKUP(K7638,'Base -Receita-Despesa'!$B:$AS,1,FALSE)</f>
        <v>Pessoal</v>
      </c>
    </row>
    <row r="7639" spans="1:12" ht="15" customHeight="1" x14ac:dyDescent="0.25">
      <c r="A7639" s="81" t="str">
        <f t="shared" si="244"/>
        <v>2020</v>
      </c>
      <c r="B7639" s="259" t="s">
        <v>1021</v>
      </c>
      <c r="C7639" s="260" t="s">
        <v>1022</v>
      </c>
      <c r="D7639" s="73" t="str">
        <f t="shared" si="245"/>
        <v>abr/2020</v>
      </c>
      <c r="E7639" s="263">
        <v>43951</v>
      </c>
      <c r="F7639" s="259" t="s">
        <v>575</v>
      </c>
      <c r="G7639" s="259" t="s">
        <v>295</v>
      </c>
      <c r="H7639" s="264" t="s">
        <v>1900</v>
      </c>
      <c r="I7639" s="264" t="s">
        <v>148</v>
      </c>
      <c r="J7639" s="264">
        <v>-60</v>
      </c>
      <c r="K7639" s="82" t="str">
        <f>IFERROR(IFERROR(VLOOKUP(I7639,'DE-PARA'!B:D,3,0),VLOOKUP(I7639,'DE-PARA'!C:D,2,0)),"NÃO ENCONTRADO")</f>
        <v>Pessoal</v>
      </c>
      <c r="L7639" s="50" t="str">
        <f>VLOOKUP(K7639,'Base -Receita-Despesa'!$B:$AS,1,FALSE)</f>
        <v>Pessoal</v>
      </c>
    </row>
    <row r="7640" spans="1:12" ht="15" customHeight="1" x14ac:dyDescent="0.25">
      <c r="A7640" s="81" t="str">
        <f t="shared" si="244"/>
        <v>2020</v>
      </c>
      <c r="B7640" s="259" t="s">
        <v>1021</v>
      </c>
      <c r="C7640" s="260" t="s">
        <v>1022</v>
      </c>
      <c r="D7640" s="73" t="str">
        <f t="shared" si="245"/>
        <v>abr/2020</v>
      </c>
      <c r="E7640" s="263">
        <v>43951</v>
      </c>
      <c r="F7640" s="259" t="s">
        <v>2147</v>
      </c>
      <c r="G7640" s="259" t="s">
        <v>295</v>
      </c>
      <c r="H7640" s="264" t="s">
        <v>2148</v>
      </c>
      <c r="I7640" s="264" t="s">
        <v>148</v>
      </c>
      <c r="J7640" s="265">
        <v>-3297.12</v>
      </c>
      <c r="K7640" s="82" t="str">
        <f>IFERROR(IFERROR(VLOOKUP(I7640,'DE-PARA'!B:D,3,0),VLOOKUP(I7640,'DE-PARA'!C:D,2,0)),"NÃO ENCONTRADO")</f>
        <v>Pessoal</v>
      </c>
      <c r="L7640" s="50" t="str">
        <f>VLOOKUP(K7640,'Base -Receita-Despesa'!$B:$AS,1,FALSE)</f>
        <v>Pessoal</v>
      </c>
    </row>
    <row r="7641" spans="1:12" ht="15" customHeight="1" x14ac:dyDescent="0.25">
      <c r="A7641" s="81" t="str">
        <f t="shared" si="244"/>
        <v>2020</v>
      </c>
      <c r="B7641" s="259" t="s">
        <v>1021</v>
      </c>
      <c r="C7641" s="260" t="s">
        <v>1022</v>
      </c>
      <c r="D7641" s="73" t="str">
        <f t="shared" si="245"/>
        <v>abr/2020</v>
      </c>
      <c r="E7641" s="263">
        <v>43951</v>
      </c>
      <c r="F7641" s="259">
        <v>179136</v>
      </c>
      <c r="G7641" s="259" t="s">
        <v>295</v>
      </c>
      <c r="H7641" s="264" t="s">
        <v>1961</v>
      </c>
      <c r="I7641" s="264" t="s">
        <v>137</v>
      </c>
      <c r="J7641" s="264">
        <v>-981.71</v>
      </c>
      <c r="K7641" s="82" t="str">
        <f>IFERROR(IFERROR(VLOOKUP(I7641,'DE-PARA'!B:D,3,0),VLOOKUP(I7641,'DE-PARA'!C:D,2,0)),"NÃO ENCONTRADO")</f>
        <v>Serviços</v>
      </c>
      <c r="L7641" s="50" t="str">
        <f>VLOOKUP(K7641,'Base -Receita-Despesa'!$B:$AS,1,FALSE)</f>
        <v>Serviços</v>
      </c>
    </row>
    <row r="7642" spans="1:12" ht="15" customHeight="1" x14ac:dyDescent="0.25">
      <c r="A7642" s="81" t="str">
        <f t="shared" si="244"/>
        <v>2020</v>
      </c>
      <c r="B7642" s="259" t="s">
        <v>1021</v>
      </c>
      <c r="C7642" s="260" t="s">
        <v>1022</v>
      </c>
      <c r="D7642" s="73" t="str">
        <f t="shared" si="245"/>
        <v>abr/2020</v>
      </c>
      <c r="E7642" s="263">
        <v>43951</v>
      </c>
      <c r="F7642" s="259">
        <v>6950</v>
      </c>
      <c r="G7642" s="259" t="s">
        <v>295</v>
      </c>
      <c r="H7642" s="264" t="s">
        <v>2025</v>
      </c>
      <c r="I7642" s="264" t="s">
        <v>118</v>
      </c>
      <c r="J7642" s="264">
        <v>-550</v>
      </c>
      <c r="K7642" s="82" t="str">
        <f>IFERROR(IFERROR(VLOOKUP(I7642,'DE-PARA'!B:D,3,0),VLOOKUP(I7642,'DE-PARA'!C:D,2,0)),"NÃO ENCONTRADO")</f>
        <v>Serviços</v>
      </c>
      <c r="L7642" s="50" t="str">
        <f>VLOOKUP(K7642,'Base -Receita-Despesa'!$B:$AS,1,FALSE)</f>
        <v>Serviços</v>
      </c>
    </row>
    <row r="7643" spans="1:12" ht="15" customHeight="1" x14ac:dyDescent="0.25">
      <c r="A7643" s="81" t="str">
        <f t="shared" si="244"/>
        <v>2020</v>
      </c>
      <c r="B7643" s="259" t="s">
        <v>1021</v>
      </c>
      <c r="C7643" s="260" t="s">
        <v>1022</v>
      </c>
      <c r="D7643" s="73" t="str">
        <f t="shared" si="245"/>
        <v>abr/2020</v>
      </c>
      <c r="E7643" s="263">
        <v>43951</v>
      </c>
      <c r="F7643" s="259">
        <v>10316</v>
      </c>
      <c r="G7643" s="259" t="s">
        <v>295</v>
      </c>
      <c r="H7643" s="264" t="s">
        <v>2111</v>
      </c>
      <c r="I7643" s="264" t="s">
        <v>248</v>
      </c>
      <c r="J7643" s="265">
        <v>-2190.16</v>
      </c>
      <c r="K7643" s="82" t="str">
        <f>IFERROR(IFERROR(VLOOKUP(I7643,'DE-PARA'!B:D,3,0),VLOOKUP(I7643,'DE-PARA'!C:D,2,0)),"NÃO ENCONTRADO")</f>
        <v>Materiais</v>
      </c>
      <c r="L7643" s="50" t="str">
        <f>VLOOKUP(K7643,'Base -Receita-Despesa'!$B:$AS,1,FALSE)</f>
        <v>Materiais</v>
      </c>
    </row>
    <row r="7644" spans="1:12" ht="15" customHeight="1" x14ac:dyDescent="0.25">
      <c r="A7644" s="81" t="str">
        <f t="shared" si="244"/>
        <v>2020</v>
      </c>
      <c r="B7644" s="259" t="s">
        <v>1021</v>
      </c>
      <c r="C7644" s="260" t="s">
        <v>1022</v>
      </c>
      <c r="D7644" s="73" t="str">
        <f t="shared" si="245"/>
        <v>abr/2020</v>
      </c>
      <c r="E7644" s="263">
        <v>43951</v>
      </c>
      <c r="F7644" s="259">
        <v>28</v>
      </c>
      <c r="G7644" s="259" t="s">
        <v>295</v>
      </c>
      <c r="H7644" s="264" t="s">
        <v>923</v>
      </c>
      <c r="I7644" s="264" t="s">
        <v>120</v>
      </c>
      <c r="J7644" s="265">
        <v>-20962.34</v>
      </c>
      <c r="K7644" s="82" t="str">
        <f>IFERROR(IFERROR(VLOOKUP(I7644,'DE-PARA'!B:D,3,0),VLOOKUP(I7644,'DE-PARA'!C:D,2,0)),"NÃO ENCONTRADO")</f>
        <v>Serviços</v>
      </c>
      <c r="L7644" s="50" t="str">
        <f>VLOOKUP(K7644,'Base -Receita-Despesa'!$B:$AS,1,FALSE)</f>
        <v>Serviços</v>
      </c>
    </row>
    <row r="7645" spans="1:12" ht="15" customHeight="1" x14ac:dyDescent="0.25">
      <c r="A7645" s="81" t="str">
        <f t="shared" si="244"/>
        <v>2020</v>
      </c>
      <c r="B7645" s="259" t="s">
        <v>1021</v>
      </c>
      <c r="C7645" s="260" t="s">
        <v>1022</v>
      </c>
      <c r="D7645" s="73" t="str">
        <f t="shared" si="245"/>
        <v>abr/2020</v>
      </c>
      <c r="E7645" s="263">
        <v>43951</v>
      </c>
      <c r="F7645" s="259">
        <v>150872</v>
      </c>
      <c r="G7645" s="259" t="s">
        <v>295</v>
      </c>
      <c r="H7645" s="264" t="s">
        <v>1084</v>
      </c>
      <c r="I7645" s="264" t="s">
        <v>252</v>
      </c>
      <c r="J7645" s="264">
        <v>-720</v>
      </c>
      <c r="K7645" s="82" t="str">
        <f>IFERROR(IFERROR(VLOOKUP(I7645,'DE-PARA'!B:D,3,0),VLOOKUP(I7645,'DE-PARA'!C:D,2,0)),"NÃO ENCONTRADO")</f>
        <v>Materiais</v>
      </c>
      <c r="L7645" s="50" t="str">
        <f>VLOOKUP(K7645,'Base -Receita-Despesa'!$B:$AS,1,FALSE)</f>
        <v>Materiais</v>
      </c>
    </row>
    <row r="7646" spans="1:12" ht="15" customHeight="1" x14ac:dyDescent="0.25">
      <c r="A7646" s="81" t="str">
        <f t="shared" si="244"/>
        <v>2020</v>
      </c>
      <c r="B7646" s="259" t="s">
        <v>1021</v>
      </c>
      <c r="C7646" s="260" t="s">
        <v>1022</v>
      </c>
      <c r="D7646" s="73" t="str">
        <f t="shared" si="245"/>
        <v>abr/2020</v>
      </c>
      <c r="E7646" s="263">
        <v>43951</v>
      </c>
      <c r="F7646" s="259">
        <v>528</v>
      </c>
      <c r="G7646" s="259" t="s">
        <v>295</v>
      </c>
      <c r="H7646" s="264" t="s">
        <v>2149</v>
      </c>
      <c r="I7646" s="264" t="s">
        <v>249</v>
      </c>
      <c r="J7646" s="265">
        <v>-21500</v>
      </c>
      <c r="K7646" s="82" t="str">
        <f>IFERROR(IFERROR(VLOOKUP(I7646,'DE-PARA'!B:D,3,0),VLOOKUP(I7646,'DE-PARA'!C:D,2,0)),"NÃO ENCONTRADO")</f>
        <v>Materiais</v>
      </c>
      <c r="L7646" s="50" t="str">
        <f>VLOOKUP(K7646,'Base -Receita-Despesa'!$B:$AS,1,FALSE)</f>
        <v>Materiais</v>
      </c>
    </row>
    <row r="7647" spans="1:12" ht="15" customHeight="1" x14ac:dyDescent="0.25">
      <c r="A7647" s="81" t="str">
        <f t="shared" si="244"/>
        <v>2020</v>
      </c>
      <c r="B7647" s="259" t="s">
        <v>1021</v>
      </c>
      <c r="C7647" s="260" t="s">
        <v>1022</v>
      </c>
      <c r="D7647" s="73" t="str">
        <f t="shared" si="245"/>
        <v>abr/2020</v>
      </c>
      <c r="E7647" s="263">
        <v>43951</v>
      </c>
      <c r="F7647" s="259" t="s">
        <v>214</v>
      </c>
      <c r="G7647" s="259" t="s">
        <v>295</v>
      </c>
      <c r="H7647" s="264" t="s">
        <v>197</v>
      </c>
      <c r="I7647" s="264" t="s">
        <v>133</v>
      </c>
      <c r="J7647" s="264">
        <v>-10</v>
      </c>
      <c r="K7647" s="82" t="str">
        <f>IFERROR(IFERROR(VLOOKUP(I7647,'DE-PARA'!B:D,3,0),VLOOKUP(I7647,'DE-PARA'!C:D,2,0)),"NÃO ENCONTRADO")</f>
        <v>Outras Saídas</v>
      </c>
      <c r="L7647" s="50" t="str">
        <f>VLOOKUP(K7647,'Base -Receita-Despesa'!$B:$AS,1,FALSE)</f>
        <v>Outras Saídas</v>
      </c>
    </row>
    <row r="7648" spans="1:12" ht="15" customHeight="1" x14ac:dyDescent="0.25">
      <c r="A7648" s="81" t="str">
        <f t="shared" si="244"/>
        <v>2020</v>
      </c>
      <c r="B7648" s="259" t="s">
        <v>1021</v>
      </c>
      <c r="C7648" s="260" t="s">
        <v>1022</v>
      </c>
      <c r="D7648" s="73" t="str">
        <f t="shared" si="245"/>
        <v>abr/2020</v>
      </c>
      <c r="E7648" s="263">
        <v>43951</v>
      </c>
      <c r="F7648" s="259" t="s">
        <v>214</v>
      </c>
      <c r="G7648" s="259" t="s">
        <v>295</v>
      </c>
      <c r="H7648" s="264" t="s">
        <v>197</v>
      </c>
      <c r="I7648" s="264" t="s">
        <v>133</v>
      </c>
      <c r="J7648" s="264">
        <v>-10</v>
      </c>
      <c r="K7648" s="82" t="str">
        <f>IFERROR(IFERROR(VLOOKUP(I7648,'DE-PARA'!B:D,3,0),VLOOKUP(I7648,'DE-PARA'!C:D,2,0)),"NÃO ENCONTRADO")</f>
        <v>Outras Saídas</v>
      </c>
      <c r="L7648" s="50" t="str">
        <f>VLOOKUP(K7648,'Base -Receita-Despesa'!$B:$AS,1,FALSE)</f>
        <v>Outras Saídas</v>
      </c>
    </row>
    <row r="7649" spans="1:12" ht="15" customHeight="1" x14ac:dyDescent="0.25">
      <c r="A7649" s="81" t="str">
        <f t="shared" si="244"/>
        <v>2020</v>
      </c>
      <c r="B7649" s="259" t="s">
        <v>1021</v>
      </c>
      <c r="C7649" s="260" t="s">
        <v>1022</v>
      </c>
      <c r="D7649" s="73" t="str">
        <f t="shared" si="245"/>
        <v>abr/2020</v>
      </c>
      <c r="E7649" s="263">
        <v>43951</v>
      </c>
      <c r="F7649" s="259" t="s">
        <v>214</v>
      </c>
      <c r="G7649" s="259" t="s">
        <v>295</v>
      </c>
      <c r="H7649" s="264" t="s">
        <v>197</v>
      </c>
      <c r="I7649" s="264" t="s">
        <v>133</v>
      </c>
      <c r="J7649" s="264">
        <v>-10</v>
      </c>
      <c r="K7649" s="82" t="str">
        <f>IFERROR(IFERROR(VLOOKUP(I7649,'DE-PARA'!B:D,3,0),VLOOKUP(I7649,'DE-PARA'!C:D,2,0)),"NÃO ENCONTRADO")</f>
        <v>Outras Saídas</v>
      </c>
      <c r="L7649" s="50" t="str">
        <f>VLOOKUP(K7649,'Base -Receita-Despesa'!$B:$AS,1,FALSE)</f>
        <v>Outras Saídas</v>
      </c>
    </row>
    <row r="7650" spans="1:12" ht="15" customHeight="1" x14ac:dyDescent="0.25">
      <c r="A7650" s="81" t="str">
        <f t="shared" si="244"/>
        <v>2020</v>
      </c>
      <c r="B7650" s="259" t="s">
        <v>1021</v>
      </c>
      <c r="C7650" s="260" t="s">
        <v>1022</v>
      </c>
      <c r="D7650" s="73" t="str">
        <f t="shared" si="245"/>
        <v>abr/2020</v>
      </c>
      <c r="E7650" s="263">
        <v>43951</v>
      </c>
      <c r="F7650" s="259" t="s">
        <v>214</v>
      </c>
      <c r="G7650" s="259" t="s">
        <v>295</v>
      </c>
      <c r="H7650" s="264" t="s">
        <v>197</v>
      </c>
      <c r="I7650" s="264" t="s">
        <v>133</v>
      </c>
      <c r="J7650" s="264">
        <v>-10</v>
      </c>
      <c r="K7650" s="82" t="str">
        <f>IFERROR(IFERROR(VLOOKUP(I7650,'DE-PARA'!B:D,3,0),VLOOKUP(I7650,'DE-PARA'!C:D,2,0)),"NÃO ENCONTRADO")</f>
        <v>Outras Saídas</v>
      </c>
      <c r="L7650" s="50" t="str">
        <f>VLOOKUP(K7650,'Base -Receita-Despesa'!$B:$AS,1,FALSE)</f>
        <v>Outras Saídas</v>
      </c>
    </row>
    <row r="7651" spans="1:12" ht="15" customHeight="1" x14ac:dyDescent="0.25">
      <c r="A7651" s="81" t="str">
        <f t="shared" si="244"/>
        <v>2020</v>
      </c>
      <c r="B7651" s="259" t="s">
        <v>1021</v>
      </c>
      <c r="C7651" s="260" t="s">
        <v>1022</v>
      </c>
      <c r="D7651" s="73" t="str">
        <f t="shared" si="245"/>
        <v>abr/2020</v>
      </c>
      <c r="E7651" s="263">
        <v>43951</v>
      </c>
      <c r="F7651" s="259" t="s">
        <v>214</v>
      </c>
      <c r="G7651" s="259" t="s">
        <v>295</v>
      </c>
      <c r="H7651" s="264" t="s">
        <v>136</v>
      </c>
      <c r="I7651" s="264" t="s">
        <v>133</v>
      </c>
      <c r="J7651" s="264">
        <v>-7.86</v>
      </c>
      <c r="K7651" s="82" t="str">
        <f>IFERROR(IFERROR(VLOOKUP(I7651,'DE-PARA'!B:D,3,0),VLOOKUP(I7651,'DE-PARA'!C:D,2,0)),"NÃO ENCONTRADO")</f>
        <v>Outras Saídas</v>
      </c>
      <c r="L7651" s="50" t="str">
        <f>VLOOKUP(K7651,'Base -Receita-Despesa'!$B:$AS,1,FALSE)</f>
        <v>Outras Saídas</v>
      </c>
    </row>
    <row r="7652" spans="1:12" ht="15" customHeight="1" x14ac:dyDescent="0.25">
      <c r="A7652" s="81" t="str">
        <f t="shared" si="244"/>
        <v>2020</v>
      </c>
      <c r="B7652" s="259" t="s">
        <v>1021</v>
      </c>
      <c r="C7652" s="260" t="s">
        <v>1022</v>
      </c>
      <c r="D7652" s="73" t="str">
        <f t="shared" si="245"/>
        <v>abr/2020</v>
      </c>
      <c r="E7652" s="263">
        <v>43951</v>
      </c>
      <c r="F7652" s="259" t="s">
        <v>207</v>
      </c>
      <c r="G7652" s="259" t="s">
        <v>295</v>
      </c>
      <c r="H7652" s="264" t="s">
        <v>208</v>
      </c>
      <c r="I7652" s="264" t="s">
        <v>298</v>
      </c>
      <c r="J7652" s="265">
        <v>51598.85</v>
      </c>
      <c r="K7652" s="82" t="str">
        <f>IFERROR(IFERROR(VLOOKUP(I7652,'DE-PARA'!B:D,3,0),VLOOKUP(I7652,'DE-PARA'!C:D,2,0)),"NÃO ENCONTRADO")</f>
        <v>Entrada Conta Aplicação (+)</v>
      </c>
      <c r="L7652" s="50" t="str">
        <f>VLOOKUP(K7652,'Base -Receita-Despesa'!$B:$AS,1,FALSE)</f>
        <v>ENTRADA CONTA APLICAÇÃO (+)</v>
      </c>
    </row>
    <row r="7653" spans="1:12" ht="15" customHeight="1" x14ac:dyDescent="0.25">
      <c r="A7653" s="81" t="str">
        <f t="shared" si="244"/>
        <v>2020</v>
      </c>
      <c r="B7653" s="259" t="s">
        <v>1021</v>
      </c>
      <c r="C7653" s="260" t="s">
        <v>1022</v>
      </c>
      <c r="D7653" s="73" t="str">
        <f t="shared" si="245"/>
        <v>abr/2020</v>
      </c>
      <c r="E7653" s="263">
        <v>43951</v>
      </c>
      <c r="F7653" s="259" t="s">
        <v>171</v>
      </c>
      <c r="G7653" s="259" t="s">
        <v>295</v>
      </c>
      <c r="H7653" s="264" t="s">
        <v>2150</v>
      </c>
      <c r="I7653" s="264" t="s">
        <v>238</v>
      </c>
      <c r="J7653" s="265">
        <v>2093.9899999999998</v>
      </c>
      <c r="K7653" s="82" t="str">
        <f>IFERROR(IFERROR(VLOOKUP(I7653,'DE-PARA'!B:D,3,0),VLOOKUP(I7653,'DE-PARA'!C:D,2,0)),"NÃO ENCONTRADO")</f>
        <v>Rendimentos sobre Aplicações Financeiras</v>
      </c>
      <c r="L7653" s="50" t="str">
        <f>VLOOKUP(K7653,'Base -Receita-Despesa'!$B:$AS,1,FALSE)</f>
        <v>Rendimentos sobre Aplicações Financeiras</v>
      </c>
    </row>
    <row r="7654" spans="1:12" ht="15" customHeight="1" x14ac:dyDescent="0.25">
      <c r="A7654" s="81" t="str">
        <f t="shared" si="244"/>
        <v>2020</v>
      </c>
      <c r="B7654" s="259" t="s">
        <v>1021</v>
      </c>
      <c r="C7654" s="260" t="s">
        <v>1022</v>
      </c>
      <c r="D7654" s="73" t="str">
        <f t="shared" si="245"/>
        <v>mai/2020</v>
      </c>
      <c r="E7654" s="263">
        <v>43955</v>
      </c>
      <c r="F7654" s="259" t="s">
        <v>738</v>
      </c>
      <c r="G7654" s="259" t="s">
        <v>295</v>
      </c>
      <c r="H7654" s="264" t="s">
        <v>738</v>
      </c>
      <c r="I7654" s="264" t="s">
        <v>206</v>
      </c>
      <c r="J7654" s="265">
        <v>-358421.15</v>
      </c>
      <c r="K7654" s="82" t="str">
        <f>IFERROR(IFERROR(VLOOKUP(I7654,'DE-PARA'!B:D,3,0),VLOOKUP(I7654,'DE-PARA'!C:D,2,0)),"NÃO ENCONTRADO")</f>
        <v>Saídas Da C/A Por Regates (-)</v>
      </c>
      <c r="L7654" s="50" t="str">
        <f>VLOOKUP(K7654,'Base -Receita-Despesa'!$B:$AS,1,FALSE)</f>
        <v>SAÍDAS DA C/A POR REGATES (-)</v>
      </c>
    </row>
    <row r="7655" spans="1:12" ht="15" customHeight="1" x14ac:dyDescent="0.25">
      <c r="A7655" s="81" t="str">
        <f t="shared" si="244"/>
        <v>2020</v>
      </c>
      <c r="B7655" s="259" t="s">
        <v>1021</v>
      </c>
      <c r="C7655" s="260" t="s">
        <v>1022</v>
      </c>
      <c r="D7655" s="73" t="str">
        <f t="shared" si="245"/>
        <v>mai/2020</v>
      </c>
      <c r="E7655" s="263">
        <v>43955</v>
      </c>
      <c r="F7655" s="259" t="s">
        <v>2151</v>
      </c>
      <c r="G7655" s="259" t="s">
        <v>295</v>
      </c>
      <c r="H7655" s="264" t="s">
        <v>2152</v>
      </c>
      <c r="I7655" s="264" t="s">
        <v>148</v>
      </c>
      <c r="J7655" s="265">
        <v>13031.81</v>
      </c>
      <c r="K7655" s="82" t="str">
        <f>IFERROR(IFERROR(VLOOKUP(I7655,'DE-PARA'!B:D,3,0),VLOOKUP(I7655,'DE-PARA'!C:D,2,0)),"NÃO ENCONTRADO")</f>
        <v>Pessoal</v>
      </c>
      <c r="L7655" s="50" t="str">
        <f>VLOOKUP(K7655,'Base -Receita-Despesa'!$B:$AS,1,FALSE)</f>
        <v>Pessoal</v>
      </c>
    </row>
    <row r="7656" spans="1:12" ht="15" customHeight="1" x14ac:dyDescent="0.25">
      <c r="A7656" s="81" t="str">
        <f t="shared" si="244"/>
        <v>2020</v>
      </c>
      <c r="B7656" s="259" t="s">
        <v>1021</v>
      </c>
      <c r="C7656" s="260" t="s">
        <v>1022</v>
      </c>
      <c r="D7656" s="73" t="str">
        <f t="shared" si="245"/>
        <v>mai/2020</v>
      </c>
      <c r="E7656" s="263">
        <v>43955</v>
      </c>
      <c r="F7656" s="259" t="s">
        <v>205</v>
      </c>
      <c r="G7656" s="259" t="s">
        <v>295</v>
      </c>
      <c r="H7656" s="264" t="s">
        <v>736</v>
      </c>
      <c r="I7656" s="264" t="s">
        <v>125</v>
      </c>
      <c r="J7656" s="265">
        <v>408153.59999999998</v>
      </c>
      <c r="K7656" s="82" t="str">
        <f>IFERROR(IFERROR(VLOOKUP(I7656,'DE-PARA'!B:D,3,0),VLOOKUP(I7656,'DE-PARA'!C:D,2,0)),"NÃO ENCONTRADO")</f>
        <v>TEV – Transferências Entre Contas (Entradas)</v>
      </c>
      <c r="L7656" s="50" t="str">
        <f>VLOOKUP(K7656,'Base -Receita-Despesa'!$B:$AS,1,FALSE)</f>
        <v>TEV – Transferências Entre Contas (Entradas)</v>
      </c>
    </row>
    <row r="7657" spans="1:12" ht="15" customHeight="1" x14ac:dyDescent="0.25">
      <c r="A7657" s="81" t="str">
        <f t="shared" si="244"/>
        <v>2020</v>
      </c>
      <c r="B7657" s="259" t="s">
        <v>1021</v>
      </c>
      <c r="C7657" s="260" t="s">
        <v>1022</v>
      </c>
      <c r="D7657" s="73" t="str">
        <f t="shared" si="245"/>
        <v>mai/2020</v>
      </c>
      <c r="E7657" s="263">
        <v>43955</v>
      </c>
      <c r="F7657" s="259">
        <v>202013299</v>
      </c>
      <c r="G7657" s="259" t="s">
        <v>295</v>
      </c>
      <c r="H7657" s="264" t="s">
        <v>2153</v>
      </c>
      <c r="I7657" s="264" t="s">
        <v>120</v>
      </c>
      <c r="J7657" s="264">
        <v>-617.87</v>
      </c>
      <c r="K7657" s="82" t="str">
        <f>IFERROR(IFERROR(VLOOKUP(I7657,'DE-PARA'!B:D,3,0),VLOOKUP(I7657,'DE-PARA'!C:D,2,0)),"NÃO ENCONTRADO")</f>
        <v>Serviços</v>
      </c>
      <c r="L7657" s="50" t="str">
        <f>VLOOKUP(K7657,'Base -Receita-Despesa'!$B:$AS,1,FALSE)</f>
        <v>Serviços</v>
      </c>
    </row>
    <row r="7658" spans="1:12" ht="15" customHeight="1" x14ac:dyDescent="0.25">
      <c r="A7658" s="81" t="str">
        <f t="shared" si="244"/>
        <v>2020</v>
      </c>
      <c r="B7658" s="259" t="s">
        <v>1021</v>
      </c>
      <c r="C7658" s="260" t="s">
        <v>1022</v>
      </c>
      <c r="D7658" s="73" t="str">
        <f t="shared" si="245"/>
        <v>mai/2020</v>
      </c>
      <c r="E7658" s="263">
        <v>43955</v>
      </c>
      <c r="F7658" s="259">
        <v>1760</v>
      </c>
      <c r="G7658" s="259" t="s">
        <v>295</v>
      </c>
      <c r="H7658" s="264" t="s">
        <v>2154</v>
      </c>
      <c r="I7658" s="264" t="s">
        <v>158</v>
      </c>
      <c r="J7658" s="265">
        <v>-1660</v>
      </c>
      <c r="K7658" s="82" t="str">
        <f>IFERROR(IFERROR(VLOOKUP(I7658,'DE-PARA'!B:D,3,0),VLOOKUP(I7658,'DE-PARA'!C:D,2,0)),"NÃO ENCONTRADO")</f>
        <v>Materiais</v>
      </c>
      <c r="L7658" s="50" t="str">
        <f>VLOOKUP(K7658,'Base -Receita-Despesa'!$B:$AS,1,FALSE)</f>
        <v>Materiais</v>
      </c>
    </row>
    <row r="7659" spans="1:12" ht="15" customHeight="1" x14ac:dyDescent="0.25">
      <c r="A7659" s="81" t="str">
        <f t="shared" si="244"/>
        <v>2020</v>
      </c>
      <c r="B7659" s="259" t="s">
        <v>1021</v>
      </c>
      <c r="C7659" s="260" t="s">
        <v>1022</v>
      </c>
      <c r="D7659" s="73" t="str">
        <f t="shared" si="245"/>
        <v>mai/2020</v>
      </c>
      <c r="E7659" s="263">
        <v>43955</v>
      </c>
      <c r="F7659" s="259">
        <v>13871</v>
      </c>
      <c r="G7659" s="259" t="s">
        <v>295</v>
      </c>
      <c r="H7659" s="264" t="s">
        <v>470</v>
      </c>
      <c r="I7659" s="264" t="s">
        <v>249</v>
      </c>
      <c r="J7659" s="264">
        <v>-505</v>
      </c>
      <c r="K7659" s="82" t="str">
        <f>IFERROR(IFERROR(VLOOKUP(I7659,'DE-PARA'!B:D,3,0),VLOOKUP(I7659,'DE-PARA'!C:D,2,0)),"NÃO ENCONTRADO")</f>
        <v>Materiais</v>
      </c>
      <c r="L7659" s="50" t="str">
        <f>VLOOKUP(K7659,'Base -Receita-Despesa'!$B:$AS,1,FALSE)</f>
        <v>Materiais</v>
      </c>
    </row>
    <row r="7660" spans="1:12" ht="15" customHeight="1" x14ac:dyDescent="0.25">
      <c r="A7660" s="81" t="str">
        <f t="shared" si="244"/>
        <v>2020</v>
      </c>
      <c r="B7660" s="259" t="s">
        <v>1021</v>
      </c>
      <c r="C7660" s="260" t="s">
        <v>1022</v>
      </c>
      <c r="D7660" s="73" t="str">
        <f t="shared" si="245"/>
        <v>mai/2020</v>
      </c>
      <c r="E7660" s="263">
        <v>43955</v>
      </c>
      <c r="F7660" s="259">
        <v>57220</v>
      </c>
      <c r="G7660" s="259" t="s">
        <v>295</v>
      </c>
      <c r="H7660" s="264" t="s">
        <v>2132</v>
      </c>
      <c r="I7660" s="264" t="s">
        <v>255</v>
      </c>
      <c r="J7660" s="265">
        <v>-2240</v>
      </c>
      <c r="K7660" s="82" t="str">
        <f>IFERROR(IFERROR(VLOOKUP(I7660,'DE-PARA'!B:D,3,0),VLOOKUP(I7660,'DE-PARA'!C:D,2,0)),"NÃO ENCONTRADO")</f>
        <v>Materiais</v>
      </c>
      <c r="L7660" s="50" t="str">
        <f>VLOOKUP(K7660,'Base -Receita-Despesa'!$B:$AS,1,FALSE)</f>
        <v>Materiais</v>
      </c>
    </row>
    <row r="7661" spans="1:12" ht="15" customHeight="1" x14ac:dyDescent="0.25">
      <c r="A7661" s="81" t="str">
        <f t="shared" si="244"/>
        <v>2020</v>
      </c>
      <c r="B7661" s="259" t="s">
        <v>1021</v>
      </c>
      <c r="C7661" s="260" t="s">
        <v>1022</v>
      </c>
      <c r="D7661" s="73" t="str">
        <f t="shared" si="245"/>
        <v>mai/2020</v>
      </c>
      <c r="E7661" s="263">
        <v>43955</v>
      </c>
      <c r="F7661" s="259">
        <v>70114122</v>
      </c>
      <c r="G7661" s="259" t="s">
        <v>295</v>
      </c>
      <c r="H7661" s="264" t="s">
        <v>902</v>
      </c>
      <c r="I7661" s="264" t="s">
        <v>144</v>
      </c>
      <c r="J7661" s="270">
        <v>-103.46</v>
      </c>
      <c r="K7661" s="82" t="str">
        <f>IFERROR(IFERROR(VLOOKUP(I7661,'DE-PARA'!B:D,3,0),VLOOKUP(I7661,'DE-PARA'!C:D,2,0)),"NÃO ENCONTRADO")</f>
        <v>Concessionárias (água, luz e telefone)</v>
      </c>
      <c r="L7661" s="50" t="str">
        <f>VLOOKUP(K7661,'Base -Receita-Despesa'!$B:$AS,1,FALSE)</f>
        <v>Concessionárias (água, luz e telefone)</v>
      </c>
    </row>
    <row r="7662" spans="1:12" ht="15" customHeight="1" x14ac:dyDescent="0.25">
      <c r="A7662" s="81" t="str">
        <f t="shared" si="244"/>
        <v>2020</v>
      </c>
      <c r="B7662" s="259" t="s">
        <v>1021</v>
      </c>
      <c r="C7662" s="260" t="s">
        <v>1022</v>
      </c>
      <c r="D7662" s="73" t="str">
        <f t="shared" si="245"/>
        <v>mai/2020</v>
      </c>
      <c r="E7662" s="263">
        <v>43955</v>
      </c>
      <c r="F7662" s="259" t="s">
        <v>2151</v>
      </c>
      <c r="G7662" s="259" t="s">
        <v>295</v>
      </c>
      <c r="H7662" s="264" t="s">
        <v>2152</v>
      </c>
      <c r="I7662" s="270" t="s">
        <v>148</v>
      </c>
      <c r="J7662" s="275">
        <v>-13031.81</v>
      </c>
      <c r="K7662" s="82" t="str">
        <f>IFERROR(IFERROR(VLOOKUP(I7662,'DE-PARA'!B:D,3,0),VLOOKUP(I7662,'DE-PARA'!C:D,2,0)),"NÃO ENCONTRADO")</f>
        <v>Pessoal</v>
      </c>
      <c r="L7662" s="50" t="str">
        <f>VLOOKUP(K7662,'Base -Receita-Despesa'!$B:$AS,1,FALSE)</f>
        <v>Pessoal</v>
      </c>
    </row>
    <row r="7663" spans="1:12" ht="15" customHeight="1" x14ac:dyDescent="0.25">
      <c r="A7663" s="81" t="str">
        <f t="shared" si="244"/>
        <v>2020</v>
      </c>
      <c r="B7663" s="259" t="s">
        <v>1021</v>
      </c>
      <c r="C7663" s="260" t="s">
        <v>1022</v>
      </c>
      <c r="D7663" s="73" t="str">
        <f t="shared" si="245"/>
        <v>mai/2020</v>
      </c>
      <c r="E7663" s="263">
        <v>43955</v>
      </c>
      <c r="F7663" s="259" t="s">
        <v>2151</v>
      </c>
      <c r="G7663" s="259" t="s">
        <v>295</v>
      </c>
      <c r="H7663" s="264" t="s">
        <v>2152</v>
      </c>
      <c r="I7663" s="264" t="s">
        <v>148</v>
      </c>
      <c r="J7663" s="265">
        <v>-13031.81</v>
      </c>
      <c r="K7663" s="82" t="str">
        <f>IFERROR(IFERROR(VLOOKUP(I7663,'DE-PARA'!B:D,3,0),VLOOKUP(I7663,'DE-PARA'!C:D,2,0)),"NÃO ENCONTRADO")</f>
        <v>Pessoal</v>
      </c>
      <c r="L7663" s="50" t="str">
        <f>VLOOKUP(K7663,'Base -Receita-Despesa'!$B:$AS,1,FALSE)</f>
        <v>Pessoal</v>
      </c>
    </row>
    <row r="7664" spans="1:12" ht="15" customHeight="1" x14ac:dyDescent="0.25">
      <c r="A7664" s="81" t="str">
        <f t="shared" si="244"/>
        <v>2020</v>
      </c>
      <c r="B7664" s="259" t="s">
        <v>1021</v>
      </c>
      <c r="C7664" s="260" t="s">
        <v>1022</v>
      </c>
      <c r="D7664" s="73" t="str">
        <f t="shared" si="245"/>
        <v>mai/2020</v>
      </c>
      <c r="E7664" s="263">
        <v>43955</v>
      </c>
      <c r="F7664" s="259" t="s">
        <v>2155</v>
      </c>
      <c r="G7664" s="259" t="s">
        <v>295</v>
      </c>
      <c r="H7664" s="264" t="s">
        <v>2054</v>
      </c>
      <c r="I7664" s="264" t="s">
        <v>148</v>
      </c>
      <c r="J7664" s="265">
        <v>-5386.81</v>
      </c>
      <c r="K7664" s="82" t="str">
        <f>IFERROR(IFERROR(VLOOKUP(I7664,'DE-PARA'!B:D,3,0),VLOOKUP(I7664,'DE-PARA'!C:D,2,0)),"NÃO ENCONTRADO")</f>
        <v>Pessoal</v>
      </c>
      <c r="L7664" s="50" t="str">
        <f>VLOOKUP(K7664,'Base -Receita-Despesa'!$B:$AS,1,FALSE)</f>
        <v>Pessoal</v>
      </c>
    </row>
    <row r="7665" spans="1:12" ht="15" customHeight="1" x14ac:dyDescent="0.25">
      <c r="A7665" s="81" t="str">
        <f t="shared" si="244"/>
        <v>2020</v>
      </c>
      <c r="B7665" s="259" t="s">
        <v>1021</v>
      </c>
      <c r="C7665" s="260" t="s">
        <v>1022</v>
      </c>
      <c r="D7665" s="73" t="str">
        <f t="shared" si="245"/>
        <v>mai/2020</v>
      </c>
      <c r="E7665" s="263">
        <v>43955</v>
      </c>
      <c r="F7665" s="259">
        <v>43229</v>
      </c>
      <c r="G7665" s="259" t="s">
        <v>295</v>
      </c>
      <c r="H7665" s="264" t="s">
        <v>2080</v>
      </c>
      <c r="I7665" s="264" t="s">
        <v>284</v>
      </c>
      <c r="J7665" s="265">
        <v>-8088.5</v>
      </c>
      <c r="K7665" s="82" t="str">
        <f>IFERROR(IFERROR(VLOOKUP(I7665,'DE-PARA'!B:D,3,0),VLOOKUP(I7665,'DE-PARA'!C:D,2,0)),"NÃO ENCONTRADO")</f>
        <v>Investimentos</v>
      </c>
      <c r="L7665" s="50" t="str">
        <f>VLOOKUP(K7665,'Base -Receita-Despesa'!$B:$AS,1,FALSE)</f>
        <v>Investimentos</v>
      </c>
    </row>
    <row r="7666" spans="1:12" ht="15" customHeight="1" x14ac:dyDescent="0.25">
      <c r="A7666" s="81" t="str">
        <f t="shared" ref="A7666:A7729" si="246">IF(K7666="NÃO ENCONTRADO",0,RIGHT(D7666,4))</f>
        <v>2020</v>
      </c>
      <c r="B7666" s="259" t="s">
        <v>1021</v>
      </c>
      <c r="C7666" s="260" t="s">
        <v>1022</v>
      </c>
      <c r="D7666" s="73" t="str">
        <f t="shared" si="245"/>
        <v>mai/2020</v>
      </c>
      <c r="E7666" s="263">
        <v>43955</v>
      </c>
      <c r="F7666" s="259" t="s">
        <v>2156</v>
      </c>
      <c r="G7666" s="259" t="s">
        <v>295</v>
      </c>
      <c r="H7666" s="264" t="s">
        <v>2157</v>
      </c>
      <c r="I7666" s="264" t="s">
        <v>148</v>
      </c>
      <c r="J7666" s="265">
        <v>-4553</v>
      </c>
      <c r="K7666" s="82" t="str">
        <f>IFERROR(IFERROR(VLOOKUP(I7666,'DE-PARA'!B:D,3,0),VLOOKUP(I7666,'DE-PARA'!C:D,2,0)),"NÃO ENCONTRADO")</f>
        <v>Pessoal</v>
      </c>
      <c r="L7666" s="50" t="str">
        <f>VLOOKUP(K7666,'Base -Receita-Despesa'!$B:$AS,1,FALSE)</f>
        <v>Pessoal</v>
      </c>
    </row>
    <row r="7667" spans="1:12" ht="15" customHeight="1" x14ac:dyDescent="0.25">
      <c r="A7667" s="81" t="str">
        <f t="shared" si="246"/>
        <v>2020</v>
      </c>
      <c r="B7667" s="259" t="s">
        <v>1021</v>
      </c>
      <c r="C7667" s="260" t="s">
        <v>1022</v>
      </c>
      <c r="D7667" s="73" t="str">
        <f t="shared" si="245"/>
        <v>mai/2020</v>
      </c>
      <c r="E7667" s="263">
        <v>43955</v>
      </c>
      <c r="F7667" s="259">
        <v>1130</v>
      </c>
      <c r="G7667" s="259" t="s">
        <v>295</v>
      </c>
      <c r="H7667" s="264" t="s">
        <v>2024</v>
      </c>
      <c r="I7667" s="264" t="s">
        <v>168</v>
      </c>
      <c r="J7667" s="264">
        <v>-936</v>
      </c>
      <c r="K7667" s="82" t="str">
        <f>IFERROR(IFERROR(VLOOKUP(I7667,'DE-PARA'!B:D,3,0),VLOOKUP(I7667,'DE-PARA'!C:D,2,0)),"NÃO ENCONTRADO")</f>
        <v>Materiais</v>
      </c>
      <c r="L7667" s="50" t="str">
        <f>VLOOKUP(K7667,'Base -Receita-Despesa'!$B:$AS,1,FALSE)</f>
        <v>Materiais</v>
      </c>
    </row>
    <row r="7668" spans="1:12" ht="15" customHeight="1" x14ac:dyDescent="0.25">
      <c r="A7668" s="81" t="str">
        <f t="shared" si="246"/>
        <v>2020</v>
      </c>
      <c r="B7668" s="259" t="s">
        <v>1021</v>
      </c>
      <c r="C7668" s="260" t="s">
        <v>1022</v>
      </c>
      <c r="D7668" s="73" t="str">
        <f t="shared" si="245"/>
        <v>mai/2020</v>
      </c>
      <c r="E7668" s="263">
        <v>43955</v>
      </c>
      <c r="F7668" s="259" t="s">
        <v>2158</v>
      </c>
      <c r="G7668" s="259" t="s">
        <v>295</v>
      </c>
      <c r="H7668" s="264" t="s">
        <v>1898</v>
      </c>
      <c r="I7668" s="264" t="s">
        <v>148</v>
      </c>
      <c r="J7668" s="265">
        <v>-9600</v>
      </c>
      <c r="K7668" s="82" t="str">
        <f>IFERROR(IFERROR(VLOOKUP(I7668,'DE-PARA'!B:D,3,0),VLOOKUP(I7668,'DE-PARA'!C:D,2,0)),"NÃO ENCONTRADO")</f>
        <v>Pessoal</v>
      </c>
      <c r="L7668" s="50" t="str">
        <f>VLOOKUP(K7668,'Base -Receita-Despesa'!$B:$AS,1,FALSE)</f>
        <v>Pessoal</v>
      </c>
    </row>
    <row r="7669" spans="1:12" ht="15" customHeight="1" x14ac:dyDescent="0.25">
      <c r="A7669" s="81" t="str">
        <f t="shared" si="246"/>
        <v>2020</v>
      </c>
      <c r="B7669" s="259" t="s">
        <v>1021</v>
      </c>
      <c r="C7669" s="260" t="s">
        <v>1022</v>
      </c>
      <c r="D7669" s="73" t="str">
        <f t="shared" si="245"/>
        <v>mai/2020</v>
      </c>
      <c r="E7669" s="263">
        <v>43955</v>
      </c>
      <c r="F7669" s="259" t="s">
        <v>141</v>
      </c>
      <c r="G7669" s="259" t="s">
        <v>295</v>
      </c>
      <c r="H7669" s="264" t="s">
        <v>925</v>
      </c>
      <c r="I7669" s="264" t="s">
        <v>142</v>
      </c>
      <c r="J7669" s="265">
        <v>-3000</v>
      </c>
      <c r="K7669" s="82" t="str">
        <f>IFERROR(IFERROR(VLOOKUP(I7669,'DE-PARA'!B:D,3,0),VLOOKUP(I7669,'DE-PARA'!C:D,2,0)),"NÃO ENCONTRADO")</f>
        <v>Outras Saídas</v>
      </c>
      <c r="L7669" s="50" t="str">
        <f>VLOOKUP(K7669,'Base -Receita-Despesa'!$B:$AS,1,FALSE)</f>
        <v>Outras Saídas</v>
      </c>
    </row>
    <row r="7670" spans="1:12" ht="15" customHeight="1" x14ac:dyDescent="0.25">
      <c r="A7670" s="81" t="str">
        <f t="shared" si="246"/>
        <v>2020</v>
      </c>
      <c r="B7670" s="259" t="s">
        <v>1021</v>
      </c>
      <c r="C7670" s="260" t="s">
        <v>1022</v>
      </c>
      <c r="D7670" s="73" t="str">
        <f t="shared" si="245"/>
        <v>mai/2020</v>
      </c>
      <c r="E7670" s="263">
        <v>43955</v>
      </c>
      <c r="F7670" s="259" t="s">
        <v>214</v>
      </c>
      <c r="G7670" s="259" t="s">
        <v>295</v>
      </c>
      <c r="H7670" s="264" t="s">
        <v>197</v>
      </c>
      <c r="I7670" s="264" t="s">
        <v>133</v>
      </c>
      <c r="J7670" s="270">
        <v>-10</v>
      </c>
      <c r="K7670" s="82" t="str">
        <f>IFERROR(IFERROR(VLOOKUP(I7670,'DE-PARA'!B:D,3,0),VLOOKUP(I7670,'DE-PARA'!C:D,2,0)),"NÃO ENCONTRADO")</f>
        <v>Outras Saídas</v>
      </c>
      <c r="L7670" s="50" t="str">
        <f>VLOOKUP(K7670,'Base -Receita-Despesa'!$B:$AS,1,FALSE)</f>
        <v>Outras Saídas</v>
      </c>
    </row>
    <row r="7671" spans="1:12" ht="15" customHeight="1" x14ac:dyDescent="0.25">
      <c r="A7671" s="81" t="str">
        <f t="shared" si="246"/>
        <v>2020</v>
      </c>
      <c r="B7671" s="259" t="s">
        <v>1021</v>
      </c>
      <c r="C7671" s="260" t="s">
        <v>1022</v>
      </c>
      <c r="D7671" s="73" t="str">
        <f t="shared" si="245"/>
        <v>mai/2020</v>
      </c>
      <c r="E7671" s="263">
        <v>43956</v>
      </c>
      <c r="F7671" s="259" t="s">
        <v>134</v>
      </c>
      <c r="G7671" s="259" t="s">
        <v>295</v>
      </c>
      <c r="H7671" s="264" t="s">
        <v>2116</v>
      </c>
      <c r="I7671" s="264" t="s">
        <v>135</v>
      </c>
      <c r="J7671" s="265">
        <v>5789.88</v>
      </c>
      <c r="K7671" s="82" t="str">
        <f>IFERROR(IFERROR(VLOOKUP(I7671,'DE-PARA'!B:D,3,0),VLOOKUP(I7671,'DE-PARA'!C:D,2,0)),"NÃO ENCONTRADO")</f>
        <v>Pessoal</v>
      </c>
      <c r="L7671" s="50" t="str">
        <f>VLOOKUP(K7671,'Base -Receita-Despesa'!$B:$AS,1,FALSE)</f>
        <v>Pessoal</v>
      </c>
    </row>
    <row r="7672" spans="1:12" ht="15" customHeight="1" x14ac:dyDescent="0.25">
      <c r="A7672" s="81" t="str">
        <f t="shared" si="246"/>
        <v>2020</v>
      </c>
      <c r="B7672" s="259" t="s">
        <v>1021</v>
      </c>
      <c r="C7672" s="260" t="s">
        <v>1022</v>
      </c>
      <c r="D7672" s="73" t="str">
        <f t="shared" si="245"/>
        <v>mai/2020</v>
      </c>
      <c r="E7672" s="263">
        <v>43956</v>
      </c>
      <c r="F7672" s="259" t="s">
        <v>134</v>
      </c>
      <c r="G7672" s="259" t="s">
        <v>295</v>
      </c>
      <c r="H7672" s="264" t="s">
        <v>2116</v>
      </c>
      <c r="I7672" s="264" t="s">
        <v>135</v>
      </c>
      <c r="J7672" s="265">
        <v>-5789.88</v>
      </c>
      <c r="K7672" s="82" t="str">
        <f>IFERROR(IFERROR(VLOOKUP(I7672,'DE-PARA'!B:D,3,0),VLOOKUP(I7672,'DE-PARA'!C:D,2,0)),"NÃO ENCONTRADO")</f>
        <v>Pessoal</v>
      </c>
      <c r="L7672" s="50" t="str">
        <f>VLOOKUP(K7672,'Base -Receita-Despesa'!$B:$AS,1,FALSE)</f>
        <v>Pessoal</v>
      </c>
    </row>
    <row r="7673" spans="1:12" ht="15" customHeight="1" x14ac:dyDescent="0.25">
      <c r="A7673" s="81" t="str">
        <f t="shared" si="246"/>
        <v>2020</v>
      </c>
      <c r="B7673" s="259" t="s">
        <v>1021</v>
      </c>
      <c r="C7673" s="260" t="s">
        <v>1022</v>
      </c>
      <c r="D7673" s="73" t="str">
        <f t="shared" si="245"/>
        <v>mai/2020</v>
      </c>
      <c r="E7673" s="263">
        <v>43956</v>
      </c>
      <c r="F7673" s="259" t="s">
        <v>134</v>
      </c>
      <c r="G7673" s="259" t="s">
        <v>295</v>
      </c>
      <c r="H7673" s="264" t="s">
        <v>2095</v>
      </c>
      <c r="I7673" s="264" t="s">
        <v>135</v>
      </c>
      <c r="J7673" s="265">
        <v>-2535.36</v>
      </c>
      <c r="K7673" s="82" t="str">
        <f>IFERROR(IFERROR(VLOOKUP(I7673,'DE-PARA'!B:D,3,0),VLOOKUP(I7673,'DE-PARA'!C:D,2,0)),"NÃO ENCONTRADO")</f>
        <v>Pessoal</v>
      </c>
      <c r="L7673" s="50" t="str">
        <f>VLOOKUP(K7673,'Base -Receita-Despesa'!$B:$AS,1,FALSE)</f>
        <v>Pessoal</v>
      </c>
    </row>
    <row r="7674" spans="1:12" ht="15" customHeight="1" x14ac:dyDescent="0.25">
      <c r="A7674" s="81" t="str">
        <f t="shared" si="246"/>
        <v>2020</v>
      </c>
      <c r="B7674" s="259" t="s">
        <v>1021</v>
      </c>
      <c r="C7674" s="260" t="s">
        <v>1022</v>
      </c>
      <c r="D7674" s="73" t="str">
        <f t="shared" si="245"/>
        <v>mai/2020</v>
      </c>
      <c r="E7674" s="263">
        <v>43956</v>
      </c>
      <c r="F7674" s="259" t="s">
        <v>134</v>
      </c>
      <c r="G7674" s="259" t="s">
        <v>295</v>
      </c>
      <c r="H7674" s="264" t="s">
        <v>2101</v>
      </c>
      <c r="I7674" s="264" t="s">
        <v>135</v>
      </c>
      <c r="J7674" s="265">
        <v>-1463.59</v>
      </c>
      <c r="K7674" s="82" t="str">
        <f>IFERROR(IFERROR(VLOOKUP(I7674,'DE-PARA'!B:D,3,0),VLOOKUP(I7674,'DE-PARA'!C:D,2,0)),"NÃO ENCONTRADO")</f>
        <v>Pessoal</v>
      </c>
      <c r="L7674" s="50" t="str">
        <f>VLOOKUP(K7674,'Base -Receita-Despesa'!$B:$AS,1,FALSE)</f>
        <v>Pessoal</v>
      </c>
    </row>
    <row r="7675" spans="1:12" ht="15" customHeight="1" x14ac:dyDescent="0.25">
      <c r="A7675" s="81" t="str">
        <f t="shared" si="246"/>
        <v>2020</v>
      </c>
      <c r="B7675" s="259" t="s">
        <v>1021</v>
      </c>
      <c r="C7675" s="260" t="s">
        <v>1022</v>
      </c>
      <c r="D7675" s="73" t="str">
        <f t="shared" si="245"/>
        <v>mai/2020</v>
      </c>
      <c r="E7675" s="263">
        <v>43956</v>
      </c>
      <c r="F7675" s="259" t="s">
        <v>134</v>
      </c>
      <c r="G7675" s="259" t="s">
        <v>295</v>
      </c>
      <c r="H7675" s="264" t="s">
        <v>2116</v>
      </c>
      <c r="I7675" s="264" t="s">
        <v>135</v>
      </c>
      <c r="J7675" s="265">
        <v>-5789.88</v>
      </c>
      <c r="K7675" s="82" t="str">
        <f>IFERROR(IFERROR(VLOOKUP(I7675,'DE-PARA'!B:D,3,0),VLOOKUP(I7675,'DE-PARA'!C:D,2,0)),"NÃO ENCONTRADO")</f>
        <v>Pessoal</v>
      </c>
      <c r="L7675" s="50" t="str">
        <f>VLOOKUP(K7675,'Base -Receita-Despesa'!$B:$AS,1,FALSE)</f>
        <v>Pessoal</v>
      </c>
    </row>
    <row r="7676" spans="1:12" ht="15" customHeight="1" x14ac:dyDescent="0.25">
      <c r="A7676" s="81" t="str">
        <f t="shared" si="246"/>
        <v>2020</v>
      </c>
      <c r="B7676" s="259" t="s">
        <v>1021</v>
      </c>
      <c r="C7676" s="260" t="s">
        <v>1022</v>
      </c>
      <c r="D7676" s="73" t="str">
        <f t="shared" si="245"/>
        <v>mai/2020</v>
      </c>
      <c r="E7676" s="263">
        <v>43956</v>
      </c>
      <c r="F7676" s="259" t="s">
        <v>134</v>
      </c>
      <c r="G7676" s="259" t="s">
        <v>295</v>
      </c>
      <c r="H7676" s="264" t="s">
        <v>2116</v>
      </c>
      <c r="I7676" s="264" t="s">
        <v>135</v>
      </c>
      <c r="J7676" s="265">
        <v>-2904.8</v>
      </c>
      <c r="K7676" s="82" t="str">
        <f>IFERROR(IFERROR(VLOOKUP(I7676,'DE-PARA'!B:D,3,0),VLOOKUP(I7676,'DE-PARA'!C:D,2,0)),"NÃO ENCONTRADO")</f>
        <v>Pessoal</v>
      </c>
      <c r="L7676" s="50" t="str">
        <f>VLOOKUP(K7676,'Base -Receita-Despesa'!$B:$AS,1,FALSE)</f>
        <v>Pessoal</v>
      </c>
    </row>
    <row r="7677" spans="1:12" ht="15" customHeight="1" x14ac:dyDescent="0.25">
      <c r="A7677" s="81" t="str">
        <f t="shared" si="246"/>
        <v>2020</v>
      </c>
      <c r="B7677" s="259" t="s">
        <v>1021</v>
      </c>
      <c r="C7677" s="260" t="s">
        <v>1022</v>
      </c>
      <c r="D7677" s="73" t="str">
        <f t="shared" si="245"/>
        <v>mai/2020</v>
      </c>
      <c r="E7677" s="263">
        <v>43956</v>
      </c>
      <c r="F7677" s="259" t="s">
        <v>134</v>
      </c>
      <c r="G7677" s="259" t="s">
        <v>295</v>
      </c>
      <c r="H7677" s="264" t="s">
        <v>2102</v>
      </c>
      <c r="I7677" s="264" t="s">
        <v>135</v>
      </c>
      <c r="J7677" s="265">
        <v>-2703.73</v>
      </c>
      <c r="K7677" s="82" t="str">
        <f>IFERROR(IFERROR(VLOOKUP(I7677,'DE-PARA'!B:D,3,0),VLOOKUP(I7677,'DE-PARA'!C:D,2,0)),"NÃO ENCONTRADO")</f>
        <v>Pessoal</v>
      </c>
      <c r="L7677" s="50" t="str">
        <f>VLOOKUP(K7677,'Base -Receita-Despesa'!$B:$AS,1,FALSE)</f>
        <v>Pessoal</v>
      </c>
    </row>
    <row r="7678" spans="1:12" ht="15" customHeight="1" x14ac:dyDescent="0.25">
      <c r="A7678" s="81" t="str">
        <f t="shared" si="246"/>
        <v>2020</v>
      </c>
      <c r="B7678" s="259" t="s">
        <v>1021</v>
      </c>
      <c r="C7678" s="260" t="s">
        <v>1022</v>
      </c>
      <c r="D7678" s="73" t="str">
        <f t="shared" si="245"/>
        <v>mai/2020</v>
      </c>
      <c r="E7678" s="263">
        <v>43956</v>
      </c>
      <c r="F7678" s="259" t="s">
        <v>134</v>
      </c>
      <c r="G7678" s="259" t="s">
        <v>295</v>
      </c>
      <c r="H7678" s="264" t="s">
        <v>1966</v>
      </c>
      <c r="I7678" s="264" t="s">
        <v>135</v>
      </c>
      <c r="J7678" s="264">
        <v>-958.71</v>
      </c>
      <c r="K7678" s="82" t="str">
        <f>IFERROR(IFERROR(VLOOKUP(I7678,'DE-PARA'!B:D,3,0),VLOOKUP(I7678,'DE-PARA'!C:D,2,0)),"NÃO ENCONTRADO")</f>
        <v>Pessoal</v>
      </c>
      <c r="L7678" s="50" t="str">
        <f>VLOOKUP(K7678,'Base -Receita-Despesa'!$B:$AS,1,FALSE)</f>
        <v>Pessoal</v>
      </c>
    </row>
    <row r="7679" spans="1:12" ht="15" customHeight="1" x14ac:dyDescent="0.25">
      <c r="A7679" s="81" t="str">
        <f t="shared" si="246"/>
        <v>2020</v>
      </c>
      <c r="B7679" s="259" t="s">
        <v>1021</v>
      </c>
      <c r="C7679" s="260" t="s">
        <v>1022</v>
      </c>
      <c r="D7679" s="73" t="str">
        <f t="shared" si="245"/>
        <v>mai/2020</v>
      </c>
      <c r="E7679" s="263">
        <v>43956</v>
      </c>
      <c r="F7679" s="259" t="s">
        <v>134</v>
      </c>
      <c r="G7679" s="259" t="s">
        <v>295</v>
      </c>
      <c r="H7679" s="264" t="s">
        <v>2129</v>
      </c>
      <c r="I7679" s="264" t="s">
        <v>135</v>
      </c>
      <c r="J7679" s="265">
        <v>-1107.31</v>
      </c>
      <c r="K7679" s="82" t="str">
        <f>IFERROR(IFERROR(VLOOKUP(I7679,'DE-PARA'!B:D,3,0),VLOOKUP(I7679,'DE-PARA'!C:D,2,0)),"NÃO ENCONTRADO")</f>
        <v>Pessoal</v>
      </c>
      <c r="L7679" s="50" t="str">
        <f>VLOOKUP(K7679,'Base -Receita-Despesa'!$B:$AS,1,FALSE)</f>
        <v>Pessoal</v>
      </c>
    </row>
    <row r="7680" spans="1:12" ht="15" customHeight="1" x14ac:dyDescent="0.25">
      <c r="A7680" s="81" t="str">
        <f t="shared" si="246"/>
        <v>2020</v>
      </c>
      <c r="B7680" s="259" t="s">
        <v>1021</v>
      </c>
      <c r="C7680" s="260" t="s">
        <v>1022</v>
      </c>
      <c r="D7680" s="73" t="str">
        <f t="shared" si="245"/>
        <v>mai/2020</v>
      </c>
      <c r="E7680" s="263">
        <v>43956</v>
      </c>
      <c r="F7680" s="259" t="s">
        <v>134</v>
      </c>
      <c r="G7680" s="259" t="s">
        <v>295</v>
      </c>
      <c r="H7680" s="269" t="s">
        <v>2159</v>
      </c>
      <c r="I7680" s="264" t="s">
        <v>135</v>
      </c>
      <c r="J7680" s="265">
        <v>-1439.23</v>
      </c>
      <c r="K7680" s="82" t="str">
        <f>IFERROR(IFERROR(VLOOKUP(I7680,'DE-PARA'!B:D,3,0),VLOOKUP(I7680,'DE-PARA'!C:D,2,0)),"NÃO ENCONTRADO")</f>
        <v>Pessoal</v>
      </c>
      <c r="L7680" s="50" t="str">
        <f>VLOOKUP(K7680,'Base -Receita-Despesa'!$B:$AS,1,FALSE)</f>
        <v>Pessoal</v>
      </c>
    </row>
    <row r="7681" spans="1:12" ht="15" customHeight="1" x14ac:dyDescent="0.25">
      <c r="A7681" s="81" t="str">
        <f t="shared" si="246"/>
        <v>2020</v>
      </c>
      <c r="B7681" s="259" t="s">
        <v>1021</v>
      </c>
      <c r="C7681" s="260" t="s">
        <v>1022</v>
      </c>
      <c r="D7681" s="73" t="str">
        <f t="shared" si="245"/>
        <v>mai/2020</v>
      </c>
      <c r="E7681" s="263">
        <v>43956</v>
      </c>
      <c r="F7681" s="259" t="s">
        <v>134</v>
      </c>
      <c r="G7681" s="259" t="s">
        <v>295</v>
      </c>
      <c r="H7681" s="264" t="s">
        <v>2103</v>
      </c>
      <c r="I7681" s="264" t="s">
        <v>135</v>
      </c>
      <c r="J7681" s="265">
        <v>-1474.31</v>
      </c>
      <c r="K7681" s="82" t="str">
        <f>IFERROR(IFERROR(VLOOKUP(I7681,'DE-PARA'!B:D,3,0),VLOOKUP(I7681,'DE-PARA'!C:D,2,0)),"NÃO ENCONTRADO")</f>
        <v>Pessoal</v>
      </c>
      <c r="L7681" s="50" t="str">
        <f>VLOOKUP(K7681,'Base -Receita-Despesa'!$B:$AS,1,FALSE)</f>
        <v>Pessoal</v>
      </c>
    </row>
    <row r="7682" spans="1:12" ht="15" customHeight="1" x14ac:dyDescent="0.25">
      <c r="A7682" s="81" t="str">
        <f t="shared" si="246"/>
        <v>2020</v>
      </c>
      <c r="B7682" s="259" t="s">
        <v>1021</v>
      </c>
      <c r="C7682" s="260" t="s">
        <v>1022</v>
      </c>
      <c r="D7682" s="73" t="str">
        <f t="shared" si="245"/>
        <v>mai/2020</v>
      </c>
      <c r="E7682" s="263">
        <v>43956</v>
      </c>
      <c r="F7682" s="259" t="s">
        <v>134</v>
      </c>
      <c r="G7682" s="259" t="s">
        <v>295</v>
      </c>
      <c r="H7682" s="269" t="s">
        <v>1043</v>
      </c>
      <c r="I7682" s="264" t="s">
        <v>135</v>
      </c>
      <c r="J7682" s="265">
        <v>-1208.92</v>
      </c>
      <c r="K7682" s="82" t="str">
        <f>IFERROR(IFERROR(VLOOKUP(I7682,'DE-PARA'!B:D,3,0),VLOOKUP(I7682,'DE-PARA'!C:D,2,0)),"NÃO ENCONTRADO")</f>
        <v>Pessoal</v>
      </c>
      <c r="L7682" s="50" t="str">
        <f>VLOOKUP(K7682,'Base -Receita-Despesa'!$B:$AS,1,FALSE)</f>
        <v>Pessoal</v>
      </c>
    </row>
    <row r="7683" spans="1:12" ht="15" customHeight="1" x14ac:dyDescent="0.25">
      <c r="A7683" s="81" t="str">
        <f t="shared" si="246"/>
        <v>2020</v>
      </c>
      <c r="B7683" s="259" t="s">
        <v>1021</v>
      </c>
      <c r="C7683" s="260" t="s">
        <v>1022</v>
      </c>
      <c r="D7683" s="73" t="str">
        <f t="shared" ref="D7683:D7746" si="247">TEXT(E7683,"mmm/aaaa")</f>
        <v>mai/2020</v>
      </c>
      <c r="E7683" s="263">
        <v>43956</v>
      </c>
      <c r="F7683" s="259">
        <v>941</v>
      </c>
      <c r="G7683" s="259" t="s">
        <v>295</v>
      </c>
      <c r="H7683" s="269" t="s">
        <v>2160</v>
      </c>
      <c r="I7683" s="264" t="s">
        <v>168</v>
      </c>
      <c r="J7683" s="264">
        <v>-864</v>
      </c>
      <c r="K7683" s="82" t="str">
        <f>IFERROR(IFERROR(VLOOKUP(I7683,'DE-PARA'!B:D,3,0),VLOOKUP(I7683,'DE-PARA'!C:D,2,0)),"NÃO ENCONTRADO")</f>
        <v>Materiais</v>
      </c>
      <c r="L7683" s="50" t="str">
        <f>VLOOKUP(K7683,'Base -Receita-Despesa'!$B:$AS,1,FALSE)</f>
        <v>Materiais</v>
      </c>
    </row>
    <row r="7684" spans="1:12" ht="15" customHeight="1" x14ac:dyDescent="0.25">
      <c r="A7684" s="81" t="str">
        <f t="shared" si="246"/>
        <v>2020</v>
      </c>
      <c r="B7684" s="259" t="s">
        <v>1021</v>
      </c>
      <c r="C7684" s="260" t="s">
        <v>1022</v>
      </c>
      <c r="D7684" s="73" t="str">
        <f t="shared" si="247"/>
        <v>mai/2020</v>
      </c>
      <c r="E7684" s="263">
        <v>43956</v>
      </c>
      <c r="F7684" s="259" t="s">
        <v>134</v>
      </c>
      <c r="G7684" s="259" t="s">
        <v>295</v>
      </c>
      <c r="H7684" s="264" t="s">
        <v>1888</v>
      </c>
      <c r="I7684" s="264" t="s">
        <v>135</v>
      </c>
      <c r="J7684" s="265">
        <v>-1055.95</v>
      </c>
      <c r="K7684" s="82" t="str">
        <f>IFERROR(IFERROR(VLOOKUP(I7684,'DE-PARA'!B:D,3,0),VLOOKUP(I7684,'DE-PARA'!C:D,2,0)),"NÃO ENCONTRADO")</f>
        <v>Pessoal</v>
      </c>
      <c r="L7684" s="50" t="str">
        <f>VLOOKUP(K7684,'Base -Receita-Despesa'!$B:$AS,1,FALSE)</f>
        <v>Pessoal</v>
      </c>
    </row>
    <row r="7685" spans="1:12" ht="15" customHeight="1" x14ac:dyDescent="0.25">
      <c r="A7685" s="81" t="str">
        <f t="shared" si="246"/>
        <v>2020</v>
      </c>
      <c r="B7685" s="259" t="s">
        <v>1021</v>
      </c>
      <c r="C7685" s="260" t="s">
        <v>1022</v>
      </c>
      <c r="D7685" s="73" t="str">
        <f t="shared" si="247"/>
        <v>mai/2020</v>
      </c>
      <c r="E7685" s="263">
        <v>43956</v>
      </c>
      <c r="F7685" s="259" t="s">
        <v>134</v>
      </c>
      <c r="G7685" s="259" t="s">
        <v>295</v>
      </c>
      <c r="H7685" s="264" t="s">
        <v>1889</v>
      </c>
      <c r="I7685" s="264" t="s">
        <v>135</v>
      </c>
      <c r="J7685" s="265">
        <v>-1366.37</v>
      </c>
      <c r="K7685" s="82" t="str">
        <f>IFERROR(IFERROR(VLOOKUP(I7685,'DE-PARA'!B:D,3,0),VLOOKUP(I7685,'DE-PARA'!C:D,2,0)),"NÃO ENCONTRADO")</f>
        <v>Pessoal</v>
      </c>
      <c r="L7685" s="50" t="str">
        <f>VLOOKUP(K7685,'Base -Receita-Despesa'!$B:$AS,1,FALSE)</f>
        <v>Pessoal</v>
      </c>
    </row>
    <row r="7686" spans="1:12" ht="15" customHeight="1" x14ac:dyDescent="0.25">
      <c r="A7686" s="81" t="str">
        <f t="shared" si="246"/>
        <v>2020</v>
      </c>
      <c r="B7686" s="259" t="s">
        <v>1021</v>
      </c>
      <c r="C7686" s="260" t="s">
        <v>1022</v>
      </c>
      <c r="D7686" s="73" t="str">
        <f t="shared" si="247"/>
        <v>mai/2020</v>
      </c>
      <c r="E7686" s="263">
        <v>43956</v>
      </c>
      <c r="F7686" s="259" t="s">
        <v>134</v>
      </c>
      <c r="G7686" s="259" t="s">
        <v>295</v>
      </c>
      <c r="H7686" s="264" t="s">
        <v>1826</v>
      </c>
      <c r="I7686" s="264" t="s">
        <v>135</v>
      </c>
      <c r="J7686" s="265">
        <v>-1348.29</v>
      </c>
      <c r="K7686" s="82" t="str">
        <f>IFERROR(IFERROR(VLOOKUP(I7686,'DE-PARA'!B:D,3,0),VLOOKUP(I7686,'DE-PARA'!C:D,2,0)),"NÃO ENCONTRADO")</f>
        <v>Pessoal</v>
      </c>
      <c r="L7686" s="50" t="str">
        <f>VLOOKUP(K7686,'Base -Receita-Despesa'!$B:$AS,1,FALSE)</f>
        <v>Pessoal</v>
      </c>
    </row>
    <row r="7687" spans="1:12" ht="15" customHeight="1" x14ac:dyDescent="0.25">
      <c r="A7687" s="81" t="str">
        <f t="shared" si="246"/>
        <v>2020</v>
      </c>
      <c r="B7687" s="259" t="s">
        <v>1021</v>
      </c>
      <c r="C7687" s="260" t="s">
        <v>1022</v>
      </c>
      <c r="D7687" s="73" t="str">
        <f t="shared" si="247"/>
        <v>mai/2020</v>
      </c>
      <c r="E7687" s="263">
        <v>43956</v>
      </c>
      <c r="F7687" s="259" t="s">
        <v>134</v>
      </c>
      <c r="G7687" s="259" t="s">
        <v>295</v>
      </c>
      <c r="H7687" s="264" t="s">
        <v>1885</v>
      </c>
      <c r="I7687" s="264" t="s">
        <v>135</v>
      </c>
      <c r="J7687" s="265">
        <v>-1184.1300000000001</v>
      </c>
      <c r="K7687" s="82" t="str">
        <f>IFERROR(IFERROR(VLOOKUP(I7687,'DE-PARA'!B:D,3,0),VLOOKUP(I7687,'DE-PARA'!C:D,2,0)),"NÃO ENCONTRADO")</f>
        <v>Pessoal</v>
      </c>
      <c r="L7687" s="50" t="str">
        <f>VLOOKUP(K7687,'Base -Receita-Despesa'!$B:$AS,1,FALSE)</f>
        <v>Pessoal</v>
      </c>
    </row>
    <row r="7688" spans="1:12" ht="15" customHeight="1" x14ac:dyDescent="0.25">
      <c r="A7688" s="81" t="str">
        <f t="shared" si="246"/>
        <v>2020</v>
      </c>
      <c r="B7688" s="259" t="s">
        <v>1021</v>
      </c>
      <c r="C7688" s="260" t="s">
        <v>1022</v>
      </c>
      <c r="D7688" s="73" t="str">
        <f t="shared" si="247"/>
        <v>mai/2020</v>
      </c>
      <c r="E7688" s="263">
        <v>43956</v>
      </c>
      <c r="F7688" s="259" t="s">
        <v>134</v>
      </c>
      <c r="G7688" s="259" t="s">
        <v>295</v>
      </c>
      <c r="H7688" s="264" t="s">
        <v>1886</v>
      </c>
      <c r="I7688" s="264" t="s">
        <v>135</v>
      </c>
      <c r="J7688" s="265">
        <v>-1076.33</v>
      </c>
      <c r="K7688" s="82" t="str">
        <f>IFERROR(IFERROR(VLOOKUP(I7688,'DE-PARA'!B:D,3,0),VLOOKUP(I7688,'DE-PARA'!C:D,2,0)),"NÃO ENCONTRADO")</f>
        <v>Pessoal</v>
      </c>
      <c r="L7688" s="50" t="str">
        <f>VLOOKUP(K7688,'Base -Receita-Despesa'!$B:$AS,1,FALSE)</f>
        <v>Pessoal</v>
      </c>
    </row>
    <row r="7689" spans="1:12" ht="15" customHeight="1" x14ac:dyDescent="0.25">
      <c r="A7689" s="81" t="str">
        <f t="shared" si="246"/>
        <v>2020</v>
      </c>
      <c r="B7689" s="259" t="s">
        <v>1021</v>
      </c>
      <c r="C7689" s="260" t="s">
        <v>1022</v>
      </c>
      <c r="D7689" s="73" t="str">
        <f t="shared" si="247"/>
        <v>mai/2020</v>
      </c>
      <c r="E7689" s="263">
        <v>43956</v>
      </c>
      <c r="F7689" s="259" t="s">
        <v>214</v>
      </c>
      <c r="G7689" s="259" t="s">
        <v>295</v>
      </c>
      <c r="H7689" s="264" t="s">
        <v>197</v>
      </c>
      <c r="I7689" s="264" t="s">
        <v>133</v>
      </c>
      <c r="J7689" s="264">
        <v>-10</v>
      </c>
      <c r="K7689" s="82" t="str">
        <f>IFERROR(IFERROR(VLOOKUP(I7689,'DE-PARA'!B:D,3,0),VLOOKUP(I7689,'DE-PARA'!C:D,2,0)),"NÃO ENCONTRADO")</f>
        <v>Outras Saídas</v>
      </c>
      <c r="L7689" s="50" t="str">
        <f>VLOOKUP(K7689,'Base -Receita-Despesa'!$B:$AS,1,FALSE)</f>
        <v>Outras Saídas</v>
      </c>
    </row>
    <row r="7690" spans="1:12" ht="15" customHeight="1" x14ac:dyDescent="0.25">
      <c r="A7690" s="81" t="str">
        <f t="shared" si="246"/>
        <v>2020</v>
      </c>
      <c r="B7690" s="259" t="s">
        <v>1021</v>
      </c>
      <c r="C7690" s="260" t="s">
        <v>1022</v>
      </c>
      <c r="D7690" s="73" t="str">
        <f t="shared" si="247"/>
        <v>mai/2020</v>
      </c>
      <c r="E7690" s="263">
        <v>43956</v>
      </c>
      <c r="F7690" s="259" t="s">
        <v>214</v>
      </c>
      <c r="G7690" s="259" t="s">
        <v>295</v>
      </c>
      <c r="H7690" s="264" t="s">
        <v>197</v>
      </c>
      <c r="I7690" s="264" t="s">
        <v>133</v>
      </c>
      <c r="J7690" s="264">
        <v>-10</v>
      </c>
      <c r="K7690" s="82" t="str">
        <f>IFERROR(IFERROR(VLOOKUP(I7690,'DE-PARA'!B:D,3,0),VLOOKUP(I7690,'DE-PARA'!C:D,2,0)),"NÃO ENCONTRADO")</f>
        <v>Outras Saídas</v>
      </c>
      <c r="L7690" s="50" t="str">
        <f>VLOOKUP(K7690,'Base -Receita-Despesa'!$B:$AS,1,FALSE)</f>
        <v>Outras Saídas</v>
      </c>
    </row>
    <row r="7691" spans="1:12" ht="15" customHeight="1" x14ac:dyDescent="0.25">
      <c r="A7691" s="81" t="str">
        <f t="shared" si="246"/>
        <v>2020</v>
      </c>
      <c r="B7691" s="259" t="s">
        <v>1021</v>
      </c>
      <c r="C7691" s="260" t="s">
        <v>1022</v>
      </c>
      <c r="D7691" s="73" t="str">
        <f t="shared" si="247"/>
        <v>mai/2020</v>
      </c>
      <c r="E7691" s="263">
        <v>43956</v>
      </c>
      <c r="F7691" s="259" t="s">
        <v>214</v>
      </c>
      <c r="G7691" s="259" t="s">
        <v>295</v>
      </c>
      <c r="H7691" s="264" t="s">
        <v>197</v>
      </c>
      <c r="I7691" s="264" t="s">
        <v>133</v>
      </c>
      <c r="J7691" s="264">
        <v>-10</v>
      </c>
      <c r="K7691" s="82" t="str">
        <f>IFERROR(IFERROR(VLOOKUP(I7691,'DE-PARA'!B:D,3,0),VLOOKUP(I7691,'DE-PARA'!C:D,2,0)),"NÃO ENCONTRADO")</f>
        <v>Outras Saídas</v>
      </c>
      <c r="L7691" s="50" t="str">
        <f>VLOOKUP(K7691,'Base -Receita-Despesa'!$B:$AS,1,FALSE)</f>
        <v>Outras Saídas</v>
      </c>
    </row>
    <row r="7692" spans="1:12" ht="15" customHeight="1" x14ac:dyDescent="0.25">
      <c r="A7692" s="81" t="str">
        <f t="shared" si="246"/>
        <v>2020</v>
      </c>
      <c r="B7692" s="259" t="s">
        <v>1021</v>
      </c>
      <c r="C7692" s="260" t="s">
        <v>1022</v>
      </c>
      <c r="D7692" s="73" t="str">
        <f t="shared" si="247"/>
        <v>mai/2020</v>
      </c>
      <c r="E7692" s="263">
        <v>43956</v>
      </c>
      <c r="F7692" s="259" t="s">
        <v>214</v>
      </c>
      <c r="G7692" s="259" t="s">
        <v>295</v>
      </c>
      <c r="H7692" s="264" t="s">
        <v>197</v>
      </c>
      <c r="I7692" s="264" t="s">
        <v>133</v>
      </c>
      <c r="J7692" s="264">
        <v>-10</v>
      </c>
      <c r="K7692" s="82" t="str">
        <f>IFERROR(IFERROR(VLOOKUP(I7692,'DE-PARA'!B:D,3,0),VLOOKUP(I7692,'DE-PARA'!C:D,2,0)),"NÃO ENCONTRADO")</f>
        <v>Outras Saídas</v>
      </c>
      <c r="L7692" s="50" t="str">
        <f>VLOOKUP(K7692,'Base -Receita-Despesa'!$B:$AS,1,FALSE)</f>
        <v>Outras Saídas</v>
      </c>
    </row>
    <row r="7693" spans="1:12" ht="15" customHeight="1" x14ac:dyDescent="0.25">
      <c r="A7693" s="81" t="str">
        <f t="shared" si="246"/>
        <v>2020</v>
      </c>
      <c r="B7693" s="259" t="s">
        <v>1021</v>
      </c>
      <c r="C7693" s="260" t="s">
        <v>1022</v>
      </c>
      <c r="D7693" s="73" t="str">
        <f t="shared" si="247"/>
        <v>mai/2020</v>
      </c>
      <c r="E7693" s="263">
        <v>43956</v>
      </c>
      <c r="F7693" s="259" t="s">
        <v>214</v>
      </c>
      <c r="G7693" s="259" t="s">
        <v>295</v>
      </c>
      <c r="H7693" s="264" t="s">
        <v>197</v>
      </c>
      <c r="I7693" s="264" t="s">
        <v>133</v>
      </c>
      <c r="J7693" s="264">
        <v>-10</v>
      </c>
      <c r="K7693" s="82" t="str">
        <f>IFERROR(IFERROR(VLOOKUP(I7693,'DE-PARA'!B:D,3,0),VLOOKUP(I7693,'DE-PARA'!C:D,2,0)),"NÃO ENCONTRADO")</f>
        <v>Outras Saídas</v>
      </c>
      <c r="L7693" s="50" t="str">
        <f>VLOOKUP(K7693,'Base -Receita-Despesa'!$B:$AS,1,FALSE)</f>
        <v>Outras Saídas</v>
      </c>
    </row>
    <row r="7694" spans="1:12" ht="15" customHeight="1" x14ac:dyDescent="0.25">
      <c r="A7694" s="81" t="str">
        <f t="shared" si="246"/>
        <v>2020</v>
      </c>
      <c r="B7694" s="259" t="s">
        <v>1021</v>
      </c>
      <c r="C7694" s="260" t="s">
        <v>1022</v>
      </c>
      <c r="D7694" s="73" t="str">
        <f t="shared" si="247"/>
        <v>mai/2020</v>
      </c>
      <c r="E7694" s="263">
        <v>43956</v>
      </c>
      <c r="F7694" s="259" t="s">
        <v>134</v>
      </c>
      <c r="G7694" s="259" t="s">
        <v>295</v>
      </c>
      <c r="H7694" s="264" t="s">
        <v>926</v>
      </c>
      <c r="I7694" s="264" t="s">
        <v>135</v>
      </c>
      <c r="J7694" s="265">
        <v>-284672.86</v>
      </c>
      <c r="K7694" s="82" t="str">
        <f>IFERROR(IFERROR(VLOOKUP(I7694,'DE-PARA'!B:D,3,0),VLOOKUP(I7694,'DE-PARA'!C:D,2,0)),"NÃO ENCONTRADO")</f>
        <v>Pessoal</v>
      </c>
      <c r="L7694" s="50" t="str">
        <f>VLOOKUP(K7694,'Base -Receita-Despesa'!$B:$AS,1,FALSE)</f>
        <v>Pessoal</v>
      </c>
    </row>
    <row r="7695" spans="1:12" ht="15" customHeight="1" x14ac:dyDescent="0.25">
      <c r="A7695" s="81" t="str">
        <f t="shared" si="246"/>
        <v>2020</v>
      </c>
      <c r="B7695" s="259" t="s">
        <v>1021</v>
      </c>
      <c r="C7695" s="260" t="s">
        <v>1022</v>
      </c>
      <c r="D7695" s="73" t="str">
        <f t="shared" si="247"/>
        <v>mai/2020</v>
      </c>
      <c r="E7695" s="263">
        <v>43956</v>
      </c>
      <c r="F7695" s="259" t="s">
        <v>207</v>
      </c>
      <c r="G7695" s="259" t="s">
        <v>295</v>
      </c>
      <c r="H7695" s="264" t="s">
        <v>208</v>
      </c>
      <c r="I7695" s="264" t="s">
        <v>298</v>
      </c>
      <c r="J7695" s="265">
        <v>313203.77</v>
      </c>
      <c r="K7695" s="82" t="str">
        <f>IFERROR(IFERROR(VLOOKUP(I7695,'DE-PARA'!B:D,3,0),VLOOKUP(I7695,'DE-PARA'!C:D,2,0)),"NÃO ENCONTRADO")</f>
        <v>Entrada Conta Aplicação (+)</v>
      </c>
      <c r="L7695" s="50" t="str">
        <f>VLOOKUP(K7695,'Base -Receita-Despesa'!$B:$AS,1,FALSE)</f>
        <v>ENTRADA CONTA APLICAÇÃO (+)</v>
      </c>
    </row>
    <row r="7696" spans="1:12" ht="15" customHeight="1" x14ac:dyDescent="0.25">
      <c r="A7696" s="81" t="str">
        <f t="shared" si="246"/>
        <v>2020</v>
      </c>
      <c r="B7696" s="259" t="s">
        <v>1021</v>
      </c>
      <c r="C7696" s="260" t="s">
        <v>1022</v>
      </c>
      <c r="D7696" s="73" t="str">
        <f t="shared" si="247"/>
        <v>mai/2020</v>
      </c>
      <c r="E7696" s="263">
        <v>43957</v>
      </c>
      <c r="F7696" s="259" t="s">
        <v>2161</v>
      </c>
      <c r="G7696" s="259" t="s">
        <v>295</v>
      </c>
      <c r="H7696" s="264" t="s">
        <v>210</v>
      </c>
      <c r="I7696" s="264" t="s">
        <v>276</v>
      </c>
      <c r="J7696" s="264">
        <v>-390.97</v>
      </c>
      <c r="K7696" s="82" t="str">
        <f>IFERROR(IFERROR(VLOOKUP(I7696,'DE-PARA'!B:D,3,0),VLOOKUP(I7696,'DE-PARA'!C:D,2,0)),"NÃO ENCONTRADO")</f>
        <v>Despesas com Viagens</v>
      </c>
      <c r="L7696" s="50" t="str">
        <f>VLOOKUP(K7696,'Base -Receita-Despesa'!$B:$AS,1,FALSE)</f>
        <v>Despesas com Viagens</v>
      </c>
    </row>
    <row r="7697" spans="1:12" ht="15" customHeight="1" x14ac:dyDescent="0.25">
      <c r="A7697" s="81" t="str">
        <f t="shared" si="246"/>
        <v>2020</v>
      </c>
      <c r="B7697" s="259" t="s">
        <v>1021</v>
      </c>
      <c r="C7697" s="260" t="s">
        <v>1022</v>
      </c>
      <c r="D7697" s="73" t="str">
        <f t="shared" si="247"/>
        <v>mai/2020</v>
      </c>
      <c r="E7697" s="263">
        <v>43957</v>
      </c>
      <c r="F7697" s="259">
        <v>115658</v>
      </c>
      <c r="G7697" s="259" t="s">
        <v>295</v>
      </c>
      <c r="H7697" s="264" t="s">
        <v>181</v>
      </c>
      <c r="I7697" s="264" t="s">
        <v>249</v>
      </c>
      <c r="J7697" s="265">
        <v>-20000</v>
      </c>
      <c r="K7697" s="82" t="str">
        <f>IFERROR(IFERROR(VLOOKUP(I7697,'DE-PARA'!B:D,3,0),VLOOKUP(I7697,'DE-PARA'!C:D,2,0)),"NÃO ENCONTRADO")</f>
        <v>Materiais</v>
      </c>
      <c r="L7697" s="50" t="str">
        <f>VLOOKUP(K7697,'Base -Receita-Despesa'!$B:$AS,1,FALSE)</f>
        <v>Materiais</v>
      </c>
    </row>
    <row r="7698" spans="1:12" ht="15" customHeight="1" x14ac:dyDescent="0.25">
      <c r="A7698" s="81" t="str">
        <f t="shared" si="246"/>
        <v>2020</v>
      </c>
      <c r="B7698" s="259" t="s">
        <v>1021</v>
      </c>
      <c r="C7698" s="260" t="s">
        <v>1022</v>
      </c>
      <c r="D7698" s="73" t="str">
        <f t="shared" si="247"/>
        <v>mai/2020</v>
      </c>
      <c r="E7698" s="263">
        <v>43957</v>
      </c>
      <c r="F7698" s="259">
        <v>151460</v>
      </c>
      <c r="G7698" s="259" t="s">
        <v>295</v>
      </c>
      <c r="H7698" s="264" t="s">
        <v>1084</v>
      </c>
      <c r="I7698" s="264" t="s">
        <v>252</v>
      </c>
      <c r="J7698" s="264">
        <v>-720</v>
      </c>
      <c r="K7698" s="82" t="str">
        <f>IFERROR(IFERROR(VLOOKUP(I7698,'DE-PARA'!B:D,3,0),VLOOKUP(I7698,'DE-PARA'!C:D,2,0)),"NÃO ENCONTRADO")</f>
        <v>Materiais</v>
      </c>
      <c r="L7698" s="50" t="str">
        <f>VLOOKUP(K7698,'Base -Receita-Despesa'!$B:$AS,1,FALSE)</f>
        <v>Materiais</v>
      </c>
    </row>
    <row r="7699" spans="1:12" ht="15" customHeight="1" x14ac:dyDescent="0.25">
      <c r="A7699" s="81" t="str">
        <f t="shared" si="246"/>
        <v>2020</v>
      </c>
      <c r="B7699" s="259" t="s">
        <v>1021</v>
      </c>
      <c r="C7699" s="260" t="s">
        <v>1022</v>
      </c>
      <c r="D7699" s="73" t="str">
        <f t="shared" si="247"/>
        <v>mai/2020</v>
      </c>
      <c r="E7699" s="263">
        <v>43957</v>
      </c>
      <c r="F7699" s="259">
        <v>1204108</v>
      </c>
      <c r="G7699" s="259" t="s">
        <v>295</v>
      </c>
      <c r="H7699" s="264" t="s">
        <v>1920</v>
      </c>
      <c r="I7699" s="264" t="s">
        <v>249</v>
      </c>
      <c r="J7699" s="265">
        <v>-1339.74</v>
      </c>
      <c r="K7699" s="82" t="str">
        <f>IFERROR(IFERROR(VLOOKUP(I7699,'DE-PARA'!B:D,3,0),VLOOKUP(I7699,'DE-PARA'!C:D,2,0)),"NÃO ENCONTRADO")</f>
        <v>Materiais</v>
      </c>
      <c r="L7699" s="50" t="str">
        <f>VLOOKUP(K7699,'Base -Receita-Despesa'!$B:$AS,1,FALSE)</f>
        <v>Materiais</v>
      </c>
    </row>
    <row r="7700" spans="1:12" ht="15" customHeight="1" x14ac:dyDescent="0.25">
      <c r="A7700" s="81" t="str">
        <f t="shared" si="246"/>
        <v>2020</v>
      </c>
      <c r="B7700" s="259" t="s">
        <v>1021</v>
      </c>
      <c r="C7700" s="260" t="s">
        <v>1022</v>
      </c>
      <c r="D7700" s="73" t="str">
        <f t="shared" si="247"/>
        <v>mai/2020</v>
      </c>
      <c r="E7700" s="263">
        <v>43957</v>
      </c>
      <c r="F7700" s="259" t="s">
        <v>134</v>
      </c>
      <c r="G7700" s="259" t="s">
        <v>295</v>
      </c>
      <c r="H7700" s="264" t="s">
        <v>2104</v>
      </c>
      <c r="I7700" s="264" t="s">
        <v>135</v>
      </c>
      <c r="J7700" s="265">
        <v>-1316.58</v>
      </c>
      <c r="K7700" s="82" t="str">
        <f>IFERROR(IFERROR(VLOOKUP(I7700,'DE-PARA'!B:D,3,0),VLOOKUP(I7700,'DE-PARA'!C:D,2,0)),"NÃO ENCONTRADO")</f>
        <v>Pessoal</v>
      </c>
      <c r="L7700" s="50" t="str">
        <f>VLOOKUP(K7700,'Base -Receita-Despesa'!$B:$AS,1,FALSE)</f>
        <v>Pessoal</v>
      </c>
    </row>
    <row r="7701" spans="1:12" ht="15" customHeight="1" x14ac:dyDescent="0.25">
      <c r="A7701" s="81" t="str">
        <f t="shared" si="246"/>
        <v>2020</v>
      </c>
      <c r="B7701" s="259" t="s">
        <v>1021</v>
      </c>
      <c r="C7701" s="260" t="s">
        <v>1022</v>
      </c>
      <c r="D7701" s="73" t="str">
        <f t="shared" si="247"/>
        <v>mai/2020</v>
      </c>
      <c r="E7701" s="263">
        <v>43957</v>
      </c>
      <c r="F7701" s="259" t="s">
        <v>806</v>
      </c>
      <c r="G7701" s="259" t="s">
        <v>295</v>
      </c>
      <c r="H7701" s="264" t="s">
        <v>806</v>
      </c>
      <c r="I7701" s="264" t="s">
        <v>237</v>
      </c>
      <c r="J7701" s="265">
        <v>-38947.410000000003</v>
      </c>
      <c r="K7701" s="82" t="str">
        <f>IFERROR(IFERROR(VLOOKUP(I7701,'DE-PARA'!B:D,3,0),VLOOKUP(I7701,'DE-PARA'!C:D,2,0)),"NÃO ENCONTRADO")</f>
        <v>Reembolso de Rateios(-)</v>
      </c>
      <c r="L7701" s="50" t="str">
        <f>VLOOKUP(K7701,'Base -Receita-Despesa'!$B:$AS,1,FALSE)</f>
        <v>Reembolso de Rateios(-)</v>
      </c>
    </row>
    <row r="7702" spans="1:12" ht="15" customHeight="1" x14ac:dyDescent="0.25">
      <c r="A7702" s="81" t="str">
        <f t="shared" si="246"/>
        <v>2020</v>
      </c>
      <c r="B7702" s="259" t="s">
        <v>1021</v>
      </c>
      <c r="C7702" s="260" t="s">
        <v>1022</v>
      </c>
      <c r="D7702" s="73" t="str">
        <f t="shared" si="247"/>
        <v>mai/2020</v>
      </c>
      <c r="E7702" s="263">
        <v>43957</v>
      </c>
      <c r="F7702" s="259">
        <v>37</v>
      </c>
      <c r="G7702" s="259" t="s">
        <v>2162</v>
      </c>
      <c r="H7702" s="264" t="s">
        <v>1918</v>
      </c>
      <c r="I7702" s="264" t="s">
        <v>244</v>
      </c>
      <c r="J7702" s="265">
        <v>-20000</v>
      </c>
      <c r="K7702" s="82" t="str">
        <f>IFERROR(IFERROR(VLOOKUP(I7702,'DE-PARA'!B:D,3,0),VLOOKUP(I7702,'DE-PARA'!C:D,2,0)),"NÃO ENCONTRADO")</f>
        <v>Pessoal</v>
      </c>
      <c r="L7702" s="50" t="str">
        <f>VLOOKUP(K7702,'Base -Receita-Despesa'!$B:$AS,1,FALSE)</f>
        <v>Pessoal</v>
      </c>
    </row>
    <row r="7703" spans="1:12" ht="15" customHeight="1" x14ac:dyDescent="0.25">
      <c r="A7703" s="81" t="str">
        <f t="shared" si="246"/>
        <v>2020</v>
      </c>
      <c r="B7703" s="259" t="s">
        <v>1021</v>
      </c>
      <c r="C7703" s="260" t="s">
        <v>1022</v>
      </c>
      <c r="D7703" s="73" t="str">
        <f t="shared" si="247"/>
        <v>mai/2020</v>
      </c>
      <c r="E7703" s="263">
        <v>43957</v>
      </c>
      <c r="F7703" s="259">
        <v>45700</v>
      </c>
      <c r="G7703" s="259" t="s">
        <v>295</v>
      </c>
      <c r="H7703" s="264" t="s">
        <v>405</v>
      </c>
      <c r="I7703" s="264" t="s">
        <v>158</v>
      </c>
      <c r="J7703" s="264">
        <v>-756</v>
      </c>
      <c r="K7703" s="82" t="str">
        <f>IFERROR(IFERROR(VLOOKUP(I7703,'DE-PARA'!B:D,3,0),VLOOKUP(I7703,'DE-PARA'!C:D,2,0)),"NÃO ENCONTRADO")</f>
        <v>Materiais</v>
      </c>
      <c r="L7703" s="50" t="str">
        <f>VLOOKUP(K7703,'Base -Receita-Despesa'!$B:$AS,1,FALSE)</f>
        <v>Materiais</v>
      </c>
    </row>
    <row r="7704" spans="1:12" ht="15" customHeight="1" x14ac:dyDescent="0.25">
      <c r="A7704" s="81" t="str">
        <f t="shared" si="246"/>
        <v>2020</v>
      </c>
      <c r="B7704" s="259" t="s">
        <v>1021</v>
      </c>
      <c r="C7704" s="260" t="s">
        <v>1022</v>
      </c>
      <c r="D7704" s="73" t="str">
        <f t="shared" si="247"/>
        <v>mai/2020</v>
      </c>
      <c r="E7704" s="263">
        <v>43957</v>
      </c>
      <c r="F7704" s="259" t="s">
        <v>1577</v>
      </c>
      <c r="G7704" s="259" t="s">
        <v>295</v>
      </c>
      <c r="H7704" s="264" t="s">
        <v>1954</v>
      </c>
      <c r="I7704" s="264" t="s">
        <v>276</v>
      </c>
      <c r="J7704" s="264">
        <v>-288.76</v>
      </c>
      <c r="K7704" s="82" t="str">
        <f>IFERROR(IFERROR(VLOOKUP(I7704,'DE-PARA'!B:D,3,0),VLOOKUP(I7704,'DE-PARA'!C:D,2,0)),"NÃO ENCONTRADO")</f>
        <v>Despesas com Viagens</v>
      </c>
      <c r="L7704" s="50" t="str">
        <f>VLOOKUP(K7704,'Base -Receita-Despesa'!$B:$AS,1,FALSE)</f>
        <v>Despesas com Viagens</v>
      </c>
    </row>
    <row r="7705" spans="1:12" ht="15" customHeight="1" x14ac:dyDescent="0.25">
      <c r="A7705" s="81" t="str">
        <f t="shared" si="246"/>
        <v>2020</v>
      </c>
      <c r="B7705" s="259" t="s">
        <v>1021</v>
      </c>
      <c r="C7705" s="260" t="s">
        <v>1022</v>
      </c>
      <c r="D7705" s="73" t="str">
        <f t="shared" si="247"/>
        <v>mai/2020</v>
      </c>
      <c r="E7705" s="263">
        <v>43957</v>
      </c>
      <c r="F7705" s="259" t="s">
        <v>214</v>
      </c>
      <c r="G7705" s="259" t="s">
        <v>295</v>
      </c>
      <c r="H7705" s="264" t="s">
        <v>197</v>
      </c>
      <c r="I7705" s="264" t="s">
        <v>133</v>
      </c>
      <c r="J7705" s="264">
        <v>-10</v>
      </c>
      <c r="K7705" s="82" t="str">
        <f>IFERROR(IFERROR(VLOOKUP(I7705,'DE-PARA'!B:D,3,0),VLOOKUP(I7705,'DE-PARA'!C:D,2,0)),"NÃO ENCONTRADO")</f>
        <v>Outras Saídas</v>
      </c>
      <c r="L7705" s="50" t="str">
        <f>VLOOKUP(K7705,'Base -Receita-Despesa'!$B:$AS,1,FALSE)</f>
        <v>Outras Saídas</v>
      </c>
    </row>
    <row r="7706" spans="1:12" ht="15" customHeight="1" x14ac:dyDescent="0.25">
      <c r="A7706" s="81" t="str">
        <f t="shared" si="246"/>
        <v>2020</v>
      </c>
      <c r="B7706" s="259" t="s">
        <v>1021</v>
      </c>
      <c r="C7706" s="260" t="s">
        <v>1022</v>
      </c>
      <c r="D7706" s="73" t="str">
        <f t="shared" si="247"/>
        <v>mai/2020</v>
      </c>
      <c r="E7706" s="263">
        <v>43957</v>
      </c>
      <c r="F7706" s="259" t="s">
        <v>214</v>
      </c>
      <c r="G7706" s="259" t="s">
        <v>295</v>
      </c>
      <c r="H7706" s="264" t="s">
        <v>197</v>
      </c>
      <c r="I7706" s="264" t="s">
        <v>133</v>
      </c>
      <c r="J7706" s="264">
        <v>-10</v>
      </c>
      <c r="K7706" s="82" t="str">
        <f>IFERROR(IFERROR(VLOOKUP(I7706,'DE-PARA'!B:D,3,0),VLOOKUP(I7706,'DE-PARA'!C:D,2,0)),"NÃO ENCONTRADO")</f>
        <v>Outras Saídas</v>
      </c>
      <c r="L7706" s="50" t="str">
        <f>VLOOKUP(K7706,'Base -Receita-Despesa'!$B:$AS,1,FALSE)</f>
        <v>Outras Saídas</v>
      </c>
    </row>
    <row r="7707" spans="1:12" ht="15" customHeight="1" x14ac:dyDescent="0.25">
      <c r="A7707" s="81" t="str">
        <f t="shared" si="246"/>
        <v>2020</v>
      </c>
      <c r="B7707" s="259" t="s">
        <v>1021</v>
      </c>
      <c r="C7707" s="260" t="s">
        <v>1022</v>
      </c>
      <c r="D7707" s="73" t="str">
        <f t="shared" si="247"/>
        <v>mai/2020</v>
      </c>
      <c r="E7707" s="263">
        <v>43957</v>
      </c>
      <c r="F7707" s="259" t="s">
        <v>207</v>
      </c>
      <c r="G7707" s="259" t="s">
        <v>295</v>
      </c>
      <c r="H7707" s="264" t="s">
        <v>208</v>
      </c>
      <c r="I7707" s="264" t="s">
        <v>298</v>
      </c>
      <c r="J7707" s="265">
        <v>83779.460000000006</v>
      </c>
      <c r="K7707" s="82" t="str">
        <f>IFERROR(IFERROR(VLOOKUP(I7707,'DE-PARA'!B:D,3,0),VLOOKUP(I7707,'DE-PARA'!C:D,2,0)),"NÃO ENCONTRADO")</f>
        <v>Entrada Conta Aplicação (+)</v>
      </c>
      <c r="L7707" s="50" t="str">
        <f>VLOOKUP(K7707,'Base -Receita-Despesa'!$B:$AS,1,FALSE)</f>
        <v>ENTRADA CONTA APLICAÇÃO (+)</v>
      </c>
    </row>
    <row r="7708" spans="1:12" ht="15" customHeight="1" x14ac:dyDescent="0.25">
      <c r="A7708" s="81" t="str">
        <f t="shared" si="246"/>
        <v>2020</v>
      </c>
      <c r="B7708" s="259" t="s">
        <v>1021</v>
      </c>
      <c r="C7708" s="260" t="s">
        <v>1022</v>
      </c>
      <c r="D7708" s="73" t="str">
        <f t="shared" si="247"/>
        <v>mai/2020</v>
      </c>
      <c r="E7708" s="263">
        <v>43958</v>
      </c>
      <c r="F7708" s="259" t="s">
        <v>205</v>
      </c>
      <c r="G7708" s="259" t="s">
        <v>295</v>
      </c>
      <c r="H7708" s="264" t="s">
        <v>736</v>
      </c>
      <c r="I7708" s="264" t="s">
        <v>125</v>
      </c>
      <c r="J7708" s="265">
        <v>500000</v>
      </c>
      <c r="K7708" s="82" t="str">
        <f>IFERROR(IFERROR(VLOOKUP(I7708,'DE-PARA'!B:D,3,0),VLOOKUP(I7708,'DE-PARA'!C:D,2,0)),"NÃO ENCONTRADO")</f>
        <v>TEV – Transferências Entre Contas (Entradas)</v>
      </c>
      <c r="L7708" s="50" t="str">
        <f>VLOOKUP(K7708,'Base -Receita-Despesa'!$B:$AS,1,FALSE)</f>
        <v>TEV – Transferências Entre Contas (Entradas)</v>
      </c>
    </row>
    <row r="7709" spans="1:12" ht="15" customHeight="1" x14ac:dyDescent="0.25">
      <c r="A7709" s="81" t="str">
        <f t="shared" si="246"/>
        <v>2020</v>
      </c>
      <c r="B7709" s="259" t="s">
        <v>1021</v>
      </c>
      <c r="C7709" s="260" t="s">
        <v>1022</v>
      </c>
      <c r="D7709" s="73" t="str">
        <f t="shared" si="247"/>
        <v>mai/2020</v>
      </c>
      <c r="E7709" s="263">
        <v>43958</v>
      </c>
      <c r="F7709" s="259">
        <v>21358</v>
      </c>
      <c r="G7709" s="259" t="s">
        <v>295</v>
      </c>
      <c r="H7709" s="264" t="s">
        <v>2163</v>
      </c>
      <c r="I7709" s="264" t="s">
        <v>249</v>
      </c>
      <c r="J7709" s="264">
        <v>-868.5</v>
      </c>
      <c r="K7709" s="82" t="str">
        <f>IFERROR(IFERROR(VLOOKUP(I7709,'DE-PARA'!B:D,3,0),VLOOKUP(I7709,'DE-PARA'!C:D,2,0)),"NÃO ENCONTRADO")</f>
        <v>Materiais</v>
      </c>
      <c r="L7709" s="50" t="str">
        <f>VLOOKUP(K7709,'Base -Receita-Despesa'!$B:$AS,1,FALSE)</f>
        <v>Materiais</v>
      </c>
    </row>
    <row r="7710" spans="1:12" ht="15" customHeight="1" x14ac:dyDescent="0.25">
      <c r="A7710" s="81" t="str">
        <f t="shared" si="246"/>
        <v>2020</v>
      </c>
      <c r="B7710" s="259" t="s">
        <v>1021</v>
      </c>
      <c r="C7710" s="260" t="s">
        <v>1022</v>
      </c>
      <c r="D7710" s="73" t="str">
        <f t="shared" si="247"/>
        <v>mai/2020</v>
      </c>
      <c r="E7710" s="263">
        <v>43958</v>
      </c>
      <c r="F7710" s="259">
        <v>1.26025420128022E+16</v>
      </c>
      <c r="G7710" s="259" t="s">
        <v>295</v>
      </c>
      <c r="H7710" s="264" t="s">
        <v>400</v>
      </c>
      <c r="I7710" s="264" t="s">
        <v>188</v>
      </c>
      <c r="J7710" s="264">
        <v>-170.19</v>
      </c>
      <c r="K7710" s="82" t="str">
        <f>IFERROR(IFERROR(VLOOKUP(I7710,'DE-PARA'!B:D,3,0),VLOOKUP(I7710,'DE-PARA'!C:D,2,0)),"NÃO ENCONTRADO")</f>
        <v>Tributos, Taxas e Contribuições</v>
      </c>
      <c r="L7710" s="50" t="str">
        <f>VLOOKUP(K7710,'Base -Receita-Despesa'!$B:$AS,1,FALSE)</f>
        <v>Tributos, Taxas e Contribuições</v>
      </c>
    </row>
    <row r="7711" spans="1:12" ht="15" customHeight="1" x14ac:dyDescent="0.25">
      <c r="A7711" s="81" t="str">
        <f t="shared" si="246"/>
        <v>2020</v>
      </c>
      <c r="B7711" s="259" t="s">
        <v>1021</v>
      </c>
      <c r="C7711" s="260" t="s">
        <v>1022</v>
      </c>
      <c r="D7711" s="73" t="str">
        <f t="shared" si="247"/>
        <v>mai/2020</v>
      </c>
      <c r="E7711" s="263">
        <v>43958</v>
      </c>
      <c r="F7711" s="259" t="s">
        <v>749</v>
      </c>
      <c r="G7711" s="259" t="s">
        <v>295</v>
      </c>
      <c r="H7711" s="264" t="s">
        <v>213</v>
      </c>
      <c r="I7711" s="264" t="s">
        <v>128</v>
      </c>
      <c r="J7711" s="265">
        <v>-17078.07</v>
      </c>
      <c r="K7711" s="82" t="str">
        <f>IFERROR(IFERROR(VLOOKUP(I7711,'DE-PARA'!B:D,3,0),VLOOKUP(I7711,'DE-PARA'!C:D,2,0)),"NÃO ENCONTRADO")</f>
        <v>Rescisões Trabalhistas</v>
      </c>
      <c r="L7711" s="50" t="str">
        <f>VLOOKUP(K7711,'Base -Receita-Despesa'!$B:$AS,1,FALSE)</f>
        <v>Rescisões Trabalhistas</v>
      </c>
    </row>
    <row r="7712" spans="1:12" ht="15" customHeight="1" x14ac:dyDescent="0.25">
      <c r="A7712" s="81" t="str">
        <f t="shared" si="246"/>
        <v>2020</v>
      </c>
      <c r="B7712" s="259" t="s">
        <v>1021</v>
      </c>
      <c r="C7712" s="260" t="s">
        <v>1022</v>
      </c>
      <c r="D7712" s="73" t="str">
        <f t="shared" si="247"/>
        <v>mai/2020</v>
      </c>
      <c r="E7712" s="263">
        <v>43958</v>
      </c>
      <c r="F7712" s="259" t="s">
        <v>739</v>
      </c>
      <c r="G7712" s="259" t="s">
        <v>295</v>
      </c>
      <c r="H7712" s="264" t="s">
        <v>927</v>
      </c>
      <c r="I7712" s="264" t="s">
        <v>126</v>
      </c>
      <c r="J7712" s="265">
        <v>-36442.65</v>
      </c>
      <c r="K7712" s="82" t="str">
        <f>IFERROR(IFERROR(VLOOKUP(I7712,'DE-PARA'!B:D,3,0),VLOOKUP(I7712,'DE-PARA'!C:D,2,0)),"NÃO ENCONTRADO")</f>
        <v>Encargos sobre Folha de Pagamento</v>
      </c>
      <c r="L7712" s="50" t="str">
        <f>VLOOKUP(K7712,'Base -Receita-Despesa'!$B:$AS,1,FALSE)</f>
        <v>Encargos sobre Folha de Pagamento</v>
      </c>
    </row>
    <row r="7713" spans="1:12" ht="15" customHeight="1" x14ac:dyDescent="0.25">
      <c r="A7713" s="81" t="str">
        <f t="shared" si="246"/>
        <v>2020</v>
      </c>
      <c r="B7713" s="259" t="s">
        <v>1021</v>
      </c>
      <c r="C7713" s="260" t="s">
        <v>1022</v>
      </c>
      <c r="D7713" s="73" t="str">
        <f t="shared" si="247"/>
        <v>mai/2020</v>
      </c>
      <c r="E7713" s="263">
        <v>43958</v>
      </c>
      <c r="F7713" s="259" t="s">
        <v>134</v>
      </c>
      <c r="G7713" s="259" t="s">
        <v>295</v>
      </c>
      <c r="H7713" s="264" t="s">
        <v>2095</v>
      </c>
      <c r="I7713" s="264" t="s">
        <v>135</v>
      </c>
      <c r="J7713" s="264">
        <v>-118.76</v>
      </c>
      <c r="K7713" s="82" t="str">
        <f>IFERROR(IFERROR(VLOOKUP(I7713,'DE-PARA'!B:D,3,0),VLOOKUP(I7713,'DE-PARA'!C:D,2,0)),"NÃO ENCONTRADO")</f>
        <v>Pessoal</v>
      </c>
      <c r="L7713" s="50" t="str">
        <f>VLOOKUP(K7713,'Base -Receita-Despesa'!$B:$AS,1,FALSE)</f>
        <v>Pessoal</v>
      </c>
    </row>
    <row r="7714" spans="1:12" ht="15" customHeight="1" x14ac:dyDescent="0.25">
      <c r="A7714" s="81" t="str">
        <f t="shared" si="246"/>
        <v>2020</v>
      </c>
      <c r="B7714" s="259" t="s">
        <v>1021</v>
      </c>
      <c r="C7714" s="260" t="s">
        <v>1022</v>
      </c>
      <c r="D7714" s="73" t="str">
        <f t="shared" si="247"/>
        <v>mai/2020</v>
      </c>
      <c r="E7714" s="263">
        <v>43958</v>
      </c>
      <c r="F7714" s="259">
        <v>103</v>
      </c>
      <c r="G7714" s="259" t="s">
        <v>295</v>
      </c>
      <c r="H7714" s="264" t="s">
        <v>844</v>
      </c>
      <c r="I7714" s="264" t="s">
        <v>243</v>
      </c>
      <c r="J7714" s="265">
        <v>-62812.72</v>
      </c>
      <c r="K7714" s="82" t="str">
        <f>IFERROR(IFERROR(VLOOKUP(I7714,'DE-PARA'!B:D,3,0),VLOOKUP(I7714,'DE-PARA'!C:D,2,0)),"NÃO ENCONTRADO")</f>
        <v>Pessoal</v>
      </c>
      <c r="L7714" s="50" t="str">
        <f>VLOOKUP(K7714,'Base -Receita-Despesa'!$B:$AS,1,FALSE)</f>
        <v>Pessoal</v>
      </c>
    </row>
    <row r="7715" spans="1:12" ht="15" customHeight="1" x14ac:dyDescent="0.25">
      <c r="A7715" s="81" t="str">
        <f t="shared" si="246"/>
        <v>2020</v>
      </c>
      <c r="B7715" s="259" t="s">
        <v>1021</v>
      </c>
      <c r="C7715" s="260" t="s">
        <v>1022</v>
      </c>
      <c r="D7715" s="73" t="str">
        <f t="shared" si="247"/>
        <v>mai/2020</v>
      </c>
      <c r="E7715" s="263">
        <v>43958</v>
      </c>
      <c r="F7715" s="259">
        <v>104</v>
      </c>
      <c r="G7715" s="259" t="s">
        <v>295</v>
      </c>
      <c r="H7715" s="264" t="s">
        <v>844</v>
      </c>
      <c r="I7715" s="264" t="s">
        <v>243</v>
      </c>
      <c r="J7715" s="265">
        <v>-228582.13</v>
      </c>
      <c r="K7715" s="82" t="str">
        <f>IFERROR(IFERROR(VLOOKUP(I7715,'DE-PARA'!B:D,3,0),VLOOKUP(I7715,'DE-PARA'!C:D,2,0)),"NÃO ENCONTRADO")</f>
        <v>Pessoal</v>
      </c>
      <c r="L7715" s="50" t="str">
        <f>VLOOKUP(K7715,'Base -Receita-Despesa'!$B:$AS,1,FALSE)</f>
        <v>Pessoal</v>
      </c>
    </row>
    <row r="7716" spans="1:12" ht="15" customHeight="1" x14ac:dyDescent="0.25">
      <c r="A7716" s="81" t="str">
        <f t="shared" si="246"/>
        <v>2020</v>
      </c>
      <c r="B7716" s="259" t="s">
        <v>1021</v>
      </c>
      <c r="C7716" s="260" t="s">
        <v>1022</v>
      </c>
      <c r="D7716" s="73" t="str">
        <f t="shared" si="247"/>
        <v>mai/2020</v>
      </c>
      <c r="E7716" s="263">
        <v>43958</v>
      </c>
      <c r="F7716" s="259" t="s">
        <v>134</v>
      </c>
      <c r="G7716" s="259" t="s">
        <v>295</v>
      </c>
      <c r="H7716" s="264" t="s">
        <v>1886</v>
      </c>
      <c r="I7716" s="264" t="s">
        <v>135</v>
      </c>
      <c r="J7716" s="264">
        <v>-748.73</v>
      </c>
      <c r="K7716" s="82" t="str">
        <f>IFERROR(IFERROR(VLOOKUP(I7716,'DE-PARA'!B:D,3,0),VLOOKUP(I7716,'DE-PARA'!C:D,2,0)),"NÃO ENCONTRADO")</f>
        <v>Pessoal</v>
      </c>
      <c r="L7716" s="50" t="str">
        <f>VLOOKUP(K7716,'Base -Receita-Despesa'!$B:$AS,1,FALSE)</f>
        <v>Pessoal</v>
      </c>
    </row>
    <row r="7717" spans="1:12" ht="15" customHeight="1" x14ac:dyDescent="0.25">
      <c r="A7717" s="81" t="str">
        <f t="shared" si="246"/>
        <v>2020</v>
      </c>
      <c r="B7717" s="259" t="s">
        <v>1021</v>
      </c>
      <c r="C7717" s="260" t="s">
        <v>1022</v>
      </c>
      <c r="D7717" s="73" t="str">
        <f t="shared" si="247"/>
        <v>mai/2020</v>
      </c>
      <c r="E7717" s="263">
        <v>43958</v>
      </c>
      <c r="F7717" s="261" t="s">
        <v>174</v>
      </c>
      <c r="G7717" s="259" t="s">
        <v>295</v>
      </c>
      <c r="H7717" s="270" t="s">
        <v>213</v>
      </c>
      <c r="I7717" s="270" t="s">
        <v>128</v>
      </c>
      <c r="J7717" s="275">
        <v>-8077.43</v>
      </c>
      <c r="K7717" s="82" t="str">
        <f>IFERROR(IFERROR(VLOOKUP(I7717,'DE-PARA'!B:D,3,0),VLOOKUP(I7717,'DE-PARA'!C:D,2,0)),"NÃO ENCONTRADO")</f>
        <v>Rescisões Trabalhistas</v>
      </c>
      <c r="L7717" s="50" t="str">
        <f>VLOOKUP(K7717,'Base -Receita-Despesa'!$B:$AS,1,FALSE)</f>
        <v>Rescisões Trabalhistas</v>
      </c>
    </row>
    <row r="7718" spans="1:12" ht="15" customHeight="1" x14ac:dyDescent="0.25">
      <c r="A7718" s="81" t="str">
        <f t="shared" si="246"/>
        <v>2020</v>
      </c>
      <c r="B7718" s="259" t="s">
        <v>1021</v>
      </c>
      <c r="C7718" s="260" t="s">
        <v>1022</v>
      </c>
      <c r="D7718" s="73" t="str">
        <f t="shared" si="247"/>
        <v>mai/2020</v>
      </c>
      <c r="E7718" s="263">
        <v>43958</v>
      </c>
      <c r="F7718" s="259" t="s">
        <v>214</v>
      </c>
      <c r="G7718" s="259" t="s">
        <v>295</v>
      </c>
      <c r="H7718" s="264" t="s">
        <v>197</v>
      </c>
      <c r="I7718" s="264" t="s">
        <v>133</v>
      </c>
      <c r="J7718" s="264">
        <v>-10</v>
      </c>
      <c r="K7718" s="82" t="str">
        <f>IFERROR(IFERROR(VLOOKUP(I7718,'DE-PARA'!B:D,3,0),VLOOKUP(I7718,'DE-PARA'!C:D,2,0)),"NÃO ENCONTRADO")</f>
        <v>Outras Saídas</v>
      </c>
      <c r="L7718" s="50" t="str">
        <f>VLOOKUP(K7718,'Base -Receita-Despesa'!$B:$AS,1,FALSE)</f>
        <v>Outras Saídas</v>
      </c>
    </row>
    <row r="7719" spans="1:12" ht="15" customHeight="1" x14ac:dyDescent="0.25">
      <c r="A7719" s="81" t="str">
        <f t="shared" si="246"/>
        <v>2020</v>
      </c>
      <c r="B7719" s="259" t="s">
        <v>1021</v>
      </c>
      <c r="C7719" s="260" t="s">
        <v>1022</v>
      </c>
      <c r="D7719" s="73" t="str">
        <f t="shared" si="247"/>
        <v>mai/2020</v>
      </c>
      <c r="E7719" s="263">
        <v>43958</v>
      </c>
      <c r="F7719" s="259" t="s">
        <v>214</v>
      </c>
      <c r="G7719" s="259" t="s">
        <v>295</v>
      </c>
      <c r="H7719" s="264" t="s">
        <v>197</v>
      </c>
      <c r="I7719" s="264" t="s">
        <v>133</v>
      </c>
      <c r="J7719" s="264">
        <v>-10</v>
      </c>
      <c r="K7719" s="82" t="str">
        <f>IFERROR(IFERROR(VLOOKUP(I7719,'DE-PARA'!B:D,3,0),VLOOKUP(I7719,'DE-PARA'!C:D,2,0)),"NÃO ENCONTRADO")</f>
        <v>Outras Saídas</v>
      </c>
      <c r="L7719" s="50" t="str">
        <f>VLOOKUP(K7719,'Base -Receita-Despesa'!$B:$AS,1,FALSE)</f>
        <v>Outras Saídas</v>
      </c>
    </row>
    <row r="7720" spans="1:12" ht="15" customHeight="1" x14ac:dyDescent="0.25">
      <c r="A7720" s="81" t="str">
        <f t="shared" si="246"/>
        <v>2020</v>
      </c>
      <c r="B7720" s="259" t="s">
        <v>1021</v>
      </c>
      <c r="C7720" s="260" t="s">
        <v>1022</v>
      </c>
      <c r="D7720" s="73" t="str">
        <f t="shared" si="247"/>
        <v>mai/2020</v>
      </c>
      <c r="E7720" s="263">
        <v>43958</v>
      </c>
      <c r="F7720" s="261" t="s">
        <v>134</v>
      </c>
      <c r="G7720" s="259" t="s">
        <v>295</v>
      </c>
      <c r="H7720" s="264" t="s">
        <v>926</v>
      </c>
      <c r="I7720" s="270" t="s">
        <v>229</v>
      </c>
      <c r="J7720" s="275">
        <v>-32565.61</v>
      </c>
      <c r="K7720" s="82" t="str">
        <f>IFERROR(IFERROR(VLOOKUP(I7720,'DE-PARA'!B:D,3,0),VLOOKUP(I7720,'DE-PARA'!C:D,2,0)),"NÃO ENCONTRADO")</f>
        <v>Pessoal</v>
      </c>
      <c r="L7720" s="50" t="str">
        <f>VLOOKUP(K7720,'Base -Receita-Despesa'!$B:$AS,1,FALSE)</f>
        <v>Pessoal</v>
      </c>
    </row>
    <row r="7721" spans="1:12" ht="15" customHeight="1" x14ac:dyDescent="0.25">
      <c r="A7721" s="81" t="str">
        <f t="shared" si="246"/>
        <v>2020</v>
      </c>
      <c r="B7721" s="259" t="s">
        <v>1021</v>
      </c>
      <c r="C7721" s="260" t="s">
        <v>1022</v>
      </c>
      <c r="D7721" s="73" t="str">
        <f t="shared" si="247"/>
        <v>mai/2020</v>
      </c>
      <c r="E7721" s="263">
        <v>43958</v>
      </c>
      <c r="F7721" s="259" t="s">
        <v>214</v>
      </c>
      <c r="G7721" s="259" t="s">
        <v>295</v>
      </c>
      <c r="H7721" s="264" t="s">
        <v>136</v>
      </c>
      <c r="I7721" s="264" t="s">
        <v>133</v>
      </c>
      <c r="J7721" s="264">
        <v>-121.68</v>
      </c>
      <c r="K7721" s="82" t="str">
        <f>IFERROR(IFERROR(VLOOKUP(I7721,'DE-PARA'!B:D,3,0),VLOOKUP(I7721,'DE-PARA'!C:D,2,0)),"NÃO ENCONTRADO")</f>
        <v>Outras Saídas</v>
      </c>
      <c r="L7721" s="50" t="str">
        <f>VLOOKUP(K7721,'Base -Receita-Despesa'!$B:$AS,1,FALSE)</f>
        <v>Outras Saídas</v>
      </c>
    </row>
    <row r="7722" spans="1:12" ht="15" customHeight="1" x14ac:dyDescent="0.25">
      <c r="A7722" s="81" t="str">
        <f t="shared" si="246"/>
        <v>2020</v>
      </c>
      <c r="B7722" s="259" t="s">
        <v>1023</v>
      </c>
      <c r="C7722" s="260" t="s">
        <v>1022</v>
      </c>
      <c r="D7722" s="73" t="str">
        <f t="shared" si="247"/>
        <v>mai/2020</v>
      </c>
      <c r="E7722" s="263">
        <v>43958</v>
      </c>
      <c r="F7722" s="259" t="s">
        <v>205</v>
      </c>
      <c r="G7722" s="259" t="s">
        <v>295</v>
      </c>
      <c r="H7722" s="264" t="s">
        <v>736</v>
      </c>
      <c r="I7722" s="264" t="s">
        <v>125</v>
      </c>
      <c r="J7722" s="265">
        <v>-408153.59999999998</v>
      </c>
      <c r="K7722" s="82" t="str">
        <f>IFERROR(IFERROR(VLOOKUP(I7722,'DE-PARA'!B:D,3,0),VLOOKUP(I7722,'DE-PARA'!C:D,2,0)),"NÃO ENCONTRADO")</f>
        <v>TEV – Transferências Entre Contas (Entradas)</v>
      </c>
      <c r="L7722" s="50" t="str">
        <f>VLOOKUP(K7722,'Base -Receita-Despesa'!$B:$AS,1,FALSE)</f>
        <v>TEV – Transferências Entre Contas (Entradas)</v>
      </c>
    </row>
    <row r="7723" spans="1:12" ht="15" customHeight="1" x14ac:dyDescent="0.25">
      <c r="A7723" s="81" t="str">
        <f t="shared" si="246"/>
        <v>2020</v>
      </c>
      <c r="B7723" s="259" t="s">
        <v>1023</v>
      </c>
      <c r="C7723" s="260" t="s">
        <v>1022</v>
      </c>
      <c r="D7723" s="73" t="str">
        <f t="shared" si="247"/>
        <v>mai/2020</v>
      </c>
      <c r="E7723" s="263">
        <v>43958</v>
      </c>
      <c r="F7723" s="259" t="s">
        <v>143</v>
      </c>
      <c r="G7723" s="259" t="s">
        <v>295</v>
      </c>
      <c r="H7723" s="264" t="s">
        <v>143</v>
      </c>
      <c r="I7723" s="264" t="s">
        <v>235</v>
      </c>
      <c r="J7723" s="265">
        <v>949925.93</v>
      </c>
      <c r="K7723" s="82" t="str">
        <f>IFERROR(IFERROR(VLOOKUP(I7723,'DE-PARA'!B:D,3,0),VLOOKUP(I7723,'DE-PARA'!C:D,2,0)),"NÃO ENCONTRADO")</f>
        <v>Repasses Contrato de Gestão</v>
      </c>
      <c r="L7723" s="50" t="str">
        <f>VLOOKUP(K7723,'Base -Receita-Despesa'!$B:$AS,1,FALSE)</f>
        <v>Repasses Contrato de Gestão</v>
      </c>
    </row>
    <row r="7724" spans="1:12" ht="15" customHeight="1" x14ac:dyDescent="0.25">
      <c r="A7724" s="81" t="str">
        <f t="shared" si="246"/>
        <v>2020</v>
      </c>
      <c r="B7724" s="259" t="s">
        <v>1023</v>
      </c>
      <c r="C7724" s="260" t="s">
        <v>1022</v>
      </c>
      <c r="D7724" s="73" t="str">
        <f t="shared" si="247"/>
        <v>mai/2020</v>
      </c>
      <c r="E7724" s="263">
        <v>43958</v>
      </c>
      <c r="F7724" s="259" t="s">
        <v>205</v>
      </c>
      <c r="G7724" s="259" t="s">
        <v>295</v>
      </c>
      <c r="H7724" s="264" t="s">
        <v>736</v>
      </c>
      <c r="I7724" s="264" t="s">
        <v>125</v>
      </c>
      <c r="J7724" s="265">
        <v>-500000</v>
      </c>
      <c r="K7724" s="82" t="str">
        <f>IFERROR(IFERROR(VLOOKUP(I7724,'DE-PARA'!B:D,3,0),VLOOKUP(I7724,'DE-PARA'!C:D,2,0)),"NÃO ENCONTRADO")</f>
        <v>TEV – Transferências Entre Contas (Entradas)</v>
      </c>
      <c r="L7724" s="50" t="str">
        <f>VLOOKUP(K7724,'Base -Receita-Despesa'!$B:$AS,1,FALSE)</f>
        <v>TEV – Transferências Entre Contas (Entradas)</v>
      </c>
    </row>
    <row r="7725" spans="1:12" ht="15" customHeight="1" x14ac:dyDescent="0.25">
      <c r="A7725" s="81" t="str">
        <f t="shared" si="246"/>
        <v>2020</v>
      </c>
      <c r="B7725" s="259" t="s">
        <v>1021</v>
      </c>
      <c r="C7725" s="260" t="s">
        <v>1022</v>
      </c>
      <c r="D7725" s="73" t="str">
        <f t="shared" si="247"/>
        <v>mai/2020</v>
      </c>
      <c r="E7725" s="263">
        <v>43959</v>
      </c>
      <c r="F7725" s="259" t="s">
        <v>205</v>
      </c>
      <c r="G7725" s="259" t="s">
        <v>295</v>
      </c>
      <c r="H7725" s="264" t="s">
        <v>736</v>
      </c>
      <c r="I7725" s="264" t="s">
        <v>125</v>
      </c>
      <c r="J7725" s="265">
        <v>449925.93</v>
      </c>
      <c r="K7725" s="82" t="str">
        <f>IFERROR(IFERROR(VLOOKUP(I7725,'DE-PARA'!B:D,3,0),VLOOKUP(I7725,'DE-PARA'!C:D,2,0)),"NÃO ENCONTRADO")</f>
        <v>TEV – Transferências Entre Contas (Entradas)</v>
      </c>
      <c r="L7725" s="50" t="str">
        <f>VLOOKUP(K7725,'Base -Receita-Despesa'!$B:$AS,1,FALSE)</f>
        <v>TEV – Transferências Entre Contas (Entradas)</v>
      </c>
    </row>
    <row r="7726" spans="1:12" ht="15" customHeight="1" x14ac:dyDescent="0.25">
      <c r="A7726" s="81" t="str">
        <f t="shared" si="246"/>
        <v>2020</v>
      </c>
      <c r="B7726" s="259" t="s">
        <v>1021</v>
      </c>
      <c r="C7726" s="260" t="s">
        <v>1022</v>
      </c>
      <c r="D7726" s="73" t="str">
        <f t="shared" si="247"/>
        <v>mai/2020</v>
      </c>
      <c r="E7726" s="263">
        <v>43959</v>
      </c>
      <c r="F7726" s="259">
        <v>212615</v>
      </c>
      <c r="G7726" s="259" t="s">
        <v>295</v>
      </c>
      <c r="H7726" s="264" t="s">
        <v>755</v>
      </c>
      <c r="I7726" s="264" t="s">
        <v>248</v>
      </c>
      <c r="J7726" s="264">
        <v>-585.65</v>
      </c>
      <c r="K7726" s="82" t="str">
        <f>IFERROR(IFERROR(VLOOKUP(I7726,'DE-PARA'!B:D,3,0),VLOOKUP(I7726,'DE-PARA'!C:D,2,0)),"NÃO ENCONTRADO")</f>
        <v>Materiais</v>
      </c>
      <c r="L7726" s="50" t="str">
        <f>VLOOKUP(K7726,'Base -Receita-Despesa'!$B:$AS,1,FALSE)</f>
        <v>Materiais</v>
      </c>
    </row>
    <row r="7727" spans="1:12" ht="15" customHeight="1" x14ac:dyDescent="0.25">
      <c r="A7727" s="81" t="str">
        <f t="shared" si="246"/>
        <v>2020</v>
      </c>
      <c r="B7727" s="259" t="s">
        <v>1021</v>
      </c>
      <c r="C7727" s="260" t="s">
        <v>1022</v>
      </c>
      <c r="D7727" s="73" t="str">
        <f t="shared" si="247"/>
        <v>mai/2020</v>
      </c>
      <c r="E7727" s="263">
        <v>43959</v>
      </c>
      <c r="F7727" s="259">
        <v>212616</v>
      </c>
      <c r="G7727" s="259" t="s">
        <v>295</v>
      </c>
      <c r="H7727" s="264" t="s">
        <v>755</v>
      </c>
      <c r="I7727" s="264" t="s">
        <v>248</v>
      </c>
      <c r="J7727" s="264">
        <v>-585.65</v>
      </c>
      <c r="K7727" s="82" t="str">
        <f>IFERROR(IFERROR(VLOOKUP(I7727,'DE-PARA'!B:D,3,0),VLOOKUP(I7727,'DE-PARA'!C:D,2,0)),"NÃO ENCONTRADO")</f>
        <v>Materiais</v>
      </c>
      <c r="L7727" s="50" t="str">
        <f>VLOOKUP(K7727,'Base -Receita-Despesa'!$B:$AS,1,FALSE)</f>
        <v>Materiais</v>
      </c>
    </row>
    <row r="7728" spans="1:12" ht="15" customHeight="1" x14ac:dyDescent="0.25">
      <c r="A7728" s="81" t="str">
        <f t="shared" si="246"/>
        <v>2020</v>
      </c>
      <c r="B7728" s="259" t="s">
        <v>1021</v>
      </c>
      <c r="C7728" s="260" t="s">
        <v>1022</v>
      </c>
      <c r="D7728" s="73" t="str">
        <f t="shared" si="247"/>
        <v>mai/2020</v>
      </c>
      <c r="E7728" s="263">
        <v>43959</v>
      </c>
      <c r="F7728" s="259">
        <v>119826</v>
      </c>
      <c r="G7728" s="259" t="s">
        <v>295</v>
      </c>
      <c r="H7728" s="264" t="s">
        <v>2119</v>
      </c>
      <c r="I7728" s="264" t="s">
        <v>248</v>
      </c>
      <c r="J7728" s="265">
        <v>-4220.3599999999997</v>
      </c>
      <c r="K7728" s="82" t="str">
        <f>IFERROR(IFERROR(VLOOKUP(I7728,'DE-PARA'!B:D,3,0),VLOOKUP(I7728,'DE-PARA'!C:D,2,0)),"NÃO ENCONTRADO")</f>
        <v>Materiais</v>
      </c>
      <c r="L7728" s="50" t="str">
        <f>VLOOKUP(K7728,'Base -Receita-Despesa'!$B:$AS,1,FALSE)</f>
        <v>Materiais</v>
      </c>
    </row>
    <row r="7729" spans="1:12" ht="15" customHeight="1" x14ac:dyDescent="0.25">
      <c r="A7729" s="81" t="str">
        <f t="shared" si="246"/>
        <v>2020</v>
      </c>
      <c r="B7729" s="259" t="s">
        <v>1021</v>
      </c>
      <c r="C7729" s="260" t="s">
        <v>1022</v>
      </c>
      <c r="D7729" s="73" t="str">
        <f t="shared" si="247"/>
        <v>mai/2020</v>
      </c>
      <c r="E7729" s="263">
        <v>43959</v>
      </c>
      <c r="F7729" s="259">
        <v>21507</v>
      </c>
      <c r="G7729" s="259" t="s">
        <v>295</v>
      </c>
      <c r="H7729" s="264" t="s">
        <v>391</v>
      </c>
      <c r="I7729" s="264" t="s">
        <v>248</v>
      </c>
      <c r="J7729" s="265">
        <v>-1998.5</v>
      </c>
      <c r="K7729" s="82" t="str">
        <f>IFERROR(IFERROR(VLOOKUP(I7729,'DE-PARA'!B:D,3,0),VLOOKUP(I7729,'DE-PARA'!C:D,2,0)),"NÃO ENCONTRADO")</f>
        <v>Materiais</v>
      </c>
      <c r="L7729" s="50" t="str">
        <f>VLOOKUP(K7729,'Base -Receita-Despesa'!$B:$AS,1,FALSE)</f>
        <v>Materiais</v>
      </c>
    </row>
    <row r="7730" spans="1:12" ht="15" customHeight="1" x14ac:dyDescent="0.25">
      <c r="A7730" s="81" t="str">
        <f t="shared" ref="A7730:A7793" si="248">IF(K7730="NÃO ENCONTRADO",0,RIGHT(D7730,4))</f>
        <v>2020</v>
      </c>
      <c r="B7730" s="259" t="s">
        <v>1021</v>
      </c>
      <c r="C7730" s="260" t="s">
        <v>1022</v>
      </c>
      <c r="D7730" s="73" t="str">
        <f t="shared" si="247"/>
        <v>mai/2020</v>
      </c>
      <c r="E7730" s="263">
        <v>43959</v>
      </c>
      <c r="F7730" s="259">
        <v>212619</v>
      </c>
      <c r="G7730" s="259" t="s">
        <v>295</v>
      </c>
      <c r="H7730" s="264" t="s">
        <v>755</v>
      </c>
      <c r="I7730" s="264" t="s">
        <v>248</v>
      </c>
      <c r="J7730" s="265">
        <v>-3255.83</v>
      </c>
      <c r="K7730" s="82" t="str">
        <f>IFERROR(IFERROR(VLOOKUP(I7730,'DE-PARA'!B:D,3,0),VLOOKUP(I7730,'DE-PARA'!C:D,2,0)),"NÃO ENCONTRADO")</f>
        <v>Materiais</v>
      </c>
      <c r="L7730" s="50" t="str">
        <f>VLOOKUP(K7730,'Base -Receita-Despesa'!$B:$AS,1,FALSE)</f>
        <v>Materiais</v>
      </c>
    </row>
    <row r="7731" spans="1:12" ht="15" customHeight="1" x14ac:dyDescent="0.25">
      <c r="A7731" s="81" t="str">
        <f t="shared" si="248"/>
        <v>2020</v>
      </c>
      <c r="B7731" s="259" t="s">
        <v>1021</v>
      </c>
      <c r="C7731" s="260" t="s">
        <v>1022</v>
      </c>
      <c r="D7731" s="73" t="str">
        <f t="shared" si="247"/>
        <v>mai/2020</v>
      </c>
      <c r="E7731" s="263">
        <v>43959</v>
      </c>
      <c r="F7731" s="259">
        <v>534619</v>
      </c>
      <c r="G7731" s="259" t="s">
        <v>295</v>
      </c>
      <c r="H7731" s="264" t="s">
        <v>180</v>
      </c>
      <c r="I7731" s="264" t="s">
        <v>248</v>
      </c>
      <c r="J7731" s="265">
        <v>-10223.35</v>
      </c>
      <c r="K7731" s="82" t="str">
        <f>IFERROR(IFERROR(VLOOKUP(I7731,'DE-PARA'!B:D,3,0),VLOOKUP(I7731,'DE-PARA'!C:D,2,0)),"NÃO ENCONTRADO")</f>
        <v>Materiais</v>
      </c>
      <c r="L7731" s="50" t="str">
        <f>VLOOKUP(K7731,'Base -Receita-Despesa'!$B:$AS,1,FALSE)</f>
        <v>Materiais</v>
      </c>
    </row>
    <row r="7732" spans="1:12" ht="15" customHeight="1" x14ac:dyDescent="0.25">
      <c r="A7732" s="81" t="str">
        <f t="shared" si="248"/>
        <v>2020</v>
      </c>
      <c r="B7732" s="259" t="s">
        <v>1021</v>
      </c>
      <c r="C7732" s="260" t="s">
        <v>1022</v>
      </c>
      <c r="D7732" s="73" t="str">
        <f t="shared" si="247"/>
        <v>mai/2020</v>
      </c>
      <c r="E7732" s="263">
        <v>43959</v>
      </c>
      <c r="F7732" s="259">
        <v>1205477</v>
      </c>
      <c r="G7732" s="259" t="s">
        <v>309</v>
      </c>
      <c r="H7732" s="264" t="s">
        <v>390</v>
      </c>
      <c r="I7732" s="264" t="s">
        <v>249</v>
      </c>
      <c r="J7732" s="265">
        <v>-1529.83</v>
      </c>
      <c r="K7732" s="82" t="str">
        <f>IFERROR(IFERROR(VLOOKUP(I7732,'DE-PARA'!B:D,3,0),VLOOKUP(I7732,'DE-PARA'!C:D,2,0)),"NÃO ENCONTRADO")</f>
        <v>Materiais</v>
      </c>
      <c r="L7732" s="50" t="str">
        <f>VLOOKUP(K7732,'Base -Receita-Despesa'!$B:$AS,1,FALSE)</f>
        <v>Materiais</v>
      </c>
    </row>
    <row r="7733" spans="1:12" ht="15" customHeight="1" x14ac:dyDescent="0.25">
      <c r="A7733" s="81" t="str">
        <f t="shared" si="248"/>
        <v>2020</v>
      </c>
      <c r="B7733" s="259" t="s">
        <v>1021</v>
      </c>
      <c r="C7733" s="260" t="s">
        <v>1022</v>
      </c>
      <c r="D7733" s="73" t="str">
        <f t="shared" si="247"/>
        <v>mai/2020</v>
      </c>
      <c r="E7733" s="263">
        <v>43959</v>
      </c>
      <c r="F7733" s="259">
        <v>4848</v>
      </c>
      <c r="G7733" s="259" t="s">
        <v>295</v>
      </c>
      <c r="H7733" s="264" t="s">
        <v>2113</v>
      </c>
      <c r="I7733" s="264" t="s">
        <v>256</v>
      </c>
      <c r="J7733" s="264">
        <v>-503.25</v>
      </c>
      <c r="K7733" s="82" t="str">
        <f>IFERROR(IFERROR(VLOOKUP(I7733,'DE-PARA'!B:D,3,0),VLOOKUP(I7733,'DE-PARA'!C:D,2,0)),"NÃO ENCONTRADO")</f>
        <v>Materiais</v>
      </c>
      <c r="L7733" s="50" t="str">
        <f>VLOOKUP(K7733,'Base -Receita-Despesa'!$B:$AS,1,FALSE)</f>
        <v>Materiais</v>
      </c>
    </row>
    <row r="7734" spans="1:12" ht="15" customHeight="1" x14ac:dyDescent="0.25">
      <c r="A7734" s="81" t="str">
        <f t="shared" si="248"/>
        <v>2020</v>
      </c>
      <c r="B7734" s="259" t="s">
        <v>1021</v>
      </c>
      <c r="C7734" s="260" t="s">
        <v>1022</v>
      </c>
      <c r="D7734" s="73" t="str">
        <f t="shared" si="247"/>
        <v>mai/2020</v>
      </c>
      <c r="E7734" s="263">
        <v>43959</v>
      </c>
      <c r="F7734" s="259" t="s">
        <v>2164</v>
      </c>
      <c r="G7734" s="259" t="s">
        <v>295</v>
      </c>
      <c r="H7734" s="264" t="s">
        <v>2099</v>
      </c>
      <c r="I7734" s="264" t="s">
        <v>148</v>
      </c>
      <c r="J7734" s="265">
        <v>-12027.81</v>
      </c>
      <c r="K7734" s="82" t="str">
        <f>IFERROR(IFERROR(VLOOKUP(I7734,'DE-PARA'!B:D,3,0),VLOOKUP(I7734,'DE-PARA'!C:D,2,0)),"NÃO ENCONTRADO")</f>
        <v>Pessoal</v>
      </c>
      <c r="L7734" s="50" t="str">
        <f>VLOOKUP(K7734,'Base -Receita-Despesa'!$B:$AS,1,FALSE)</f>
        <v>Pessoal</v>
      </c>
    </row>
    <row r="7735" spans="1:12" ht="15" customHeight="1" x14ac:dyDescent="0.25">
      <c r="A7735" s="81" t="str">
        <f t="shared" si="248"/>
        <v>2020</v>
      </c>
      <c r="B7735" s="259" t="s">
        <v>1021</v>
      </c>
      <c r="C7735" s="260" t="s">
        <v>1022</v>
      </c>
      <c r="D7735" s="73" t="str">
        <f t="shared" si="247"/>
        <v>mai/2020</v>
      </c>
      <c r="E7735" s="263">
        <v>43959</v>
      </c>
      <c r="F7735" s="259">
        <v>85</v>
      </c>
      <c r="G7735" s="259" t="s">
        <v>295</v>
      </c>
      <c r="H7735" s="264" t="s">
        <v>2086</v>
      </c>
      <c r="I7735" s="264" t="s">
        <v>120</v>
      </c>
      <c r="J7735" s="265">
        <v>-10000</v>
      </c>
      <c r="K7735" s="82" t="str">
        <f>IFERROR(IFERROR(VLOOKUP(I7735,'DE-PARA'!B:D,3,0),VLOOKUP(I7735,'DE-PARA'!C:D,2,0)),"NÃO ENCONTRADO")</f>
        <v>Serviços</v>
      </c>
      <c r="L7735" s="50" t="str">
        <f>VLOOKUP(K7735,'Base -Receita-Despesa'!$B:$AS,1,FALSE)</f>
        <v>Serviços</v>
      </c>
    </row>
    <row r="7736" spans="1:12" ht="15" customHeight="1" x14ac:dyDescent="0.25">
      <c r="A7736" s="81" t="str">
        <f t="shared" si="248"/>
        <v>2020</v>
      </c>
      <c r="B7736" s="259" t="s">
        <v>1021</v>
      </c>
      <c r="C7736" s="260" t="s">
        <v>1022</v>
      </c>
      <c r="D7736" s="73" t="str">
        <f t="shared" si="247"/>
        <v>mai/2020</v>
      </c>
      <c r="E7736" s="263">
        <v>43959</v>
      </c>
      <c r="F7736" s="259">
        <v>33211</v>
      </c>
      <c r="G7736" s="259" t="s">
        <v>295</v>
      </c>
      <c r="H7736" s="264" t="s">
        <v>361</v>
      </c>
      <c r="I7736" s="264" t="s">
        <v>248</v>
      </c>
      <c r="J7736" s="265">
        <v>-1550</v>
      </c>
      <c r="K7736" s="82" t="str">
        <f>IFERROR(IFERROR(VLOOKUP(I7736,'DE-PARA'!B:D,3,0),VLOOKUP(I7736,'DE-PARA'!C:D,2,0)),"NÃO ENCONTRADO")</f>
        <v>Materiais</v>
      </c>
      <c r="L7736" s="50" t="str">
        <f>VLOOKUP(K7736,'Base -Receita-Despesa'!$B:$AS,1,FALSE)</f>
        <v>Materiais</v>
      </c>
    </row>
    <row r="7737" spans="1:12" ht="15" customHeight="1" x14ac:dyDescent="0.25">
      <c r="A7737" s="81" t="str">
        <f t="shared" si="248"/>
        <v>2020</v>
      </c>
      <c r="B7737" s="259" t="s">
        <v>1021</v>
      </c>
      <c r="C7737" s="260" t="s">
        <v>1022</v>
      </c>
      <c r="D7737" s="73" t="str">
        <f t="shared" si="247"/>
        <v>mai/2020</v>
      </c>
      <c r="E7737" s="263">
        <v>43959</v>
      </c>
      <c r="F7737" s="259" t="s">
        <v>129</v>
      </c>
      <c r="G7737" s="259" t="s">
        <v>295</v>
      </c>
      <c r="H7737" s="264" t="s">
        <v>1889</v>
      </c>
      <c r="I7737" s="264" t="s">
        <v>131</v>
      </c>
      <c r="J7737" s="265">
        <v>-1732.3</v>
      </c>
      <c r="K7737" s="82" t="str">
        <f>IFERROR(IFERROR(VLOOKUP(I7737,'DE-PARA'!B:D,3,0),VLOOKUP(I7737,'DE-PARA'!C:D,2,0)),"NÃO ENCONTRADO")</f>
        <v>Pessoal</v>
      </c>
      <c r="L7737" s="50" t="str">
        <f>VLOOKUP(K7737,'Base -Receita-Despesa'!$B:$AS,1,FALSE)</f>
        <v>Pessoal</v>
      </c>
    </row>
    <row r="7738" spans="1:12" ht="15" customHeight="1" x14ac:dyDescent="0.25">
      <c r="A7738" s="81" t="str">
        <f t="shared" si="248"/>
        <v>2020</v>
      </c>
      <c r="B7738" s="259" t="s">
        <v>1021</v>
      </c>
      <c r="C7738" s="260" t="s">
        <v>1022</v>
      </c>
      <c r="D7738" s="73" t="str">
        <f t="shared" si="247"/>
        <v>mai/2020</v>
      </c>
      <c r="E7738" s="263">
        <v>43959</v>
      </c>
      <c r="F7738" s="259">
        <v>33158</v>
      </c>
      <c r="G7738" s="259" t="s">
        <v>295</v>
      </c>
      <c r="H7738" s="264" t="s">
        <v>361</v>
      </c>
      <c r="I7738" s="264" t="s">
        <v>248</v>
      </c>
      <c r="J7738" s="265">
        <v>-1404.14</v>
      </c>
      <c r="K7738" s="82" t="str">
        <f>IFERROR(IFERROR(VLOOKUP(I7738,'DE-PARA'!B:D,3,0),VLOOKUP(I7738,'DE-PARA'!C:D,2,0)),"NÃO ENCONTRADO")</f>
        <v>Materiais</v>
      </c>
      <c r="L7738" s="50" t="str">
        <f>VLOOKUP(K7738,'Base -Receita-Despesa'!$B:$AS,1,FALSE)</f>
        <v>Materiais</v>
      </c>
    </row>
    <row r="7739" spans="1:12" ht="15" customHeight="1" x14ac:dyDescent="0.25">
      <c r="A7739" s="81" t="str">
        <f t="shared" si="248"/>
        <v>2020</v>
      </c>
      <c r="B7739" s="259" t="s">
        <v>1021</v>
      </c>
      <c r="C7739" s="260" t="s">
        <v>1022</v>
      </c>
      <c r="D7739" s="73" t="str">
        <f t="shared" si="247"/>
        <v>mai/2020</v>
      </c>
      <c r="E7739" s="263">
        <v>43959</v>
      </c>
      <c r="F7739" s="259" t="s">
        <v>214</v>
      </c>
      <c r="G7739" s="259" t="s">
        <v>295</v>
      </c>
      <c r="H7739" s="264" t="s">
        <v>197</v>
      </c>
      <c r="I7739" s="264" t="s">
        <v>133</v>
      </c>
      <c r="J7739" s="264">
        <v>-10</v>
      </c>
      <c r="K7739" s="82" t="str">
        <f>IFERROR(IFERROR(VLOOKUP(I7739,'DE-PARA'!B:D,3,0),VLOOKUP(I7739,'DE-PARA'!C:D,2,0)),"NÃO ENCONTRADO")</f>
        <v>Outras Saídas</v>
      </c>
      <c r="L7739" s="50" t="str">
        <f>VLOOKUP(K7739,'Base -Receita-Despesa'!$B:$AS,1,FALSE)</f>
        <v>Outras Saídas</v>
      </c>
    </row>
    <row r="7740" spans="1:12" ht="15" customHeight="1" x14ac:dyDescent="0.25">
      <c r="A7740" s="81" t="str">
        <f t="shared" si="248"/>
        <v>2020</v>
      </c>
      <c r="B7740" s="259" t="s">
        <v>1021</v>
      </c>
      <c r="C7740" s="260" t="s">
        <v>1022</v>
      </c>
      <c r="D7740" s="73" t="str">
        <f t="shared" si="247"/>
        <v>mai/2020</v>
      </c>
      <c r="E7740" s="263">
        <v>43959</v>
      </c>
      <c r="F7740" s="259" t="s">
        <v>214</v>
      </c>
      <c r="G7740" s="259" t="s">
        <v>295</v>
      </c>
      <c r="H7740" s="264" t="s">
        <v>197</v>
      </c>
      <c r="I7740" s="264" t="s">
        <v>133</v>
      </c>
      <c r="J7740" s="264">
        <v>-10</v>
      </c>
      <c r="K7740" s="82" t="str">
        <f>IFERROR(IFERROR(VLOOKUP(I7740,'DE-PARA'!B:D,3,0),VLOOKUP(I7740,'DE-PARA'!C:D,2,0)),"NÃO ENCONTRADO")</f>
        <v>Outras Saídas</v>
      </c>
      <c r="L7740" s="50" t="str">
        <f>VLOOKUP(K7740,'Base -Receita-Despesa'!$B:$AS,1,FALSE)</f>
        <v>Outras Saídas</v>
      </c>
    </row>
    <row r="7741" spans="1:12" ht="15" customHeight="1" x14ac:dyDescent="0.25">
      <c r="A7741" s="81" t="str">
        <f t="shared" si="248"/>
        <v>2020</v>
      </c>
      <c r="B7741" s="259" t="s">
        <v>1021</v>
      </c>
      <c r="C7741" s="260" t="s">
        <v>1022</v>
      </c>
      <c r="D7741" s="73" t="str">
        <f t="shared" si="247"/>
        <v>mai/2020</v>
      </c>
      <c r="E7741" s="263">
        <v>43959</v>
      </c>
      <c r="F7741" s="259" t="s">
        <v>214</v>
      </c>
      <c r="G7741" s="259" t="s">
        <v>295</v>
      </c>
      <c r="H7741" s="264" t="s">
        <v>197</v>
      </c>
      <c r="I7741" s="264" t="s">
        <v>133</v>
      </c>
      <c r="J7741" s="264">
        <v>-10</v>
      </c>
      <c r="K7741" s="82" t="str">
        <f>IFERROR(IFERROR(VLOOKUP(I7741,'DE-PARA'!B:D,3,0),VLOOKUP(I7741,'DE-PARA'!C:D,2,0)),"NÃO ENCONTRADO")</f>
        <v>Outras Saídas</v>
      </c>
      <c r="L7741" s="50" t="str">
        <f>VLOOKUP(K7741,'Base -Receita-Despesa'!$B:$AS,1,FALSE)</f>
        <v>Outras Saídas</v>
      </c>
    </row>
    <row r="7742" spans="1:12" ht="15" customHeight="1" x14ac:dyDescent="0.25">
      <c r="A7742" s="81" t="str">
        <f t="shared" si="248"/>
        <v>2020</v>
      </c>
      <c r="B7742" s="259" t="s">
        <v>1021</v>
      </c>
      <c r="C7742" s="260" t="s">
        <v>1022</v>
      </c>
      <c r="D7742" s="73" t="str">
        <f t="shared" si="247"/>
        <v>mai/2020</v>
      </c>
      <c r="E7742" s="263">
        <v>43959</v>
      </c>
      <c r="F7742" s="259" t="s">
        <v>214</v>
      </c>
      <c r="G7742" s="259" t="s">
        <v>295</v>
      </c>
      <c r="H7742" s="264" t="s">
        <v>197</v>
      </c>
      <c r="I7742" s="264" t="s">
        <v>133</v>
      </c>
      <c r="J7742" s="264">
        <v>-10</v>
      </c>
      <c r="K7742" s="82" t="str">
        <f>IFERROR(IFERROR(VLOOKUP(I7742,'DE-PARA'!B:D,3,0),VLOOKUP(I7742,'DE-PARA'!C:D,2,0)),"NÃO ENCONTRADO")</f>
        <v>Outras Saídas</v>
      </c>
      <c r="L7742" s="50" t="str">
        <f>VLOOKUP(K7742,'Base -Receita-Despesa'!$B:$AS,1,FALSE)</f>
        <v>Outras Saídas</v>
      </c>
    </row>
    <row r="7743" spans="1:12" ht="15" customHeight="1" x14ac:dyDescent="0.25">
      <c r="A7743" s="81" t="str">
        <f t="shared" si="248"/>
        <v>2020</v>
      </c>
      <c r="B7743" s="259" t="s">
        <v>1023</v>
      </c>
      <c r="C7743" s="260" t="s">
        <v>1022</v>
      </c>
      <c r="D7743" s="73" t="str">
        <f t="shared" si="247"/>
        <v>mai/2020</v>
      </c>
      <c r="E7743" s="263">
        <v>43959</v>
      </c>
      <c r="F7743" s="259" t="s">
        <v>205</v>
      </c>
      <c r="G7743" s="259" t="s">
        <v>295</v>
      </c>
      <c r="H7743" s="264" t="s">
        <v>736</v>
      </c>
      <c r="I7743" s="264" t="s">
        <v>125</v>
      </c>
      <c r="J7743" s="265">
        <v>-449925.93</v>
      </c>
      <c r="K7743" s="82" t="str">
        <f>IFERROR(IFERROR(VLOOKUP(I7743,'DE-PARA'!B:D,3,0),VLOOKUP(I7743,'DE-PARA'!C:D,2,0)),"NÃO ENCONTRADO")</f>
        <v>TEV – Transferências Entre Contas (Entradas)</v>
      </c>
      <c r="L7743" s="50" t="str">
        <f>VLOOKUP(K7743,'Base -Receita-Despesa'!$B:$AS,1,FALSE)</f>
        <v>TEV – Transferências Entre Contas (Entradas)</v>
      </c>
    </row>
    <row r="7744" spans="1:12" ht="15" customHeight="1" x14ac:dyDescent="0.25">
      <c r="A7744" s="81" t="str">
        <f t="shared" si="248"/>
        <v>2020</v>
      </c>
      <c r="B7744" s="259" t="s">
        <v>1021</v>
      </c>
      <c r="C7744" s="260" t="s">
        <v>1022</v>
      </c>
      <c r="D7744" s="73" t="str">
        <f t="shared" si="247"/>
        <v>mai/2020</v>
      </c>
      <c r="E7744" s="263">
        <v>43962</v>
      </c>
      <c r="F7744" s="259" t="s">
        <v>738</v>
      </c>
      <c r="G7744" s="259" t="s">
        <v>295</v>
      </c>
      <c r="H7744" s="264" t="s">
        <v>738</v>
      </c>
      <c r="I7744" s="264" t="s">
        <v>206</v>
      </c>
      <c r="J7744" s="265">
        <v>-419105.23</v>
      </c>
      <c r="K7744" s="82" t="str">
        <f>IFERROR(IFERROR(VLOOKUP(I7744,'DE-PARA'!B:D,3,0),VLOOKUP(I7744,'DE-PARA'!C:D,2,0)),"NÃO ENCONTRADO")</f>
        <v>Saídas Da C/A Por Regates (-)</v>
      </c>
      <c r="L7744" s="50" t="str">
        <f>VLOOKUP(K7744,'Base -Receita-Despesa'!$B:$AS,1,FALSE)</f>
        <v>SAÍDAS DA C/A POR REGATES (-)</v>
      </c>
    </row>
    <row r="7745" spans="1:12" ht="15" customHeight="1" x14ac:dyDescent="0.25">
      <c r="A7745" s="81" t="str">
        <f t="shared" si="248"/>
        <v>2020</v>
      </c>
      <c r="B7745" s="259" t="s">
        <v>1021</v>
      </c>
      <c r="C7745" s="260" t="s">
        <v>1022</v>
      </c>
      <c r="D7745" s="73" t="str">
        <f t="shared" si="247"/>
        <v>mai/2020</v>
      </c>
      <c r="E7745" s="263">
        <v>43962</v>
      </c>
      <c r="F7745" s="259">
        <v>2</v>
      </c>
      <c r="G7745" s="259" t="s">
        <v>295</v>
      </c>
      <c r="H7745" s="264" t="s">
        <v>1002</v>
      </c>
      <c r="I7745" s="264" t="s">
        <v>244</v>
      </c>
      <c r="J7745" s="265">
        <v>11000</v>
      </c>
      <c r="K7745" s="82" t="str">
        <f>IFERROR(IFERROR(VLOOKUP(I7745,'DE-PARA'!B:D,3,0),VLOOKUP(I7745,'DE-PARA'!C:D,2,0)),"NÃO ENCONTRADO")</f>
        <v>Pessoal</v>
      </c>
      <c r="L7745" s="50" t="str">
        <f>VLOOKUP(K7745,'Base -Receita-Despesa'!$B:$AS,1,FALSE)</f>
        <v>Pessoal</v>
      </c>
    </row>
    <row r="7746" spans="1:12" ht="15" customHeight="1" x14ac:dyDescent="0.25">
      <c r="A7746" s="81" t="str">
        <f t="shared" si="248"/>
        <v>2020</v>
      </c>
      <c r="B7746" s="259" t="s">
        <v>1021</v>
      </c>
      <c r="C7746" s="260" t="s">
        <v>1022</v>
      </c>
      <c r="D7746" s="73" t="str">
        <f t="shared" si="247"/>
        <v>mai/2020</v>
      </c>
      <c r="E7746" s="263">
        <v>43962</v>
      </c>
      <c r="F7746" s="259">
        <v>3411</v>
      </c>
      <c r="G7746" s="259" t="s">
        <v>295</v>
      </c>
      <c r="H7746" s="264" t="s">
        <v>1084</v>
      </c>
      <c r="I7746" s="264" t="s">
        <v>252</v>
      </c>
      <c r="J7746" s="265">
        <v>-4634.91</v>
      </c>
      <c r="K7746" s="82" t="str">
        <f>IFERROR(IFERROR(VLOOKUP(I7746,'DE-PARA'!B:D,3,0),VLOOKUP(I7746,'DE-PARA'!C:D,2,0)),"NÃO ENCONTRADO")</f>
        <v>Materiais</v>
      </c>
      <c r="L7746" s="50" t="str">
        <f>VLOOKUP(K7746,'Base -Receita-Despesa'!$B:$AS,1,FALSE)</f>
        <v>Materiais</v>
      </c>
    </row>
    <row r="7747" spans="1:12" ht="15" customHeight="1" x14ac:dyDescent="0.25">
      <c r="A7747" s="81" t="str">
        <f t="shared" si="248"/>
        <v>2020</v>
      </c>
      <c r="B7747" s="259" t="s">
        <v>1021</v>
      </c>
      <c r="C7747" s="260" t="s">
        <v>1022</v>
      </c>
      <c r="D7747" s="73" t="str">
        <f t="shared" ref="D7747:D7810" si="249">TEXT(E7747,"mmm/aaaa")</f>
        <v>mai/2020</v>
      </c>
      <c r="E7747" s="263">
        <v>43962</v>
      </c>
      <c r="F7747" s="259">
        <v>2196</v>
      </c>
      <c r="G7747" s="259" t="s">
        <v>296</v>
      </c>
      <c r="H7747" s="264" t="s">
        <v>2114</v>
      </c>
      <c r="I7747" s="264" t="s">
        <v>160</v>
      </c>
      <c r="J7747" s="265">
        <v>-2400</v>
      </c>
      <c r="K7747" s="82" t="str">
        <f>IFERROR(IFERROR(VLOOKUP(I7747,'DE-PARA'!B:D,3,0),VLOOKUP(I7747,'DE-PARA'!C:D,2,0)),"NÃO ENCONTRADO")</f>
        <v>Serviços</v>
      </c>
      <c r="L7747" s="50" t="str">
        <f>VLOOKUP(K7747,'Base -Receita-Despesa'!$B:$AS,1,FALSE)</f>
        <v>Serviços</v>
      </c>
    </row>
    <row r="7748" spans="1:12" ht="15" customHeight="1" x14ac:dyDescent="0.25">
      <c r="A7748" s="81" t="str">
        <f t="shared" si="248"/>
        <v>2020</v>
      </c>
      <c r="B7748" s="259" t="s">
        <v>1021</v>
      </c>
      <c r="C7748" s="260" t="s">
        <v>1022</v>
      </c>
      <c r="D7748" s="73" t="str">
        <f t="shared" si="249"/>
        <v>mai/2020</v>
      </c>
      <c r="E7748" s="263">
        <v>43962</v>
      </c>
      <c r="F7748" s="259">
        <v>1205756</v>
      </c>
      <c r="G7748" s="259" t="s">
        <v>295</v>
      </c>
      <c r="H7748" s="264" t="s">
        <v>390</v>
      </c>
      <c r="I7748" s="264" t="s">
        <v>249</v>
      </c>
      <c r="J7748" s="264">
        <v>-969.75</v>
      </c>
      <c r="K7748" s="82" t="str">
        <f>IFERROR(IFERROR(VLOOKUP(I7748,'DE-PARA'!B:D,3,0),VLOOKUP(I7748,'DE-PARA'!C:D,2,0)),"NÃO ENCONTRADO")</f>
        <v>Materiais</v>
      </c>
      <c r="L7748" s="50" t="str">
        <f>VLOOKUP(K7748,'Base -Receita-Despesa'!$B:$AS,1,FALSE)</f>
        <v>Materiais</v>
      </c>
    </row>
    <row r="7749" spans="1:12" ht="15" customHeight="1" x14ac:dyDescent="0.25">
      <c r="A7749" s="81" t="str">
        <f t="shared" si="248"/>
        <v>2020</v>
      </c>
      <c r="B7749" s="259" t="s">
        <v>1021</v>
      </c>
      <c r="C7749" s="260" t="s">
        <v>1022</v>
      </c>
      <c r="D7749" s="73" t="str">
        <f t="shared" si="249"/>
        <v>mai/2020</v>
      </c>
      <c r="E7749" s="263">
        <v>43962</v>
      </c>
      <c r="F7749" s="259">
        <v>1193644</v>
      </c>
      <c r="G7749" s="259" t="s">
        <v>295</v>
      </c>
      <c r="H7749" s="264" t="s">
        <v>390</v>
      </c>
      <c r="I7749" s="264" t="s">
        <v>248</v>
      </c>
      <c r="J7749" s="265">
        <v>-1450.7</v>
      </c>
      <c r="K7749" s="82" t="str">
        <f>IFERROR(IFERROR(VLOOKUP(I7749,'DE-PARA'!B:D,3,0),VLOOKUP(I7749,'DE-PARA'!C:D,2,0)),"NÃO ENCONTRADO")</f>
        <v>Materiais</v>
      </c>
      <c r="L7749" s="50" t="str">
        <f>VLOOKUP(K7749,'Base -Receita-Despesa'!$B:$AS,1,FALSE)</f>
        <v>Materiais</v>
      </c>
    </row>
    <row r="7750" spans="1:12" ht="15" customHeight="1" x14ac:dyDescent="0.25">
      <c r="A7750" s="81" t="str">
        <f t="shared" si="248"/>
        <v>2020</v>
      </c>
      <c r="B7750" s="259" t="s">
        <v>1021</v>
      </c>
      <c r="C7750" s="260" t="s">
        <v>1022</v>
      </c>
      <c r="D7750" s="73" t="str">
        <f t="shared" si="249"/>
        <v>mai/2020</v>
      </c>
      <c r="E7750" s="263">
        <v>43962</v>
      </c>
      <c r="F7750" s="259">
        <v>13915</v>
      </c>
      <c r="G7750" s="259" t="s">
        <v>295</v>
      </c>
      <c r="H7750" s="264" t="s">
        <v>767</v>
      </c>
      <c r="I7750" s="264" t="s">
        <v>249</v>
      </c>
      <c r="J7750" s="264">
        <v>-292</v>
      </c>
      <c r="K7750" s="82" t="str">
        <f>IFERROR(IFERROR(VLOOKUP(I7750,'DE-PARA'!B:D,3,0),VLOOKUP(I7750,'DE-PARA'!C:D,2,0)),"NÃO ENCONTRADO")</f>
        <v>Materiais</v>
      </c>
      <c r="L7750" s="50" t="str">
        <f>VLOOKUP(K7750,'Base -Receita-Despesa'!$B:$AS,1,FALSE)</f>
        <v>Materiais</v>
      </c>
    </row>
    <row r="7751" spans="1:12" ht="15" customHeight="1" x14ac:dyDescent="0.25">
      <c r="A7751" s="81" t="str">
        <f t="shared" si="248"/>
        <v>2020</v>
      </c>
      <c r="B7751" s="259" t="s">
        <v>1021</v>
      </c>
      <c r="C7751" s="260" t="s">
        <v>1022</v>
      </c>
      <c r="D7751" s="73" t="str">
        <f t="shared" si="249"/>
        <v>mai/2020</v>
      </c>
      <c r="E7751" s="263">
        <v>43962</v>
      </c>
      <c r="F7751" s="259">
        <v>116128</v>
      </c>
      <c r="G7751" s="259" t="s">
        <v>295</v>
      </c>
      <c r="H7751" s="264" t="s">
        <v>181</v>
      </c>
      <c r="I7751" s="264" t="s">
        <v>249</v>
      </c>
      <c r="J7751" s="264">
        <v>-443.1</v>
      </c>
      <c r="K7751" s="82" t="str">
        <f>IFERROR(IFERROR(VLOOKUP(I7751,'DE-PARA'!B:D,3,0),VLOOKUP(I7751,'DE-PARA'!C:D,2,0)),"NÃO ENCONTRADO")</f>
        <v>Materiais</v>
      </c>
      <c r="L7751" s="50" t="str">
        <f>VLOOKUP(K7751,'Base -Receita-Despesa'!$B:$AS,1,FALSE)</f>
        <v>Materiais</v>
      </c>
    </row>
    <row r="7752" spans="1:12" ht="15" customHeight="1" x14ac:dyDescent="0.25">
      <c r="A7752" s="81" t="str">
        <f t="shared" si="248"/>
        <v>2020</v>
      </c>
      <c r="B7752" s="259" t="s">
        <v>1021</v>
      </c>
      <c r="C7752" s="260" t="s">
        <v>1022</v>
      </c>
      <c r="D7752" s="73" t="str">
        <f t="shared" si="249"/>
        <v>mai/2020</v>
      </c>
      <c r="E7752" s="263">
        <v>43962</v>
      </c>
      <c r="F7752" s="259">
        <v>12506</v>
      </c>
      <c r="G7752" s="259" t="s">
        <v>299</v>
      </c>
      <c r="H7752" s="264" t="s">
        <v>1304</v>
      </c>
      <c r="I7752" s="264" t="s">
        <v>248</v>
      </c>
      <c r="J7752" s="265">
        <v>-2503.5300000000002</v>
      </c>
      <c r="K7752" s="82" t="str">
        <f>IFERROR(IFERROR(VLOOKUP(I7752,'DE-PARA'!B:D,3,0),VLOOKUP(I7752,'DE-PARA'!C:D,2,0)),"NÃO ENCONTRADO")</f>
        <v>Materiais</v>
      </c>
      <c r="L7752" s="50" t="str">
        <f>VLOOKUP(K7752,'Base -Receita-Despesa'!$B:$AS,1,FALSE)</f>
        <v>Materiais</v>
      </c>
    </row>
    <row r="7753" spans="1:12" ht="15" customHeight="1" x14ac:dyDescent="0.25">
      <c r="A7753" s="81" t="str">
        <f t="shared" si="248"/>
        <v>2020</v>
      </c>
      <c r="B7753" s="259" t="s">
        <v>1021</v>
      </c>
      <c r="C7753" s="260" t="s">
        <v>1022</v>
      </c>
      <c r="D7753" s="73" t="str">
        <f t="shared" si="249"/>
        <v>mai/2020</v>
      </c>
      <c r="E7753" s="263">
        <v>43962</v>
      </c>
      <c r="F7753" s="259">
        <v>200408929362</v>
      </c>
      <c r="G7753" s="259" t="s">
        <v>295</v>
      </c>
      <c r="H7753" s="264" t="s">
        <v>185</v>
      </c>
      <c r="I7753" s="264" t="s">
        <v>138</v>
      </c>
      <c r="J7753" s="264">
        <v>-162.03</v>
      </c>
      <c r="K7753" s="82" t="str">
        <f>IFERROR(IFERROR(VLOOKUP(I7753,'DE-PARA'!B:D,3,0),VLOOKUP(I7753,'DE-PARA'!C:D,2,0)),"NÃO ENCONTRADO")</f>
        <v>Concessionárias (água, luz e telefone)</v>
      </c>
      <c r="L7753" s="50" t="str">
        <f>VLOOKUP(K7753,'Base -Receita-Despesa'!$B:$AS,1,FALSE)</f>
        <v>Concessionárias (água, luz e telefone)</v>
      </c>
    </row>
    <row r="7754" spans="1:12" ht="15" customHeight="1" x14ac:dyDescent="0.25">
      <c r="A7754" s="81" t="str">
        <f t="shared" si="248"/>
        <v>2020</v>
      </c>
      <c r="B7754" s="259" t="s">
        <v>1021</v>
      </c>
      <c r="C7754" s="260" t="s">
        <v>1022</v>
      </c>
      <c r="D7754" s="73" t="str">
        <f t="shared" si="249"/>
        <v>mai/2020</v>
      </c>
      <c r="E7754" s="263">
        <v>43962</v>
      </c>
      <c r="F7754" s="259">
        <v>224</v>
      </c>
      <c r="G7754" s="259" t="s">
        <v>295</v>
      </c>
      <c r="H7754" s="264" t="s">
        <v>1977</v>
      </c>
      <c r="I7754" s="264" t="s">
        <v>168</v>
      </c>
      <c r="J7754" s="264">
        <v>-480</v>
      </c>
      <c r="K7754" s="82" t="str">
        <f>IFERROR(IFERROR(VLOOKUP(I7754,'DE-PARA'!B:D,3,0),VLOOKUP(I7754,'DE-PARA'!C:D,2,0)),"NÃO ENCONTRADO")</f>
        <v>Materiais</v>
      </c>
      <c r="L7754" s="50" t="str">
        <f>VLOOKUP(K7754,'Base -Receita-Despesa'!$B:$AS,1,FALSE)</f>
        <v>Materiais</v>
      </c>
    </row>
    <row r="7755" spans="1:12" ht="15" customHeight="1" x14ac:dyDescent="0.25">
      <c r="A7755" s="81" t="str">
        <f t="shared" si="248"/>
        <v>2020</v>
      </c>
      <c r="B7755" s="259" t="s">
        <v>1021</v>
      </c>
      <c r="C7755" s="260" t="s">
        <v>1022</v>
      </c>
      <c r="D7755" s="73" t="str">
        <f t="shared" si="249"/>
        <v>mai/2020</v>
      </c>
      <c r="E7755" s="263">
        <v>43962</v>
      </c>
      <c r="F7755" s="259">
        <v>2</v>
      </c>
      <c r="G7755" s="259" t="s">
        <v>295</v>
      </c>
      <c r="H7755" s="264" t="s">
        <v>1002</v>
      </c>
      <c r="I7755" s="264" t="s">
        <v>244</v>
      </c>
      <c r="J7755" s="265">
        <v>-11000</v>
      </c>
      <c r="K7755" s="82" t="str">
        <f>IFERROR(IFERROR(VLOOKUP(I7755,'DE-PARA'!B:D,3,0),VLOOKUP(I7755,'DE-PARA'!C:D,2,0)),"NÃO ENCONTRADO")</f>
        <v>Pessoal</v>
      </c>
      <c r="L7755" s="50" t="str">
        <f>VLOOKUP(K7755,'Base -Receita-Despesa'!$B:$AS,1,FALSE)</f>
        <v>Pessoal</v>
      </c>
    </row>
    <row r="7756" spans="1:12" ht="15" customHeight="1" x14ac:dyDescent="0.25">
      <c r="A7756" s="81" t="str">
        <f t="shared" si="248"/>
        <v>2020</v>
      </c>
      <c r="B7756" s="259" t="s">
        <v>1021</v>
      </c>
      <c r="C7756" s="260" t="s">
        <v>1022</v>
      </c>
      <c r="D7756" s="73" t="str">
        <f t="shared" si="249"/>
        <v>mai/2020</v>
      </c>
      <c r="E7756" s="263">
        <v>43962</v>
      </c>
      <c r="F7756" s="259">
        <v>102</v>
      </c>
      <c r="G7756" s="259" t="s">
        <v>295</v>
      </c>
      <c r="H7756" s="264" t="s">
        <v>844</v>
      </c>
      <c r="I7756" s="264" t="s">
        <v>243</v>
      </c>
      <c r="J7756" s="265">
        <v>-43559.93</v>
      </c>
      <c r="K7756" s="82" t="str">
        <f>IFERROR(IFERROR(VLOOKUP(I7756,'DE-PARA'!B:D,3,0),VLOOKUP(I7756,'DE-PARA'!C:D,2,0)),"NÃO ENCONTRADO")</f>
        <v>Pessoal</v>
      </c>
      <c r="L7756" s="50" t="str">
        <f>VLOOKUP(K7756,'Base -Receita-Despesa'!$B:$AS,1,FALSE)</f>
        <v>Pessoal</v>
      </c>
    </row>
    <row r="7757" spans="1:12" ht="15" customHeight="1" x14ac:dyDescent="0.25">
      <c r="A7757" s="81" t="str">
        <f t="shared" si="248"/>
        <v>2020</v>
      </c>
      <c r="B7757" s="259" t="s">
        <v>1021</v>
      </c>
      <c r="C7757" s="260" t="s">
        <v>1022</v>
      </c>
      <c r="D7757" s="73" t="str">
        <f t="shared" si="249"/>
        <v>mai/2020</v>
      </c>
      <c r="E7757" s="263">
        <v>43962</v>
      </c>
      <c r="F7757" s="259">
        <v>105</v>
      </c>
      <c r="G7757" s="259" t="s">
        <v>295</v>
      </c>
      <c r="H7757" s="264" t="s">
        <v>844</v>
      </c>
      <c r="I7757" s="264" t="s">
        <v>243</v>
      </c>
      <c r="J7757" s="265">
        <v>-36601.61</v>
      </c>
      <c r="K7757" s="82" t="str">
        <f>IFERROR(IFERROR(VLOOKUP(I7757,'DE-PARA'!B:D,3,0),VLOOKUP(I7757,'DE-PARA'!C:D,2,0)),"NÃO ENCONTRADO")</f>
        <v>Pessoal</v>
      </c>
      <c r="L7757" s="50" t="str">
        <f>VLOOKUP(K7757,'Base -Receita-Despesa'!$B:$AS,1,FALSE)</f>
        <v>Pessoal</v>
      </c>
    </row>
    <row r="7758" spans="1:12" ht="15" customHeight="1" x14ac:dyDescent="0.25">
      <c r="A7758" s="81" t="str">
        <f t="shared" si="248"/>
        <v>2020</v>
      </c>
      <c r="B7758" s="259" t="s">
        <v>1021</v>
      </c>
      <c r="C7758" s="260" t="s">
        <v>1022</v>
      </c>
      <c r="D7758" s="73" t="str">
        <f t="shared" si="249"/>
        <v>mai/2020</v>
      </c>
      <c r="E7758" s="263">
        <v>43962</v>
      </c>
      <c r="F7758" s="259" t="s">
        <v>214</v>
      </c>
      <c r="G7758" s="259" t="s">
        <v>295</v>
      </c>
      <c r="H7758" s="264" t="s">
        <v>197</v>
      </c>
      <c r="I7758" s="264" t="s">
        <v>133</v>
      </c>
      <c r="J7758" s="264">
        <v>-10</v>
      </c>
      <c r="K7758" s="82" t="str">
        <f>IFERROR(IFERROR(VLOOKUP(I7758,'DE-PARA'!B:D,3,0),VLOOKUP(I7758,'DE-PARA'!C:D,2,0)),"NÃO ENCONTRADO")</f>
        <v>Outras Saídas</v>
      </c>
      <c r="L7758" s="50" t="str">
        <f>VLOOKUP(K7758,'Base -Receita-Despesa'!$B:$AS,1,FALSE)</f>
        <v>Outras Saídas</v>
      </c>
    </row>
    <row r="7759" spans="1:12" ht="15" customHeight="1" x14ac:dyDescent="0.25">
      <c r="A7759" s="81" t="str">
        <f t="shared" si="248"/>
        <v>2020</v>
      </c>
      <c r="B7759" s="259" t="s">
        <v>1021</v>
      </c>
      <c r="C7759" s="260" t="s">
        <v>1022</v>
      </c>
      <c r="D7759" s="73" t="str">
        <f t="shared" si="249"/>
        <v>mai/2020</v>
      </c>
      <c r="E7759" s="263">
        <v>43962</v>
      </c>
      <c r="F7759" s="259" t="s">
        <v>214</v>
      </c>
      <c r="G7759" s="259" t="s">
        <v>295</v>
      </c>
      <c r="H7759" s="264" t="s">
        <v>197</v>
      </c>
      <c r="I7759" s="264" t="s">
        <v>133</v>
      </c>
      <c r="J7759" s="270">
        <v>-10</v>
      </c>
      <c r="K7759" s="82" t="str">
        <f>IFERROR(IFERROR(VLOOKUP(I7759,'DE-PARA'!B:D,3,0),VLOOKUP(I7759,'DE-PARA'!C:D,2,0)),"NÃO ENCONTRADO")</f>
        <v>Outras Saídas</v>
      </c>
      <c r="L7759" s="50" t="str">
        <f>VLOOKUP(K7759,'Base -Receita-Despesa'!$B:$AS,1,FALSE)</f>
        <v>Outras Saídas</v>
      </c>
    </row>
    <row r="7760" spans="1:12" ht="15" customHeight="1" x14ac:dyDescent="0.25">
      <c r="A7760" s="81" t="str">
        <f t="shared" si="248"/>
        <v>2020</v>
      </c>
      <c r="B7760" s="259" t="s">
        <v>1021</v>
      </c>
      <c r="C7760" s="260" t="s">
        <v>1022</v>
      </c>
      <c r="D7760" s="73" t="str">
        <f t="shared" si="249"/>
        <v>mai/2020</v>
      </c>
      <c r="E7760" s="263">
        <v>43962</v>
      </c>
      <c r="F7760" s="259" t="s">
        <v>214</v>
      </c>
      <c r="G7760" s="259" t="s">
        <v>295</v>
      </c>
      <c r="H7760" s="264" t="s">
        <v>197</v>
      </c>
      <c r="I7760" s="264" t="s">
        <v>133</v>
      </c>
      <c r="J7760" s="270">
        <v>-10</v>
      </c>
      <c r="K7760" s="82" t="str">
        <f>IFERROR(IFERROR(VLOOKUP(I7760,'DE-PARA'!B:D,3,0),VLOOKUP(I7760,'DE-PARA'!C:D,2,0)),"NÃO ENCONTRADO")</f>
        <v>Outras Saídas</v>
      </c>
      <c r="L7760" s="50" t="str">
        <f>VLOOKUP(K7760,'Base -Receita-Despesa'!$B:$AS,1,FALSE)</f>
        <v>Outras Saídas</v>
      </c>
    </row>
    <row r="7761" spans="1:12" ht="15" customHeight="1" x14ac:dyDescent="0.25">
      <c r="A7761" s="81" t="str">
        <f t="shared" si="248"/>
        <v>2020</v>
      </c>
      <c r="B7761" s="259" t="s">
        <v>1021</v>
      </c>
      <c r="C7761" s="260" t="s">
        <v>1022</v>
      </c>
      <c r="D7761" s="73" t="str">
        <f t="shared" si="249"/>
        <v>mai/2020</v>
      </c>
      <c r="E7761" s="263">
        <v>43962</v>
      </c>
      <c r="F7761" s="259" t="s">
        <v>214</v>
      </c>
      <c r="G7761" s="259" t="s">
        <v>295</v>
      </c>
      <c r="H7761" s="264" t="s">
        <v>197</v>
      </c>
      <c r="I7761" s="264" t="s">
        <v>133</v>
      </c>
      <c r="J7761" s="270">
        <v>-10</v>
      </c>
      <c r="K7761" s="82" t="str">
        <f>IFERROR(IFERROR(VLOOKUP(I7761,'DE-PARA'!B:D,3,0),VLOOKUP(I7761,'DE-PARA'!C:D,2,0)),"NÃO ENCONTRADO")</f>
        <v>Outras Saídas</v>
      </c>
      <c r="L7761" s="50" t="str">
        <f>VLOOKUP(K7761,'Base -Receita-Despesa'!$B:$AS,1,FALSE)</f>
        <v>Outras Saídas</v>
      </c>
    </row>
    <row r="7762" spans="1:12" ht="15" customHeight="1" x14ac:dyDescent="0.25">
      <c r="A7762" s="81" t="str">
        <f t="shared" si="248"/>
        <v>2020</v>
      </c>
      <c r="B7762" s="259" t="s">
        <v>1021</v>
      </c>
      <c r="C7762" s="260" t="s">
        <v>1022</v>
      </c>
      <c r="D7762" s="73" t="str">
        <f t="shared" si="249"/>
        <v>mai/2020</v>
      </c>
      <c r="E7762" s="263">
        <v>43962</v>
      </c>
      <c r="F7762" s="259" t="s">
        <v>214</v>
      </c>
      <c r="G7762" s="259" t="s">
        <v>295</v>
      </c>
      <c r="H7762" s="264" t="s">
        <v>197</v>
      </c>
      <c r="I7762" s="264" t="s">
        <v>133</v>
      </c>
      <c r="J7762" s="264">
        <v>-10</v>
      </c>
      <c r="K7762" s="82" t="str">
        <f>IFERROR(IFERROR(VLOOKUP(I7762,'DE-PARA'!B:D,3,0),VLOOKUP(I7762,'DE-PARA'!C:D,2,0)),"NÃO ENCONTRADO")</f>
        <v>Outras Saídas</v>
      </c>
      <c r="L7762" s="50" t="str">
        <f>VLOOKUP(K7762,'Base -Receita-Despesa'!$B:$AS,1,FALSE)</f>
        <v>Outras Saídas</v>
      </c>
    </row>
    <row r="7763" spans="1:12" ht="15" customHeight="1" x14ac:dyDescent="0.25">
      <c r="A7763" s="81" t="str">
        <f t="shared" si="248"/>
        <v>2020</v>
      </c>
      <c r="B7763" s="259" t="s">
        <v>1021</v>
      </c>
      <c r="C7763" s="260" t="s">
        <v>1022</v>
      </c>
      <c r="D7763" s="73" t="str">
        <f t="shared" si="249"/>
        <v>mai/2020</v>
      </c>
      <c r="E7763" s="263">
        <v>43962</v>
      </c>
      <c r="F7763" s="259" t="s">
        <v>214</v>
      </c>
      <c r="G7763" s="259" t="s">
        <v>295</v>
      </c>
      <c r="H7763" s="264" t="s">
        <v>197</v>
      </c>
      <c r="I7763" s="264" t="s">
        <v>133</v>
      </c>
      <c r="J7763" s="264">
        <v>-10</v>
      </c>
      <c r="K7763" s="82" t="str">
        <f>IFERROR(IFERROR(VLOOKUP(I7763,'DE-PARA'!B:D,3,0),VLOOKUP(I7763,'DE-PARA'!C:D,2,0)),"NÃO ENCONTRADO")</f>
        <v>Outras Saídas</v>
      </c>
      <c r="L7763" s="50" t="str">
        <f>VLOOKUP(K7763,'Base -Receita-Despesa'!$B:$AS,1,FALSE)</f>
        <v>Outras Saídas</v>
      </c>
    </row>
    <row r="7764" spans="1:12" ht="15" customHeight="1" x14ac:dyDescent="0.25">
      <c r="A7764" s="81" t="str">
        <f t="shared" si="248"/>
        <v>2020</v>
      </c>
      <c r="B7764" s="259" t="s">
        <v>1021</v>
      </c>
      <c r="C7764" s="260" t="s">
        <v>1022</v>
      </c>
      <c r="D7764" s="73" t="str">
        <f t="shared" si="249"/>
        <v>mai/2020</v>
      </c>
      <c r="E7764" s="263">
        <v>43962</v>
      </c>
      <c r="F7764" s="259" t="s">
        <v>214</v>
      </c>
      <c r="G7764" s="259" t="s">
        <v>295</v>
      </c>
      <c r="H7764" s="264" t="s">
        <v>136</v>
      </c>
      <c r="I7764" s="264" t="s">
        <v>133</v>
      </c>
      <c r="J7764" s="264">
        <v>-35.369999999999997</v>
      </c>
      <c r="K7764" s="82" t="str">
        <f>IFERROR(IFERROR(VLOOKUP(I7764,'DE-PARA'!B:D,3,0),VLOOKUP(I7764,'DE-PARA'!C:D,2,0)),"NÃO ENCONTRADO")</f>
        <v>Outras Saídas</v>
      </c>
      <c r="L7764" s="50" t="str">
        <f>VLOOKUP(K7764,'Base -Receita-Despesa'!$B:$AS,1,FALSE)</f>
        <v>Outras Saídas</v>
      </c>
    </row>
    <row r="7765" spans="1:12" ht="15" customHeight="1" x14ac:dyDescent="0.25">
      <c r="A7765" s="81" t="str">
        <f t="shared" si="248"/>
        <v>2020</v>
      </c>
      <c r="B7765" s="259" t="s">
        <v>1021</v>
      </c>
      <c r="C7765" s="260" t="s">
        <v>1022</v>
      </c>
      <c r="D7765" s="73" t="str">
        <f t="shared" si="249"/>
        <v>mai/2020</v>
      </c>
      <c r="E7765" s="263">
        <v>43962</v>
      </c>
      <c r="F7765" s="259" t="s">
        <v>207</v>
      </c>
      <c r="G7765" s="259" t="s">
        <v>295</v>
      </c>
      <c r="H7765" s="264" t="s">
        <v>208</v>
      </c>
      <c r="I7765" s="264" t="s">
        <v>298</v>
      </c>
      <c r="J7765" s="264">
        <v>35.369999999999997</v>
      </c>
      <c r="K7765" s="82" t="str">
        <f>IFERROR(IFERROR(VLOOKUP(I7765,'DE-PARA'!B:D,3,0),VLOOKUP(I7765,'DE-PARA'!C:D,2,0)),"NÃO ENCONTRADO")</f>
        <v>Entrada Conta Aplicação (+)</v>
      </c>
      <c r="L7765" s="50" t="str">
        <f>VLOOKUP(K7765,'Base -Receita-Despesa'!$B:$AS,1,FALSE)</f>
        <v>ENTRADA CONTA APLICAÇÃO (+)</v>
      </c>
    </row>
    <row r="7766" spans="1:12" ht="15" customHeight="1" x14ac:dyDescent="0.25">
      <c r="A7766" s="81" t="str">
        <f t="shared" si="248"/>
        <v>2020</v>
      </c>
      <c r="B7766" s="259" t="s">
        <v>1021</v>
      </c>
      <c r="C7766" s="260" t="s">
        <v>1022</v>
      </c>
      <c r="D7766" s="73" t="str">
        <f t="shared" si="249"/>
        <v>mai/2020</v>
      </c>
      <c r="E7766" s="263">
        <v>43963</v>
      </c>
      <c r="F7766" s="259">
        <v>20332</v>
      </c>
      <c r="G7766" s="259" t="s">
        <v>295</v>
      </c>
      <c r="H7766" s="266" t="s">
        <v>345</v>
      </c>
      <c r="I7766" s="264" t="s">
        <v>249</v>
      </c>
      <c r="J7766" s="265">
        <v>-11107</v>
      </c>
      <c r="K7766" s="82" t="str">
        <f>IFERROR(IFERROR(VLOOKUP(I7766,'DE-PARA'!B:D,3,0),VLOOKUP(I7766,'DE-PARA'!C:D,2,0)),"NÃO ENCONTRADO")</f>
        <v>Materiais</v>
      </c>
      <c r="L7766" s="50" t="str">
        <f>VLOOKUP(K7766,'Base -Receita-Despesa'!$B:$AS,1,FALSE)</f>
        <v>Materiais</v>
      </c>
    </row>
    <row r="7767" spans="1:12" ht="15" customHeight="1" x14ac:dyDescent="0.25">
      <c r="A7767" s="81" t="str">
        <f t="shared" si="248"/>
        <v>2020</v>
      </c>
      <c r="B7767" s="259" t="s">
        <v>1021</v>
      </c>
      <c r="C7767" s="260" t="s">
        <v>1022</v>
      </c>
      <c r="D7767" s="73" t="str">
        <f t="shared" si="249"/>
        <v>mai/2020</v>
      </c>
      <c r="E7767" s="263">
        <v>43963</v>
      </c>
      <c r="F7767" s="259">
        <v>2186</v>
      </c>
      <c r="G7767" s="259" t="s">
        <v>2165</v>
      </c>
      <c r="H7767" s="264" t="s">
        <v>2114</v>
      </c>
      <c r="I7767" s="264" t="s">
        <v>160</v>
      </c>
      <c r="J7767" s="265">
        <v>-9200</v>
      </c>
      <c r="K7767" s="82" t="str">
        <f>IFERROR(IFERROR(VLOOKUP(I7767,'DE-PARA'!B:D,3,0),VLOOKUP(I7767,'DE-PARA'!C:D,2,0)),"NÃO ENCONTRADO")</f>
        <v>Serviços</v>
      </c>
      <c r="L7767" s="50" t="str">
        <f>VLOOKUP(K7767,'Base -Receita-Despesa'!$B:$AS,1,FALSE)</f>
        <v>Serviços</v>
      </c>
    </row>
    <row r="7768" spans="1:12" ht="15" customHeight="1" x14ac:dyDescent="0.25">
      <c r="A7768" s="81" t="str">
        <f t="shared" si="248"/>
        <v>2020</v>
      </c>
      <c r="B7768" s="259" t="s">
        <v>1021</v>
      </c>
      <c r="C7768" s="260" t="s">
        <v>1022</v>
      </c>
      <c r="D7768" s="73" t="str">
        <f t="shared" si="249"/>
        <v>mai/2020</v>
      </c>
      <c r="E7768" s="263">
        <v>43963</v>
      </c>
      <c r="F7768" s="259">
        <v>2</v>
      </c>
      <c r="G7768" s="259" t="s">
        <v>295</v>
      </c>
      <c r="H7768" s="264" t="s">
        <v>1002</v>
      </c>
      <c r="I7768" s="264" t="s">
        <v>244</v>
      </c>
      <c r="J7768" s="265">
        <v>-11000</v>
      </c>
      <c r="K7768" s="82" t="str">
        <f>IFERROR(IFERROR(VLOOKUP(I7768,'DE-PARA'!B:D,3,0),VLOOKUP(I7768,'DE-PARA'!C:D,2,0)),"NÃO ENCONTRADO")</f>
        <v>Pessoal</v>
      </c>
      <c r="L7768" s="50" t="str">
        <f>VLOOKUP(K7768,'Base -Receita-Despesa'!$B:$AS,1,FALSE)</f>
        <v>Pessoal</v>
      </c>
    </row>
    <row r="7769" spans="1:12" ht="15" customHeight="1" x14ac:dyDescent="0.25">
      <c r="A7769" s="81" t="str">
        <f t="shared" si="248"/>
        <v>2020</v>
      </c>
      <c r="B7769" s="259" t="s">
        <v>1021</v>
      </c>
      <c r="C7769" s="260" t="s">
        <v>1022</v>
      </c>
      <c r="D7769" s="73" t="str">
        <f t="shared" si="249"/>
        <v>mai/2020</v>
      </c>
      <c r="E7769" s="263">
        <v>43963</v>
      </c>
      <c r="F7769" s="259">
        <v>32601</v>
      </c>
      <c r="G7769" s="259" t="s">
        <v>295</v>
      </c>
      <c r="H7769" s="264" t="s">
        <v>361</v>
      </c>
      <c r="I7769" s="264" t="s">
        <v>248</v>
      </c>
      <c r="J7769" s="265">
        <v>-1004.08</v>
      </c>
      <c r="K7769" s="82" t="str">
        <f>IFERROR(IFERROR(VLOOKUP(I7769,'DE-PARA'!B:D,3,0),VLOOKUP(I7769,'DE-PARA'!C:D,2,0)),"NÃO ENCONTRADO")</f>
        <v>Materiais</v>
      </c>
      <c r="L7769" s="50" t="str">
        <f>VLOOKUP(K7769,'Base -Receita-Despesa'!$B:$AS,1,FALSE)</f>
        <v>Materiais</v>
      </c>
    </row>
    <row r="7770" spans="1:12" ht="15" customHeight="1" x14ac:dyDescent="0.25">
      <c r="A7770" s="81" t="str">
        <f t="shared" si="248"/>
        <v>2020</v>
      </c>
      <c r="B7770" s="259" t="s">
        <v>1021</v>
      </c>
      <c r="C7770" s="260" t="s">
        <v>1022</v>
      </c>
      <c r="D7770" s="73" t="str">
        <f t="shared" si="249"/>
        <v>mai/2020</v>
      </c>
      <c r="E7770" s="263">
        <v>43963</v>
      </c>
      <c r="F7770" s="259" t="s">
        <v>174</v>
      </c>
      <c r="G7770" s="259" t="s">
        <v>295</v>
      </c>
      <c r="H7770" s="264" t="s">
        <v>2166</v>
      </c>
      <c r="I7770" s="264" t="s">
        <v>128</v>
      </c>
      <c r="J7770" s="264">
        <v>-449.8</v>
      </c>
      <c r="K7770" s="82" t="str">
        <f>IFERROR(IFERROR(VLOOKUP(I7770,'DE-PARA'!B:D,3,0),VLOOKUP(I7770,'DE-PARA'!C:D,2,0)),"NÃO ENCONTRADO")</f>
        <v>Rescisões Trabalhistas</v>
      </c>
      <c r="L7770" s="50" t="str">
        <f>VLOOKUP(K7770,'Base -Receita-Despesa'!$B:$AS,1,FALSE)</f>
        <v>Rescisões Trabalhistas</v>
      </c>
    </row>
    <row r="7771" spans="1:12" ht="15" customHeight="1" x14ac:dyDescent="0.25">
      <c r="A7771" s="81" t="str">
        <f t="shared" si="248"/>
        <v>2020</v>
      </c>
      <c r="B7771" s="259" t="s">
        <v>1021</v>
      </c>
      <c r="C7771" s="260" t="s">
        <v>1022</v>
      </c>
      <c r="D7771" s="73" t="str">
        <f t="shared" si="249"/>
        <v>mai/2020</v>
      </c>
      <c r="E7771" s="263">
        <v>43963</v>
      </c>
      <c r="F7771" s="259" t="s">
        <v>214</v>
      </c>
      <c r="G7771" s="259" t="s">
        <v>295</v>
      </c>
      <c r="H7771" s="264" t="s">
        <v>197</v>
      </c>
      <c r="I7771" s="264" t="s">
        <v>133</v>
      </c>
      <c r="J7771" s="264">
        <v>-10</v>
      </c>
      <c r="K7771" s="82" t="str">
        <f>IFERROR(IFERROR(VLOOKUP(I7771,'DE-PARA'!B:D,3,0),VLOOKUP(I7771,'DE-PARA'!C:D,2,0)),"NÃO ENCONTRADO")</f>
        <v>Outras Saídas</v>
      </c>
      <c r="L7771" s="50" t="str">
        <f>VLOOKUP(K7771,'Base -Receita-Despesa'!$B:$AS,1,FALSE)</f>
        <v>Outras Saídas</v>
      </c>
    </row>
    <row r="7772" spans="1:12" ht="15" customHeight="1" x14ac:dyDescent="0.25">
      <c r="A7772" s="81" t="str">
        <f t="shared" si="248"/>
        <v>2020</v>
      </c>
      <c r="B7772" s="259" t="s">
        <v>1021</v>
      </c>
      <c r="C7772" s="260" t="s">
        <v>1022</v>
      </c>
      <c r="D7772" s="73" t="str">
        <f t="shared" si="249"/>
        <v>mai/2020</v>
      </c>
      <c r="E7772" s="263">
        <v>43963</v>
      </c>
      <c r="F7772" s="259" t="s">
        <v>214</v>
      </c>
      <c r="G7772" s="259" t="s">
        <v>295</v>
      </c>
      <c r="H7772" s="264" t="s">
        <v>197</v>
      </c>
      <c r="I7772" s="264" t="s">
        <v>133</v>
      </c>
      <c r="J7772" s="264">
        <v>-10</v>
      </c>
      <c r="K7772" s="82" t="str">
        <f>IFERROR(IFERROR(VLOOKUP(I7772,'DE-PARA'!B:D,3,0),VLOOKUP(I7772,'DE-PARA'!C:D,2,0)),"NÃO ENCONTRADO")</f>
        <v>Outras Saídas</v>
      </c>
      <c r="L7772" s="50" t="str">
        <f>VLOOKUP(K7772,'Base -Receita-Despesa'!$B:$AS,1,FALSE)</f>
        <v>Outras Saídas</v>
      </c>
    </row>
    <row r="7773" spans="1:12" ht="15" customHeight="1" x14ac:dyDescent="0.25">
      <c r="A7773" s="81" t="str">
        <f t="shared" si="248"/>
        <v>2020</v>
      </c>
      <c r="B7773" s="259" t="s">
        <v>1021</v>
      </c>
      <c r="C7773" s="260" t="s">
        <v>1022</v>
      </c>
      <c r="D7773" s="73" t="str">
        <f t="shared" si="249"/>
        <v>mai/2020</v>
      </c>
      <c r="E7773" s="263">
        <v>43963</v>
      </c>
      <c r="F7773" s="259" t="s">
        <v>207</v>
      </c>
      <c r="G7773" s="259" t="s">
        <v>295</v>
      </c>
      <c r="H7773" s="264" t="s">
        <v>208</v>
      </c>
      <c r="I7773" s="264" t="s">
        <v>298</v>
      </c>
      <c r="J7773" s="275">
        <v>32780.879999999997</v>
      </c>
      <c r="K7773" s="82" t="str">
        <f>IFERROR(IFERROR(VLOOKUP(I7773,'DE-PARA'!B:D,3,0),VLOOKUP(I7773,'DE-PARA'!C:D,2,0)),"NÃO ENCONTRADO")</f>
        <v>Entrada Conta Aplicação (+)</v>
      </c>
      <c r="L7773" s="50" t="str">
        <f>VLOOKUP(K7773,'Base -Receita-Despesa'!$B:$AS,1,FALSE)</f>
        <v>ENTRADA CONTA APLICAÇÃO (+)</v>
      </c>
    </row>
    <row r="7774" spans="1:12" ht="15" customHeight="1" x14ac:dyDescent="0.25">
      <c r="A7774" s="81" t="str">
        <f t="shared" si="248"/>
        <v>2020</v>
      </c>
      <c r="B7774" s="259" t="s">
        <v>1021</v>
      </c>
      <c r="C7774" s="260" t="s">
        <v>1022</v>
      </c>
      <c r="D7774" s="73" t="str">
        <f t="shared" si="249"/>
        <v>mai/2020</v>
      </c>
      <c r="E7774" s="263">
        <v>43964</v>
      </c>
      <c r="F7774" s="259">
        <v>43310</v>
      </c>
      <c r="G7774" s="259" t="s">
        <v>295</v>
      </c>
      <c r="H7774" s="264" t="s">
        <v>2080</v>
      </c>
      <c r="I7774" s="264" t="s">
        <v>256</v>
      </c>
      <c r="J7774" s="264">
        <v>-525</v>
      </c>
      <c r="K7774" s="82" t="str">
        <f>IFERROR(IFERROR(VLOOKUP(I7774,'DE-PARA'!B:D,3,0),VLOOKUP(I7774,'DE-PARA'!C:D,2,0)),"NÃO ENCONTRADO")</f>
        <v>Materiais</v>
      </c>
      <c r="L7774" s="50" t="str">
        <f>VLOOKUP(K7774,'Base -Receita-Despesa'!$B:$AS,1,FALSE)</f>
        <v>Materiais</v>
      </c>
    </row>
    <row r="7775" spans="1:12" ht="15" customHeight="1" x14ac:dyDescent="0.25">
      <c r="A7775" s="81" t="str">
        <f t="shared" si="248"/>
        <v>2020</v>
      </c>
      <c r="B7775" s="259" t="s">
        <v>1021</v>
      </c>
      <c r="C7775" s="260" t="s">
        <v>1022</v>
      </c>
      <c r="D7775" s="73" t="str">
        <f t="shared" si="249"/>
        <v>mai/2020</v>
      </c>
      <c r="E7775" s="263">
        <v>43964</v>
      </c>
      <c r="F7775" s="259">
        <v>4856</v>
      </c>
      <c r="G7775" s="259" t="s">
        <v>295</v>
      </c>
      <c r="H7775" s="264" t="s">
        <v>2113</v>
      </c>
      <c r="I7775" s="264" t="s">
        <v>248</v>
      </c>
      <c r="J7775" s="270">
        <v>-84</v>
      </c>
      <c r="K7775" s="82" t="str">
        <f>IFERROR(IFERROR(VLOOKUP(I7775,'DE-PARA'!B:D,3,0),VLOOKUP(I7775,'DE-PARA'!C:D,2,0)),"NÃO ENCONTRADO")</f>
        <v>Materiais</v>
      </c>
      <c r="L7775" s="50" t="str">
        <f>VLOOKUP(K7775,'Base -Receita-Despesa'!$B:$AS,1,FALSE)</f>
        <v>Materiais</v>
      </c>
    </row>
    <row r="7776" spans="1:12" ht="15" customHeight="1" x14ac:dyDescent="0.25">
      <c r="A7776" s="81" t="str">
        <f t="shared" si="248"/>
        <v>2020</v>
      </c>
      <c r="B7776" s="259" t="s">
        <v>1021</v>
      </c>
      <c r="C7776" s="260" t="s">
        <v>1022</v>
      </c>
      <c r="D7776" s="73" t="str">
        <f t="shared" si="249"/>
        <v>mai/2020</v>
      </c>
      <c r="E7776" s="263">
        <v>43964</v>
      </c>
      <c r="F7776" s="259">
        <v>116164</v>
      </c>
      <c r="G7776" s="259" t="s">
        <v>295</v>
      </c>
      <c r="H7776" s="264" t="s">
        <v>181</v>
      </c>
      <c r="I7776" s="264" t="s">
        <v>249</v>
      </c>
      <c r="J7776" s="275">
        <v>-23587.599999999999</v>
      </c>
      <c r="K7776" s="82" t="str">
        <f>IFERROR(IFERROR(VLOOKUP(I7776,'DE-PARA'!B:D,3,0),VLOOKUP(I7776,'DE-PARA'!C:D,2,0)),"NÃO ENCONTRADO")</f>
        <v>Materiais</v>
      </c>
      <c r="L7776" s="50" t="str">
        <f>VLOOKUP(K7776,'Base -Receita-Despesa'!$B:$AS,1,FALSE)</f>
        <v>Materiais</v>
      </c>
    </row>
    <row r="7777" spans="1:12" ht="15" customHeight="1" x14ac:dyDescent="0.25">
      <c r="A7777" s="81" t="str">
        <f t="shared" si="248"/>
        <v>2020</v>
      </c>
      <c r="B7777" s="259" t="s">
        <v>1021</v>
      </c>
      <c r="C7777" s="260" t="s">
        <v>1022</v>
      </c>
      <c r="D7777" s="73" t="str">
        <f t="shared" si="249"/>
        <v>mai/2020</v>
      </c>
      <c r="E7777" s="263">
        <v>43964</v>
      </c>
      <c r="F7777" s="259">
        <v>152</v>
      </c>
      <c r="G7777" s="259" t="s">
        <v>295</v>
      </c>
      <c r="H7777" s="264" t="s">
        <v>2056</v>
      </c>
      <c r="I7777" s="264" t="s">
        <v>120</v>
      </c>
      <c r="J7777" s="275">
        <v>-1800</v>
      </c>
      <c r="K7777" s="82" t="str">
        <f>IFERROR(IFERROR(VLOOKUP(I7777,'DE-PARA'!B:D,3,0),VLOOKUP(I7777,'DE-PARA'!C:D,2,0)),"NÃO ENCONTRADO")</f>
        <v>Serviços</v>
      </c>
      <c r="L7777" s="50" t="str">
        <f>VLOOKUP(K7777,'Base -Receita-Despesa'!$B:$AS,1,FALSE)</f>
        <v>Serviços</v>
      </c>
    </row>
    <row r="7778" spans="1:12" ht="15" customHeight="1" x14ac:dyDescent="0.25">
      <c r="A7778" s="81" t="str">
        <f t="shared" si="248"/>
        <v>2020</v>
      </c>
      <c r="B7778" s="259" t="s">
        <v>1021</v>
      </c>
      <c r="C7778" s="260" t="s">
        <v>1022</v>
      </c>
      <c r="D7778" s="73" t="str">
        <f t="shared" si="249"/>
        <v>mai/2020</v>
      </c>
      <c r="E7778" s="263">
        <v>43964</v>
      </c>
      <c r="F7778" s="259">
        <v>116163</v>
      </c>
      <c r="G7778" s="259" t="s">
        <v>295</v>
      </c>
      <c r="H7778" s="264" t="s">
        <v>181</v>
      </c>
      <c r="I7778" s="264" t="s">
        <v>248</v>
      </c>
      <c r="J7778" s="264">
        <v>-280.8</v>
      </c>
      <c r="K7778" s="82" t="str">
        <f>IFERROR(IFERROR(VLOOKUP(I7778,'DE-PARA'!B:D,3,0),VLOOKUP(I7778,'DE-PARA'!C:D,2,0)),"NÃO ENCONTRADO")</f>
        <v>Materiais</v>
      </c>
      <c r="L7778" s="50" t="str">
        <f>VLOOKUP(K7778,'Base -Receita-Despesa'!$B:$AS,1,FALSE)</f>
        <v>Materiais</v>
      </c>
    </row>
    <row r="7779" spans="1:12" ht="15" customHeight="1" x14ac:dyDescent="0.25">
      <c r="A7779" s="81" t="str">
        <f t="shared" si="248"/>
        <v>2020</v>
      </c>
      <c r="B7779" s="259" t="s">
        <v>1021</v>
      </c>
      <c r="C7779" s="260" t="s">
        <v>1022</v>
      </c>
      <c r="D7779" s="73" t="str">
        <f t="shared" si="249"/>
        <v>mai/2020</v>
      </c>
      <c r="E7779" s="263">
        <v>43964</v>
      </c>
      <c r="F7779" s="259">
        <v>4214</v>
      </c>
      <c r="G7779" s="259" t="s">
        <v>295</v>
      </c>
      <c r="H7779" s="264" t="s">
        <v>1982</v>
      </c>
      <c r="I7779" s="264" t="s">
        <v>249</v>
      </c>
      <c r="J7779" s="264">
        <v>-240</v>
      </c>
      <c r="K7779" s="82" t="str">
        <f>IFERROR(IFERROR(VLOOKUP(I7779,'DE-PARA'!B:D,3,0),VLOOKUP(I7779,'DE-PARA'!C:D,2,0)),"NÃO ENCONTRADO")</f>
        <v>Materiais</v>
      </c>
      <c r="L7779" s="50" t="str">
        <f>VLOOKUP(K7779,'Base -Receita-Despesa'!$B:$AS,1,FALSE)</f>
        <v>Materiais</v>
      </c>
    </row>
    <row r="7780" spans="1:12" ht="15" customHeight="1" x14ac:dyDescent="0.25">
      <c r="A7780" s="81" t="str">
        <f t="shared" si="248"/>
        <v>2020</v>
      </c>
      <c r="B7780" s="259" t="s">
        <v>1021</v>
      </c>
      <c r="C7780" s="260" t="s">
        <v>1022</v>
      </c>
      <c r="D7780" s="73" t="str">
        <f t="shared" si="249"/>
        <v>mai/2020</v>
      </c>
      <c r="E7780" s="263">
        <v>43964</v>
      </c>
      <c r="F7780" s="259">
        <v>37377</v>
      </c>
      <c r="G7780" s="259" t="s">
        <v>295</v>
      </c>
      <c r="H7780" s="264" t="s">
        <v>746</v>
      </c>
      <c r="I7780" s="264" t="s">
        <v>249</v>
      </c>
      <c r="J7780" s="264">
        <v>-725.69</v>
      </c>
      <c r="K7780" s="82" t="str">
        <f>IFERROR(IFERROR(VLOOKUP(I7780,'DE-PARA'!B:D,3,0),VLOOKUP(I7780,'DE-PARA'!C:D,2,0)),"NÃO ENCONTRADO")</f>
        <v>Materiais</v>
      </c>
      <c r="L7780" s="50" t="str">
        <f>VLOOKUP(K7780,'Base -Receita-Despesa'!$B:$AS,1,FALSE)</f>
        <v>Materiais</v>
      </c>
    </row>
    <row r="7781" spans="1:12" ht="15" customHeight="1" x14ac:dyDescent="0.25">
      <c r="A7781" s="81" t="str">
        <f t="shared" si="248"/>
        <v>2020</v>
      </c>
      <c r="B7781" s="259" t="s">
        <v>1021</v>
      </c>
      <c r="C7781" s="260" t="s">
        <v>1022</v>
      </c>
      <c r="D7781" s="73" t="str">
        <f t="shared" si="249"/>
        <v>mai/2020</v>
      </c>
      <c r="E7781" s="263">
        <v>43964</v>
      </c>
      <c r="F7781" s="259">
        <v>37376</v>
      </c>
      <c r="G7781" s="259" t="s">
        <v>295</v>
      </c>
      <c r="H7781" s="264" t="s">
        <v>746</v>
      </c>
      <c r="I7781" s="264" t="s">
        <v>249</v>
      </c>
      <c r="J7781" s="264">
        <v>-980</v>
      </c>
      <c r="K7781" s="82" t="str">
        <f>IFERROR(IFERROR(VLOOKUP(I7781,'DE-PARA'!B:D,3,0),VLOOKUP(I7781,'DE-PARA'!C:D,2,0)),"NÃO ENCONTRADO")</f>
        <v>Materiais</v>
      </c>
      <c r="L7781" s="50" t="str">
        <f>VLOOKUP(K7781,'Base -Receita-Despesa'!$B:$AS,1,FALSE)</f>
        <v>Materiais</v>
      </c>
    </row>
    <row r="7782" spans="1:12" ht="15" customHeight="1" x14ac:dyDescent="0.25">
      <c r="A7782" s="81" t="str">
        <f t="shared" si="248"/>
        <v>2020</v>
      </c>
      <c r="B7782" s="259" t="s">
        <v>1021</v>
      </c>
      <c r="C7782" s="260" t="s">
        <v>1022</v>
      </c>
      <c r="D7782" s="73" t="str">
        <f t="shared" si="249"/>
        <v>mai/2020</v>
      </c>
      <c r="E7782" s="263">
        <v>43964</v>
      </c>
      <c r="F7782" s="259">
        <v>7</v>
      </c>
      <c r="G7782" s="259" t="s">
        <v>295</v>
      </c>
      <c r="H7782" s="264" t="s">
        <v>871</v>
      </c>
      <c r="I7782" s="264" t="s">
        <v>243</v>
      </c>
      <c r="J7782" s="265">
        <v>-61809.14</v>
      </c>
      <c r="K7782" s="82" t="str">
        <f>IFERROR(IFERROR(VLOOKUP(I7782,'DE-PARA'!B:D,3,0),VLOOKUP(I7782,'DE-PARA'!C:D,2,0)),"NÃO ENCONTRADO")</f>
        <v>Pessoal</v>
      </c>
      <c r="L7782" s="50" t="str">
        <f>VLOOKUP(K7782,'Base -Receita-Despesa'!$B:$AS,1,FALSE)</f>
        <v>Pessoal</v>
      </c>
    </row>
    <row r="7783" spans="1:12" ht="15" customHeight="1" x14ac:dyDescent="0.25">
      <c r="A7783" s="81" t="str">
        <f t="shared" si="248"/>
        <v>2020</v>
      </c>
      <c r="B7783" s="259" t="s">
        <v>1021</v>
      </c>
      <c r="C7783" s="260" t="s">
        <v>1022</v>
      </c>
      <c r="D7783" s="73" t="str">
        <f t="shared" si="249"/>
        <v>mai/2020</v>
      </c>
      <c r="E7783" s="263">
        <v>43964</v>
      </c>
      <c r="F7783" s="259">
        <v>20684</v>
      </c>
      <c r="G7783" s="259" t="s">
        <v>295</v>
      </c>
      <c r="H7783" s="264" t="s">
        <v>882</v>
      </c>
      <c r="I7783" s="264" t="s">
        <v>271</v>
      </c>
      <c r="J7783" s="265">
        <v>-5023.3100000000004</v>
      </c>
      <c r="K7783" s="82" t="str">
        <f>IFERROR(IFERROR(VLOOKUP(I7783,'DE-PARA'!B:D,3,0),VLOOKUP(I7783,'DE-PARA'!C:D,2,0)),"NÃO ENCONTRADO")</f>
        <v>Serviços</v>
      </c>
      <c r="L7783" s="50" t="str">
        <f>VLOOKUP(K7783,'Base -Receita-Despesa'!$B:$AS,1,FALSE)</f>
        <v>Serviços</v>
      </c>
    </row>
    <row r="7784" spans="1:12" ht="15" customHeight="1" x14ac:dyDescent="0.25">
      <c r="A7784" s="81" t="str">
        <f t="shared" si="248"/>
        <v>2020</v>
      </c>
      <c r="B7784" s="259" t="s">
        <v>1021</v>
      </c>
      <c r="C7784" s="260" t="s">
        <v>1022</v>
      </c>
      <c r="D7784" s="73" t="str">
        <f t="shared" si="249"/>
        <v>mai/2020</v>
      </c>
      <c r="E7784" s="263">
        <v>43964</v>
      </c>
      <c r="F7784" s="259">
        <v>122</v>
      </c>
      <c r="G7784" s="259" t="s">
        <v>295</v>
      </c>
      <c r="H7784" s="264" t="s">
        <v>332</v>
      </c>
      <c r="I7784" s="264" t="s">
        <v>137</v>
      </c>
      <c r="J7784" s="265">
        <v>-20367.810000000001</v>
      </c>
      <c r="K7784" s="82" t="str">
        <f>IFERROR(IFERROR(VLOOKUP(I7784,'DE-PARA'!B:D,3,0),VLOOKUP(I7784,'DE-PARA'!C:D,2,0)),"NÃO ENCONTRADO")</f>
        <v>Serviços</v>
      </c>
      <c r="L7784" s="50" t="str">
        <f>VLOOKUP(K7784,'Base -Receita-Despesa'!$B:$AS,1,FALSE)</f>
        <v>Serviços</v>
      </c>
    </row>
    <row r="7785" spans="1:12" ht="15" customHeight="1" x14ac:dyDescent="0.25">
      <c r="A7785" s="81" t="str">
        <f t="shared" si="248"/>
        <v>2020</v>
      </c>
      <c r="B7785" s="259" t="s">
        <v>1021</v>
      </c>
      <c r="C7785" s="260" t="s">
        <v>1022</v>
      </c>
      <c r="D7785" s="73" t="str">
        <f t="shared" si="249"/>
        <v>mai/2020</v>
      </c>
      <c r="E7785" s="263">
        <v>43964</v>
      </c>
      <c r="F7785" s="259" t="s">
        <v>214</v>
      </c>
      <c r="G7785" s="259" t="s">
        <v>295</v>
      </c>
      <c r="H7785" s="264" t="s">
        <v>197</v>
      </c>
      <c r="I7785" s="264" t="s">
        <v>133</v>
      </c>
      <c r="J7785" s="264">
        <v>-10</v>
      </c>
      <c r="K7785" s="82" t="str">
        <f>IFERROR(IFERROR(VLOOKUP(I7785,'DE-PARA'!B:D,3,0),VLOOKUP(I7785,'DE-PARA'!C:D,2,0)),"NÃO ENCONTRADO")</f>
        <v>Outras Saídas</v>
      </c>
      <c r="L7785" s="50" t="str">
        <f>VLOOKUP(K7785,'Base -Receita-Despesa'!$B:$AS,1,FALSE)</f>
        <v>Outras Saídas</v>
      </c>
    </row>
    <row r="7786" spans="1:12" ht="15" customHeight="1" x14ac:dyDescent="0.25">
      <c r="A7786" s="81" t="str">
        <f t="shared" si="248"/>
        <v>2020</v>
      </c>
      <c r="B7786" s="259" t="s">
        <v>1021</v>
      </c>
      <c r="C7786" s="260" t="s">
        <v>1022</v>
      </c>
      <c r="D7786" s="73" t="str">
        <f t="shared" si="249"/>
        <v>mai/2020</v>
      </c>
      <c r="E7786" s="263">
        <v>43964</v>
      </c>
      <c r="F7786" s="259" t="s">
        <v>214</v>
      </c>
      <c r="G7786" s="259" t="s">
        <v>295</v>
      </c>
      <c r="H7786" s="264" t="s">
        <v>197</v>
      </c>
      <c r="I7786" s="264" t="s">
        <v>133</v>
      </c>
      <c r="J7786" s="264">
        <v>-10</v>
      </c>
      <c r="K7786" s="82" t="str">
        <f>IFERROR(IFERROR(VLOOKUP(I7786,'DE-PARA'!B:D,3,0),VLOOKUP(I7786,'DE-PARA'!C:D,2,0)),"NÃO ENCONTRADO")</f>
        <v>Outras Saídas</v>
      </c>
      <c r="L7786" s="50" t="str">
        <f>VLOOKUP(K7786,'Base -Receita-Despesa'!$B:$AS,1,FALSE)</f>
        <v>Outras Saídas</v>
      </c>
    </row>
    <row r="7787" spans="1:12" ht="15" customHeight="1" x14ac:dyDescent="0.25">
      <c r="A7787" s="81" t="str">
        <f t="shared" si="248"/>
        <v>2020</v>
      </c>
      <c r="B7787" s="259" t="s">
        <v>1021</v>
      </c>
      <c r="C7787" s="260" t="s">
        <v>1022</v>
      </c>
      <c r="D7787" s="73" t="str">
        <f t="shared" si="249"/>
        <v>mai/2020</v>
      </c>
      <c r="E7787" s="263">
        <v>43964</v>
      </c>
      <c r="F7787" s="259" t="s">
        <v>214</v>
      </c>
      <c r="G7787" s="259" t="s">
        <v>295</v>
      </c>
      <c r="H7787" s="264" t="s">
        <v>197</v>
      </c>
      <c r="I7787" s="264" t="s">
        <v>133</v>
      </c>
      <c r="J7787" s="264">
        <v>-10</v>
      </c>
      <c r="K7787" s="82" t="str">
        <f>IFERROR(IFERROR(VLOOKUP(I7787,'DE-PARA'!B:D,3,0),VLOOKUP(I7787,'DE-PARA'!C:D,2,0)),"NÃO ENCONTRADO")</f>
        <v>Outras Saídas</v>
      </c>
      <c r="L7787" s="50" t="str">
        <f>VLOOKUP(K7787,'Base -Receita-Despesa'!$B:$AS,1,FALSE)</f>
        <v>Outras Saídas</v>
      </c>
    </row>
    <row r="7788" spans="1:12" ht="15" customHeight="1" x14ac:dyDescent="0.25">
      <c r="A7788" s="81" t="str">
        <f t="shared" si="248"/>
        <v>2020</v>
      </c>
      <c r="B7788" s="259" t="s">
        <v>1021</v>
      </c>
      <c r="C7788" s="260" t="s">
        <v>1022</v>
      </c>
      <c r="D7788" s="73" t="str">
        <f t="shared" si="249"/>
        <v>mai/2020</v>
      </c>
      <c r="E7788" s="263">
        <v>43964</v>
      </c>
      <c r="F7788" s="259" t="s">
        <v>214</v>
      </c>
      <c r="G7788" s="259" t="s">
        <v>295</v>
      </c>
      <c r="H7788" s="264" t="s">
        <v>197</v>
      </c>
      <c r="I7788" s="264" t="s">
        <v>133</v>
      </c>
      <c r="J7788" s="264">
        <v>-10</v>
      </c>
      <c r="K7788" s="82" t="str">
        <f>IFERROR(IFERROR(VLOOKUP(I7788,'DE-PARA'!B:D,3,0),VLOOKUP(I7788,'DE-PARA'!C:D,2,0)),"NÃO ENCONTRADO")</f>
        <v>Outras Saídas</v>
      </c>
      <c r="L7788" s="50" t="str">
        <f>VLOOKUP(K7788,'Base -Receita-Despesa'!$B:$AS,1,FALSE)</f>
        <v>Outras Saídas</v>
      </c>
    </row>
    <row r="7789" spans="1:12" ht="15" customHeight="1" x14ac:dyDescent="0.25">
      <c r="A7789" s="81" t="str">
        <f t="shared" si="248"/>
        <v>2020</v>
      </c>
      <c r="B7789" s="259" t="s">
        <v>1021</v>
      </c>
      <c r="C7789" s="260" t="s">
        <v>1022</v>
      </c>
      <c r="D7789" s="73" t="str">
        <f t="shared" si="249"/>
        <v>mai/2020</v>
      </c>
      <c r="E7789" s="263">
        <v>43964</v>
      </c>
      <c r="F7789" s="259" t="s">
        <v>214</v>
      </c>
      <c r="G7789" s="259" t="s">
        <v>295</v>
      </c>
      <c r="H7789" s="264" t="s">
        <v>197</v>
      </c>
      <c r="I7789" s="264" t="s">
        <v>133</v>
      </c>
      <c r="J7789" s="264">
        <v>-10</v>
      </c>
      <c r="K7789" s="82" t="str">
        <f>IFERROR(IFERROR(VLOOKUP(I7789,'DE-PARA'!B:D,3,0),VLOOKUP(I7789,'DE-PARA'!C:D,2,0)),"NÃO ENCONTRADO")</f>
        <v>Outras Saídas</v>
      </c>
      <c r="L7789" s="50" t="str">
        <f>VLOOKUP(K7789,'Base -Receita-Despesa'!$B:$AS,1,FALSE)</f>
        <v>Outras Saídas</v>
      </c>
    </row>
    <row r="7790" spans="1:12" ht="15" customHeight="1" x14ac:dyDescent="0.25">
      <c r="A7790" s="81" t="str">
        <f t="shared" si="248"/>
        <v>2020</v>
      </c>
      <c r="B7790" s="259" t="s">
        <v>1021</v>
      </c>
      <c r="C7790" s="260" t="s">
        <v>1022</v>
      </c>
      <c r="D7790" s="73" t="str">
        <f t="shared" si="249"/>
        <v>mai/2020</v>
      </c>
      <c r="E7790" s="263">
        <v>43964</v>
      </c>
      <c r="F7790" s="259" t="s">
        <v>207</v>
      </c>
      <c r="G7790" s="259" t="s">
        <v>295</v>
      </c>
      <c r="H7790" s="264" t="s">
        <v>208</v>
      </c>
      <c r="I7790" s="264" t="s">
        <v>298</v>
      </c>
      <c r="J7790" s="265">
        <v>115473.35</v>
      </c>
      <c r="K7790" s="82" t="str">
        <f>IFERROR(IFERROR(VLOOKUP(I7790,'DE-PARA'!B:D,3,0),VLOOKUP(I7790,'DE-PARA'!C:D,2,0)),"NÃO ENCONTRADO")</f>
        <v>Entrada Conta Aplicação (+)</v>
      </c>
      <c r="L7790" s="50" t="str">
        <f>VLOOKUP(K7790,'Base -Receita-Despesa'!$B:$AS,1,FALSE)</f>
        <v>ENTRADA CONTA APLICAÇÃO (+)</v>
      </c>
    </row>
    <row r="7791" spans="1:12" ht="15" customHeight="1" x14ac:dyDescent="0.25">
      <c r="A7791" s="81" t="str">
        <f t="shared" si="248"/>
        <v>2020</v>
      </c>
      <c r="B7791" s="259" t="s">
        <v>1021</v>
      </c>
      <c r="C7791" s="260" t="s">
        <v>1022</v>
      </c>
      <c r="D7791" s="73" t="str">
        <f t="shared" si="249"/>
        <v>mai/2020</v>
      </c>
      <c r="E7791" s="263">
        <v>43965</v>
      </c>
      <c r="F7791" s="259">
        <v>4620</v>
      </c>
      <c r="G7791" s="259" t="s">
        <v>295</v>
      </c>
      <c r="H7791" s="264" t="s">
        <v>1084</v>
      </c>
      <c r="I7791" s="264" t="s">
        <v>252</v>
      </c>
      <c r="J7791" s="264">
        <v>-855</v>
      </c>
      <c r="K7791" s="82" t="str">
        <f>IFERROR(IFERROR(VLOOKUP(I7791,'DE-PARA'!B:D,3,0),VLOOKUP(I7791,'DE-PARA'!C:D,2,0)),"NÃO ENCONTRADO")</f>
        <v>Materiais</v>
      </c>
      <c r="L7791" s="50" t="str">
        <f>VLOOKUP(K7791,'Base -Receita-Despesa'!$B:$AS,1,FALSE)</f>
        <v>Materiais</v>
      </c>
    </row>
    <row r="7792" spans="1:12" ht="15" customHeight="1" x14ac:dyDescent="0.25">
      <c r="A7792" s="81" t="str">
        <f t="shared" si="248"/>
        <v>2020</v>
      </c>
      <c r="B7792" s="259" t="s">
        <v>1021</v>
      </c>
      <c r="C7792" s="260" t="s">
        <v>1022</v>
      </c>
      <c r="D7792" s="73" t="str">
        <f t="shared" si="249"/>
        <v>mai/2020</v>
      </c>
      <c r="E7792" s="263">
        <v>43965</v>
      </c>
      <c r="F7792" s="259">
        <v>2141</v>
      </c>
      <c r="G7792" s="259" t="s">
        <v>295</v>
      </c>
      <c r="H7792" s="264" t="s">
        <v>1442</v>
      </c>
      <c r="I7792" s="264" t="s">
        <v>137</v>
      </c>
      <c r="J7792" s="265">
        <v>-3500</v>
      </c>
      <c r="K7792" s="82" t="str">
        <f>IFERROR(IFERROR(VLOOKUP(I7792,'DE-PARA'!B:D,3,0),VLOOKUP(I7792,'DE-PARA'!C:D,2,0)),"NÃO ENCONTRADO")</f>
        <v>Serviços</v>
      </c>
      <c r="L7792" s="50" t="str">
        <f>VLOOKUP(K7792,'Base -Receita-Despesa'!$B:$AS,1,FALSE)</f>
        <v>Serviços</v>
      </c>
    </row>
    <row r="7793" spans="1:12" ht="15" customHeight="1" x14ac:dyDescent="0.25">
      <c r="A7793" s="81" t="str">
        <f t="shared" si="248"/>
        <v>2020</v>
      </c>
      <c r="B7793" s="259" t="s">
        <v>1021</v>
      </c>
      <c r="C7793" s="260" t="s">
        <v>1022</v>
      </c>
      <c r="D7793" s="73" t="str">
        <f t="shared" si="249"/>
        <v>mai/2020</v>
      </c>
      <c r="E7793" s="263">
        <v>43965</v>
      </c>
      <c r="F7793" s="259">
        <v>200408929362</v>
      </c>
      <c r="G7793" s="259" t="s">
        <v>295</v>
      </c>
      <c r="H7793" s="264" t="s">
        <v>185</v>
      </c>
      <c r="I7793" s="264" t="s">
        <v>138</v>
      </c>
      <c r="J7793" s="264">
        <v>-162.03</v>
      </c>
      <c r="K7793" s="82" t="str">
        <f>IFERROR(IFERROR(VLOOKUP(I7793,'DE-PARA'!B:D,3,0),VLOOKUP(I7793,'DE-PARA'!C:D,2,0)),"NÃO ENCONTRADO")</f>
        <v>Concessionárias (água, luz e telefone)</v>
      </c>
      <c r="L7793" s="50" t="str">
        <f>VLOOKUP(K7793,'Base -Receita-Despesa'!$B:$AS,1,FALSE)</f>
        <v>Concessionárias (água, luz e telefone)</v>
      </c>
    </row>
    <row r="7794" spans="1:12" ht="15" customHeight="1" x14ac:dyDescent="0.25">
      <c r="A7794" s="81" t="str">
        <f t="shared" ref="A7794:A7857" si="250">IF(K7794="NÃO ENCONTRADO",0,RIGHT(D7794,4))</f>
        <v>2020</v>
      </c>
      <c r="B7794" s="259" t="s">
        <v>1021</v>
      </c>
      <c r="C7794" s="260" t="s">
        <v>1022</v>
      </c>
      <c r="D7794" s="73" t="str">
        <f t="shared" si="249"/>
        <v>mai/2020</v>
      </c>
      <c r="E7794" s="263">
        <v>43965</v>
      </c>
      <c r="F7794" s="259">
        <v>13030</v>
      </c>
      <c r="G7794" s="259" t="s">
        <v>295</v>
      </c>
      <c r="H7794" s="264" t="s">
        <v>1304</v>
      </c>
      <c r="I7794" s="264" t="s">
        <v>249</v>
      </c>
      <c r="J7794" s="265">
        <v>-4082.93</v>
      </c>
      <c r="K7794" s="82" t="str">
        <f>IFERROR(IFERROR(VLOOKUP(I7794,'DE-PARA'!B:D,3,0),VLOOKUP(I7794,'DE-PARA'!C:D,2,0)),"NÃO ENCONTRADO")</f>
        <v>Materiais</v>
      </c>
      <c r="L7794" s="50" t="str">
        <f>VLOOKUP(K7794,'Base -Receita-Despesa'!$B:$AS,1,FALSE)</f>
        <v>Materiais</v>
      </c>
    </row>
    <row r="7795" spans="1:12" ht="15" customHeight="1" x14ac:dyDescent="0.25">
      <c r="A7795" s="81" t="str">
        <f t="shared" si="250"/>
        <v>2020</v>
      </c>
      <c r="B7795" s="259" t="s">
        <v>1021</v>
      </c>
      <c r="C7795" s="260" t="s">
        <v>1022</v>
      </c>
      <c r="D7795" s="73" t="str">
        <f t="shared" si="249"/>
        <v>mai/2020</v>
      </c>
      <c r="E7795" s="263">
        <v>43965</v>
      </c>
      <c r="F7795" s="259">
        <v>191849</v>
      </c>
      <c r="G7795" s="259" t="s">
        <v>309</v>
      </c>
      <c r="H7795" s="264" t="s">
        <v>1869</v>
      </c>
      <c r="I7795" s="264" t="s">
        <v>251</v>
      </c>
      <c r="J7795" s="265">
        <v>-1818</v>
      </c>
      <c r="K7795" s="82" t="str">
        <f>IFERROR(IFERROR(VLOOKUP(I7795,'DE-PARA'!B:D,3,0),VLOOKUP(I7795,'DE-PARA'!C:D,2,0)),"NÃO ENCONTRADO")</f>
        <v>Materiais</v>
      </c>
      <c r="L7795" s="50" t="str">
        <f>VLOOKUP(K7795,'Base -Receita-Despesa'!$B:$AS,1,FALSE)</f>
        <v>Materiais</v>
      </c>
    </row>
    <row r="7796" spans="1:12" ht="15" customHeight="1" x14ac:dyDescent="0.25">
      <c r="A7796" s="81" t="str">
        <f t="shared" si="250"/>
        <v>2020</v>
      </c>
      <c r="B7796" s="259" t="s">
        <v>1021</v>
      </c>
      <c r="C7796" s="260" t="s">
        <v>1022</v>
      </c>
      <c r="D7796" s="73" t="str">
        <f t="shared" si="249"/>
        <v>mai/2020</v>
      </c>
      <c r="E7796" s="263">
        <v>43965</v>
      </c>
      <c r="F7796" s="259" t="s">
        <v>174</v>
      </c>
      <c r="G7796" s="259" t="s">
        <v>295</v>
      </c>
      <c r="H7796" s="264" t="s">
        <v>2167</v>
      </c>
      <c r="I7796" s="264" t="s">
        <v>128</v>
      </c>
      <c r="J7796" s="264">
        <v>-105.67</v>
      </c>
      <c r="K7796" s="82" t="str">
        <f>IFERROR(IFERROR(VLOOKUP(I7796,'DE-PARA'!B:D,3,0),VLOOKUP(I7796,'DE-PARA'!C:D,2,0)),"NÃO ENCONTRADO")</f>
        <v>Rescisões Trabalhistas</v>
      </c>
      <c r="L7796" s="50" t="str">
        <f>VLOOKUP(K7796,'Base -Receita-Despesa'!$B:$AS,1,FALSE)</f>
        <v>Rescisões Trabalhistas</v>
      </c>
    </row>
    <row r="7797" spans="1:12" ht="15" customHeight="1" x14ac:dyDescent="0.25">
      <c r="A7797" s="81" t="str">
        <f t="shared" si="250"/>
        <v>2020</v>
      </c>
      <c r="B7797" s="259" t="s">
        <v>1021</v>
      </c>
      <c r="C7797" s="260" t="s">
        <v>1022</v>
      </c>
      <c r="D7797" s="73" t="str">
        <f t="shared" si="249"/>
        <v>mai/2020</v>
      </c>
      <c r="E7797" s="263">
        <v>43965</v>
      </c>
      <c r="F7797" s="259" t="s">
        <v>174</v>
      </c>
      <c r="G7797" s="259" t="s">
        <v>295</v>
      </c>
      <c r="H7797" s="264" t="s">
        <v>1391</v>
      </c>
      <c r="I7797" s="264" t="s">
        <v>128</v>
      </c>
      <c r="J7797" s="264">
        <v>-56.47</v>
      </c>
      <c r="K7797" s="82" t="str">
        <f>IFERROR(IFERROR(VLOOKUP(I7797,'DE-PARA'!B:D,3,0),VLOOKUP(I7797,'DE-PARA'!C:D,2,0)),"NÃO ENCONTRADO")</f>
        <v>Rescisões Trabalhistas</v>
      </c>
      <c r="L7797" s="50" t="str">
        <f>VLOOKUP(K7797,'Base -Receita-Despesa'!$B:$AS,1,FALSE)</f>
        <v>Rescisões Trabalhistas</v>
      </c>
    </row>
    <row r="7798" spans="1:12" ht="15" customHeight="1" x14ac:dyDescent="0.25">
      <c r="A7798" s="81" t="str">
        <f t="shared" si="250"/>
        <v>2020</v>
      </c>
      <c r="B7798" s="259" t="s">
        <v>1021</v>
      </c>
      <c r="C7798" s="260" t="s">
        <v>1022</v>
      </c>
      <c r="D7798" s="73" t="str">
        <f t="shared" si="249"/>
        <v>mai/2020</v>
      </c>
      <c r="E7798" s="263">
        <v>43965</v>
      </c>
      <c r="F7798" s="259" t="s">
        <v>214</v>
      </c>
      <c r="G7798" s="259" t="s">
        <v>295</v>
      </c>
      <c r="H7798" s="264" t="s">
        <v>197</v>
      </c>
      <c r="I7798" s="264" t="s">
        <v>133</v>
      </c>
      <c r="J7798" s="264">
        <v>-10</v>
      </c>
      <c r="K7798" s="82" t="str">
        <f>IFERROR(IFERROR(VLOOKUP(I7798,'DE-PARA'!B:D,3,0),VLOOKUP(I7798,'DE-PARA'!C:D,2,0)),"NÃO ENCONTRADO")</f>
        <v>Outras Saídas</v>
      </c>
      <c r="L7798" s="50" t="str">
        <f>VLOOKUP(K7798,'Base -Receita-Despesa'!$B:$AS,1,FALSE)</f>
        <v>Outras Saídas</v>
      </c>
    </row>
    <row r="7799" spans="1:12" ht="15" customHeight="1" x14ac:dyDescent="0.25">
      <c r="A7799" s="81" t="str">
        <f t="shared" si="250"/>
        <v>2020</v>
      </c>
      <c r="B7799" s="259" t="s">
        <v>1021</v>
      </c>
      <c r="C7799" s="260" t="s">
        <v>1022</v>
      </c>
      <c r="D7799" s="73" t="str">
        <f t="shared" si="249"/>
        <v>mai/2020</v>
      </c>
      <c r="E7799" s="263">
        <v>43965</v>
      </c>
      <c r="F7799" s="259" t="s">
        <v>214</v>
      </c>
      <c r="G7799" s="259" t="s">
        <v>295</v>
      </c>
      <c r="H7799" s="264" t="s">
        <v>197</v>
      </c>
      <c r="I7799" s="264" t="s">
        <v>133</v>
      </c>
      <c r="J7799" s="264">
        <v>-10</v>
      </c>
      <c r="K7799" s="82" t="str">
        <f>IFERROR(IFERROR(VLOOKUP(I7799,'DE-PARA'!B:D,3,0),VLOOKUP(I7799,'DE-PARA'!C:D,2,0)),"NÃO ENCONTRADO")</f>
        <v>Outras Saídas</v>
      </c>
      <c r="L7799" s="50" t="str">
        <f>VLOOKUP(K7799,'Base -Receita-Despesa'!$B:$AS,1,FALSE)</f>
        <v>Outras Saídas</v>
      </c>
    </row>
    <row r="7800" spans="1:12" ht="15" customHeight="1" x14ac:dyDescent="0.25">
      <c r="A7800" s="81" t="str">
        <f t="shared" si="250"/>
        <v>2020</v>
      </c>
      <c r="B7800" s="259" t="s">
        <v>1021</v>
      </c>
      <c r="C7800" s="260" t="s">
        <v>1022</v>
      </c>
      <c r="D7800" s="73" t="str">
        <f t="shared" si="249"/>
        <v>mai/2020</v>
      </c>
      <c r="E7800" s="263">
        <v>43965</v>
      </c>
      <c r="F7800" s="259" t="s">
        <v>207</v>
      </c>
      <c r="G7800" s="259" t="s">
        <v>295</v>
      </c>
      <c r="H7800" s="264" t="s">
        <v>208</v>
      </c>
      <c r="I7800" s="264" t="s">
        <v>298</v>
      </c>
      <c r="J7800" s="265">
        <v>10600.1</v>
      </c>
      <c r="K7800" s="82" t="str">
        <f>IFERROR(IFERROR(VLOOKUP(I7800,'DE-PARA'!B:D,3,0),VLOOKUP(I7800,'DE-PARA'!C:D,2,0)),"NÃO ENCONTRADO")</f>
        <v>Entrada Conta Aplicação (+)</v>
      </c>
      <c r="L7800" s="50" t="str">
        <f>VLOOKUP(K7800,'Base -Receita-Despesa'!$B:$AS,1,FALSE)</f>
        <v>ENTRADA CONTA APLICAÇÃO (+)</v>
      </c>
    </row>
    <row r="7801" spans="1:12" ht="15" customHeight="1" x14ac:dyDescent="0.25">
      <c r="A7801" s="81" t="str">
        <f t="shared" si="250"/>
        <v>2020</v>
      </c>
      <c r="B7801" s="259" t="s">
        <v>1021</v>
      </c>
      <c r="C7801" s="260" t="s">
        <v>1022</v>
      </c>
      <c r="D7801" s="73" t="str">
        <f t="shared" si="249"/>
        <v>mai/2020</v>
      </c>
      <c r="E7801" s="263">
        <v>43966</v>
      </c>
      <c r="F7801" s="259" t="s">
        <v>575</v>
      </c>
      <c r="G7801" s="259" t="s">
        <v>295</v>
      </c>
      <c r="H7801" s="264" t="s">
        <v>2017</v>
      </c>
      <c r="I7801" s="264" t="s">
        <v>148</v>
      </c>
      <c r="J7801" s="264">
        <v>-481.95</v>
      </c>
      <c r="K7801" s="82" t="str">
        <f>IFERROR(IFERROR(VLOOKUP(I7801,'DE-PARA'!B:D,3,0),VLOOKUP(I7801,'DE-PARA'!C:D,2,0)),"NÃO ENCONTRADO")</f>
        <v>Pessoal</v>
      </c>
      <c r="L7801" s="50" t="str">
        <f>VLOOKUP(K7801,'Base -Receita-Despesa'!$B:$AS,1,FALSE)</f>
        <v>Pessoal</v>
      </c>
    </row>
    <row r="7802" spans="1:12" ht="15" customHeight="1" x14ac:dyDescent="0.25">
      <c r="A7802" s="81" t="str">
        <f t="shared" si="250"/>
        <v>2020</v>
      </c>
      <c r="B7802" s="259" t="s">
        <v>1021</v>
      </c>
      <c r="C7802" s="260" t="s">
        <v>1022</v>
      </c>
      <c r="D7802" s="73" t="str">
        <f t="shared" si="249"/>
        <v>mai/2020</v>
      </c>
      <c r="E7802" s="263">
        <v>43966</v>
      </c>
      <c r="F7802" s="259" t="s">
        <v>575</v>
      </c>
      <c r="G7802" s="259" t="s">
        <v>295</v>
      </c>
      <c r="H7802" s="264" t="s">
        <v>2148</v>
      </c>
      <c r="I7802" s="264" t="s">
        <v>148</v>
      </c>
      <c r="J7802" s="264">
        <v>-121.5</v>
      </c>
      <c r="K7802" s="82" t="str">
        <f>IFERROR(IFERROR(VLOOKUP(I7802,'DE-PARA'!B:D,3,0),VLOOKUP(I7802,'DE-PARA'!C:D,2,0)),"NÃO ENCONTRADO")</f>
        <v>Pessoal</v>
      </c>
      <c r="L7802" s="50" t="str">
        <f>VLOOKUP(K7802,'Base -Receita-Despesa'!$B:$AS,1,FALSE)</f>
        <v>Pessoal</v>
      </c>
    </row>
    <row r="7803" spans="1:12" ht="15" customHeight="1" x14ac:dyDescent="0.25">
      <c r="A7803" s="81" t="str">
        <f t="shared" si="250"/>
        <v>2020</v>
      </c>
      <c r="B7803" s="259" t="s">
        <v>1021</v>
      </c>
      <c r="C7803" s="260" t="s">
        <v>1022</v>
      </c>
      <c r="D7803" s="73" t="str">
        <f t="shared" si="249"/>
        <v>mai/2020</v>
      </c>
      <c r="E7803" s="263">
        <v>43966</v>
      </c>
      <c r="F7803" s="259" t="s">
        <v>575</v>
      </c>
      <c r="G7803" s="259" t="s">
        <v>295</v>
      </c>
      <c r="H7803" s="264" t="s">
        <v>2157</v>
      </c>
      <c r="I7803" s="264" t="s">
        <v>148</v>
      </c>
      <c r="J7803" s="264">
        <v>-240</v>
      </c>
      <c r="K7803" s="82" t="str">
        <f>IFERROR(IFERROR(VLOOKUP(I7803,'DE-PARA'!B:D,3,0),VLOOKUP(I7803,'DE-PARA'!C:D,2,0)),"NÃO ENCONTRADO")</f>
        <v>Pessoal</v>
      </c>
      <c r="L7803" s="50" t="str">
        <f>VLOOKUP(K7803,'Base -Receita-Despesa'!$B:$AS,1,FALSE)</f>
        <v>Pessoal</v>
      </c>
    </row>
    <row r="7804" spans="1:12" ht="15" customHeight="1" x14ac:dyDescent="0.25">
      <c r="A7804" s="81" t="str">
        <f t="shared" si="250"/>
        <v>2020</v>
      </c>
      <c r="B7804" s="259" t="s">
        <v>1021</v>
      </c>
      <c r="C7804" s="260" t="s">
        <v>1022</v>
      </c>
      <c r="D7804" s="73" t="str">
        <f t="shared" si="249"/>
        <v>mai/2020</v>
      </c>
      <c r="E7804" s="263">
        <v>43966</v>
      </c>
      <c r="F7804" s="259" t="s">
        <v>575</v>
      </c>
      <c r="G7804" s="259" t="s">
        <v>295</v>
      </c>
      <c r="H7804" s="264" t="s">
        <v>1898</v>
      </c>
      <c r="I7804" s="264" t="s">
        <v>148</v>
      </c>
      <c r="J7804" s="264">
        <v>-397.86</v>
      </c>
      <c r="K7804" s="82" t="str">
        <f>IFERROR(IFERROR(VLOOKUP(I7804,'DE-PARA'!B:D,3,0),VLOOKUP(I7804,'DE-PARA'!C:D,2,0)),"NÃO ENCONTRADO")</f>
        <v>Pessoal</v>
      </c>
      <c r="L7804" s="50" t="str">
        <f>VLOOKUP(K7804,'Base -Receita-Despesa'!$B:$AS,1,FALSE)</f>
        <v>Pessoal</v>
      </c>
    </row>
    <row r="7805" spans="1:12" ht="15" customHeight="1" x14ac:dyDescent="0.25">
      <c r="A7805" s="81" t="str">
        <f t="shared" si="250"/>
        <v>2020</v>
      </c>
      <c r="B7805" s="259" t="s">
        <v>1021</v>
      </c>
      <c r="C7805" s="260" t="s">
        <v>1022</v>
      </c>
      <c r="D7805" s="73" t="str">
        <f t="shared" si="249"/>
        <v>mai/2020</v>
      </c>
      <c r="E7805" s="263">
        <v>43966</v>
      </c>
      <c r="F7805" s="259" t="s">
        <v>575</v>
      </c>
      <c r="G7805" s="259" t="s">
        <v>295</v>
      </c>
      <c r="H7805" s="264" t="s">
        <v>2099</v>
      </c>
      <c r="I7805" s="264" t="s">
        <v>148</v>
      </c>
      <c r="J7805" s="264">
        <v>-680</v>
      </c>
      <c r="K7805" s="82" t="str">
        <f>IFERROR(IFERROR(VLOOKUP(I7805,'DE-PARA'!B:D,3,0),VLOOKUP(I7805,'DE-PARA'!C:D,2,0)),"NÃO ENCONTRADO")</f>
        <v>Pessoal</v>
      </c>
      <c r="L7805" s="50" t="str">
        <f>VLOOKUP(K7805,'Base -Receita-Despesa'!$B:$AS,1,FALSE)</f>
        <v>Pessoal</v>
      </c>
    </row>
    <row r="7806" spans="1:12" ht="15" customHeight="1" x14ac:dyDescent="0.25">
      <c r="A7806" s="81" t="str">
        <f t="shared" si="250"/>
        <v>2020</v>
      </c>
      <c r="B7806" s="259" t="s">
        <v>1021</v>
      </c>
      <c r="C7806" s="260" t="s">
        <v>1022</v>
      </c>
      <c r="D7806" s="73" t="str">
        <f t="shared" si="249"/>
        <v>mai/2020</v>
      </c>
      <c r="E7806" s="263">
        <v>43966</v>
      </c>
      <c r="F7806" s="259" t="s">
        <v>575</v>
      </c>
      <c r="G7806" s="259" t="s">
        <v>295</v>
      </c>
      <c r="H7806" s="264" t="s">
        <v>2054</v>
      </c>
      <c r="I7806" s="264" t="s">
        <v>148</v>
      </c>
      <c r="J7806" s="264">
        <v>-216</v>
      </c>
      <c r="K7806" s="82" t="str">
        <f>IFERROR(IFERROR(VLOOKUP(I7806,'DE-PARA'!B:D,3,0),VLOOKUP(I7806,'DE-PARA'!C:D,2,0)),"NÃO ENCONTRADO")</f>
        <v>Pessoal</v>
      </c>
      <c r="L7806" s="50" t="str">
        <f>VLOOKUP(K7806,'Base -Receita-Despesa'!$B:$AS,1,FALSE)</f>
        <v>Pessoal</v>
      </c>
    </row>
    <row r="7807" spans="1:12" ht="15" customHeight="1" x14ac:dyDescent="0.25">
      <c r="A7807" s="81" t="str">
        <f t="shared" si="250"/>
        <v>2020</v>
      </c>
      <c r="B7807" s="259" t="s">
        <v>1021</v>
      </c>
      <c r="C7807" s="260" t="s">
        <v>1022</v>
      </c>
      <c r="D7807" s="73" t="str">
        <f t="shared" si="249"/>
        <v>mai/2020</v>
      </c>
      <c r="E7807" s="263">
        <v>43966</v>
      </c>
      <c r="F7807" s="259" t="s">
        <v>575</v>
      </c>
      <c r="G7807" s="259" t="s">
        <v>295</v>
      </c>
      <c r="H7807" s="264" t="s">
        <v>1578</v>
      </c>
      <c r="I7807" s="264" t="s">
        <v>148</v>
      </c>
      <c r="J7807" s="264">
        <v>-360</v>
      </c>
      <c r="K7807" s="82" t="str">
        <f>IFERROR(IFERROR(VLOOKUP(I7807,'DE-PARA'!B:D,3,0),VLOOKUP(I7807,'DE-PARA'!C:D,2,0)),"NÃO ENCONTRADO")</f>
        <v>Pessoal</v>
      </c>
      <c r="L7807" s="50" t="str">
        <f>VLOOKUP(K7807,'Base -Receita-Despesa'!$B:$AS,1,FALSE)</f>
        <v>Pessoal</v>
      </c>
    </row>
    <row r="7808" spans="1:12" ht="15" customHeight="1" x14ac:dyDescent="0.25">
      <c r="A7808" s="81" t="str">
        <f t="shared" si="250"/>
        <v>2020</v>
      </c>
      <c r="B7808" s="259" t="s">
        <v>1021</v>
      </c>
      <c r="C7808" s="260" t="s">
        <v>1022</v>
      </c>
      <c r="D7808" s="73" t="str">
        <f t="shared" si="249"/>
        <v>mai/2020</v>
      </c>
      <c r="E7808" s="263">
        <v>43966</v>
      </c>
      <c r="F7808" s="259" t="s">
        <v>575</v>
      </c>
      <c r="G7808" s="259" t="s">
        <v>295</v>
      </c>
      <c r="H7808" s="264" t="s">
        <v>2152</v>
      </c>
      <c r="I7808" s="264" t="s">
        <v>148</v>
      </c>
      <c r="J7808" s="267">
        <v>-546</v>
      </c>
      <c r="K7808" s="82" t="str">
        <f>IFERROR(IFERROR(VLOOKUP(I7808,'DE-PARA'!B:D,3,0),VLOOKUP(I7808,'DE-PARA'!C:D,2,0)),"NÃO ENCONTRADO")</f>
        <v>Pessoal</v>
      </c>
      <c r="L7808" s="50" t="str">
        <f>VLOOKUP(K7808,'Base -Receita-Despesa'!$B:$AS,1,FALSE)</f>
        <v>Pessoal</v>
      </c>
    </row>
    <row r="7809" spans="1:12" ht="15" customHeight="1" x14ac:dyDescent="0.25">
      <c r="A7809" s="81" t="str">
        <f t="shared" si="250"/>
        <v>2020</v>
      </c>
      <c r="B7809" s="259" t="s">
        <v>1021</v>
      </c>
      <c r="C7809" s="260" t="s">
        <v>1022</v>
      </c>
      <c r="D7809" s="73" t="str">
        <f t="shared" si="249"/>
        <v>mai/2020</v>
      </c>
      <c r="E7809" s="263">
        <v>43966</v>
      </c>
      <c r="F7809" s="259">
        <v>40082</v>
      </c>
      <c r="G7809" s="259" t="s">
        <v>295</v>
      </c>
      <c r="H7809" s="264" t="s">
        <v>1444</v>
      </c>
      <c r="I7809" s="264" t="s">
        <v>248</v>
      </c>
      <c r="J7809" s="264">
        <v>-380.4</v>
      </c>
      <c r="K7809" s="82" t="str">
        <f>IFERROR(IFERROR(VLOOKUP(I7809,'DE-PARA'!B:D,3,0),VLOOKUP(I7809,'DE-PARA'!C:D,2,0)),"NÃO ENCONTRADO")</f>
        <v>Materiais</v>
      </c>
      <c r="L7809" s="50" t="str">
        <f>VLOOKUP(K7809,'Base -Receita-Despesa'!$B:$AS,1,FALSE)</f>
        <v>Materiais</v>
      </c>
    </row>
    <row r="7810" spans="1:12" ht="15" customHeight="1" x14ac:dyDescent="0.25">
      <c r="A7810" s="81" t="str">
        <f t="shared" si="250"/>
        <v>2020</v>
      </c>
      <c r="B7810" s="259" t="s">
        <v>1021</v>
      </c>
      <c r="C7810" s="260" t="s">
        <v>1022</v>
      </c>
      <c r="D7810" s="73" t="str">
        <f t="shared" si="249"/>
        <v>mai/2020</v>
      </c>
      <c r="E7810" s="263">
        <v>43966</v>
      </c>
      <c r="F7810" s="259">
        <v>119128</v>
      </c>
      <c r="G7810" s="259" t="s">
        <v>295</v>
      </c>
      <c r="H7810" s="264" t="s">
        <v>848</v>
      </c>
      <c r="I7810" s="264" t="s">
        <v>259</v>
      </c>
      <c r="J7810" s="265">
        <v>-3918.17</v>
      </c>
      <c r="K7810" s="82" t="str">
        <f>IFERROR(IFERROR(VLOOKUP(I7810,'DE-PARA'!B:D,3,0),VLOOKUP(I7810,'DE-PARA'!C:D,2,0)),"NÃO ENCONTRADO")</f>
        <v>Materiais</v>
      </c>
      <c r="L7810" s="50" t="str">
        <f>VLOOKUP(K7810,'Base -Receita-Despesa'!$B:$AS,1,FALSE)</f>
        <v>Materiais</v>
      </c>
    </row>
    <row r="7811" spans="1:12" ht="15" customHeight="1" x14ac:dyDescent="0.25">
      <c r="A7811" s="81" t="str">
        <f t="shared" si="250"/>
        <v>2020</v>
      </c>
      <c r="B7811" s="259" t="s">
        <v>1021</v>
      </c>
      <c r="C7811" s="260" t="s">
        <v>1022</v>
      </c>
      <c r="D7811" s="73" t="str">
        <f t="shared" ref="D7811:D7874" si="251">TEXT(E7811,"mmm/aaaa")</f>
        <v>mai/2020</v>
      </c>
      <c r="E7811" s="263">
        <v>43966</v>
      </c>
      <c r="F7811" s="259" t="s">
        <v>806</v>
      </c>
      <c r="G7811" s="259" t="s">
        <v>295</v>
      </c>
      <c r="H7811" s="264" t="s">
        <v>806</v>
      </c>
      <c r="I7811" s="264" t="s">
        <v>237</v>
      </c>
      <c r="J7811" s="265">
        <v>-15219.16</v>
      </c>
      <c r="K7811" s="82" t="str">
        <f>IFERROR(IFERROR(VLOOKUP(I7811,'DE-PARA'!B:D,3,0),VLOOKUP(I7811,'DE-PARA'!C:D,2,0)),"NÃO ENCONTRADO")</f>
        <v>Reembolso de Rateios(-)</v>
      </c>
      <c r="L7811" s="50" t="str">
        <f>VLOOKUP(K7811,'Base -Receita-Despesa'!$B:$AS,1,FALSE)</f>
        <v>Reembolso de Rateios(-)</v>
      </c>
    </row>
    <row r="7812" spans="1:12" ht="15" customHeight="1" x14ac:dyDescent="0.25">
      <c r="A7812" s="81" t="str">
        <f t="shared" si="250"/>
        <v>2020</v>
      </c>
      <c r="B7812" s="259" t="s">
        <v>1021</v>
      </c>
      <c r="C7812" s="260" t="s">
        <v>1022</v>
      </c>
      <c r="D7812" s="73" t="str">
        <f t="shared" si="251"/>
        <v>mai/2020</v>
      </c>
      <c r="E7812" s="263">
        <v>43966</v>
      </c>
      <c r="F7812" s="259" t="s">
        <v>207</v>
      </c>
      <c r="G7812" s="259" t="s">
        <v>295</v>
      </c>
      <c r="H7812" s="264" t="s">
        <v>208</v>
      </c>
      <c r="I7812" s="264" t="s">
        <v>298</v>
      </c>
      <c r="J7812" s="265">
        <v>22561.040000000001</v>
      </c>
      <c r="K7812" s="82" t="str">
        <f>IFERROR(IFERROR(VLOOKUP(I7812,'DE-PARA'!B:D,3,0),VLOOKUP(I7812,'DE-PARA'!C:D,2,0)),"NÃO ENCONTRADO")</f>
        <v>Entrada Conta Aplicação (+)</v>
      </c>
      <c r="L7812" s="50" t="str">
        <f>VLOOKUP(K7812,'Base -Receita-Despesa'!$B:$AS,1,FALSE)</f>
        <v>ENTRADA CONTA APLICAÇÃO (+)</v>
      </c>
    </row>
    <row r="7813" spans="1:12" ht="15" customHeight="1" x14ac:dyDescent="0.25">
      <c r="A7813" s="81" t="str">
        <f t="shared" si="250"/>
        <v>2020</v>
      </c>
      <c r="B7813" s="259" t="s">
        <v>1021</v>
      </c>
      <c r="C7813" s="260" t="s">
        <v>1022</v>
      </c>
      <c r="D7813" s="73" t="str">
        <f t="shared" si="251"/>
        <v>mai/2020</v>
      </c>
      <c r="E7813" s="263">
        <v>43969</v>
      </c>
      <c r="F7813" s="259">
        <v>6115</v>
      </c>
      <c r="G7813" s="259" t="s">
        <v>295</v>
      </c>
      <c r="H7813" s="264" t="s">
        <v>1782</v>
      </c>
      <c r="I7813" s="264" t="s">
        <v>190</v>
      </c>
      <c r="J7813" s="265">
        <v>5766</v>
      </c>
      <c r="K7813" s="82" t="str">
        <f>IFERROR(IFERROR(VLOOKUP(I7813,'DE-PARA'!B:D,3,0),VLOOKUP(I7813,'DE-PARA'!C:D,2,0)),"NÃO ENCONTRADO")</f>
        <v>Serviços</v>
      </c>
      <c r="L7813" s="50" t="str">
        <f>VLOOKUP(K7813,'Base -Receita-Despesa'!$B:$AS,1,FALSE)</f>
        <v>Serviços</v>
      </c>
    </row>
    <row r="7814" spans="1:12" ht="15" customHeight="1" x14ac:dyDescent="0.25">
      <c r="A7814" s="81" t="str">
        <f t="shared" si="250"/>
        <v>2020</v>
      </c>
      <c r="B7814" s="259" t="s">
        <v>1021</v>
      </c>
      <c r="C7814" s="260" t="s">
        <v>1022</v>
      </c>
      <c r="D7814" s="73" t="str">
        <f t="shared" si="251"/>
        <v>mai/2020</v>
      </c>
      <c r="E7814" s="263">
        <v>43969</v>
      </c>
      <c r="F7814" s="259">
        <v>1.26025420139085E+16</v>
      </c>
      <c r="G7814" s="259" t="s">
        <v>295</v>
      </c>
      <c r="H7814" s="264" t="s">
        <v>400</v>
      </c>
      <c r="I7814" s="264" t="s">
        <v>188</v>
      </c>
      <c r="J7814" s="264">
        <v>-216.56</v>
      </c>
      <c r="K7814" s="82" t="str">
        <f>IFERROR(IFERROR(VLOOKUP(I7814,'DE-PARA'!B:D,3,0),VLOOKUP(I7814,'DE-PARA'!C:D,2,0)),"NÃO ENCONTRADO")</f>
        <v>Tributos, Taxas e Contribuições</v>
      </c>
      <c r="L7814" s="50" t="str">
        <f>VLOOKUP(K7814,'Base -Receita-Despesa'!$B:$AS,1,FALSE)</f>
        <v>Tributos, Taxas e Contribuições</v>
      </c>
    </row>
    <row r="7815" spans="1:12" ht="15" customHeight="1" x14ac:dyDescent="0.25">
      <c r="A7815" s="81" t="str">
        <f t="shared" si="250"/>
        <v>2020</v>
      </c>
      <c r="B7815" s="259" t="s">
        <v>1021</v>
      </c>
      <c r="C7815" s="260" t="s">
        <v>1022</v>
      </c>
      <c r="D7815" s="73" t="str">
        <f t="shared" si="251"/>
        <v>mai/2020</v>
      </c>
      <c r="E7815" s="263">
        <v>43969</v>
      </c>
      <c r="F7815" s="259">
        <v>2310438</v>
      </c>
      <c r="G7815" s="259" t="s">
        <v>295</v>
      </c>
      <c r="H7815" s="264" t="s">
        <v>2168</v>
      </c>
      <c r="I7815" s="264" t="s">
        <v>120</v>
      </c>
      <c r="J7815" s="265">
        <v>-8558.4599999999991</v>
      </c>
      <c r="K7815" s="82" t="str">
        <f>IFERROR(IFERROR(VLOOKUP(I7815,'DE-PARA'!B:D,3,0),VLOOKUP(I7815,'DE-PARA'!C:D,2,0)),"NÃO ENCONTRADO")</f>
        <v>Serviços</v>
      </c>
      <c r="L7815" s="50" t="str">
        <f>VLOOKUP(K7815,'Base -Receita-Despesa'!$B:$AS,1,FALSE)</f>
        <v>Serviços</v>
      </c>
    </row>
    <row r="7816" spans="1:12" ht="15" customHeight="1" x14ac:dyDescent="0.25">
      <c r="A7816" s="81" t="str">
        <f t="shared" si="250"/>
        <v>2020</v>
      </c>
      <c r="B7816" s="259" t="s">
        <v>1021</v>
      </c>
      <c r="C7816" s="260" t="s">
        <v>1022</v>
      </c>
      <c r="D7816" s="73" t="str">
        <f t="shared" si="251"/>
        <v>mai/2020</v>
      </c>
      <c r="E7816" s="263">
        <v>43969</v>
      </c>
      <c r="F7816" s="259">
        <v>67</v>
      </c>
      <c r="G7816" s="259" t="s">
        <v>295</v>
      </c>
      <c r="H7816" s="264" t="s">
        <v>950</v>
      </c>
      <c r="I7816" s="264" t="s">
        <v>243</v>
      </c>
      <c r="J7816" s="265">
        <v>-56216.15</v>
      </c>
      <c r="K7816" s="82" t="str">
        <f>IFERROR(IFERROR(VLOOKUP(I7816,'DE-PARA'!B:D,3,0),VLOOKUP(I7816,'DE-PARA'!C:D,2,0)),"NÃO ENCONTRADO")</f>
        <v>Pessoal</v>
      </c>
      <c r="L7816" s="50" t="str">
        <f>VLOOKUP(K7816,'Base -Receita-Despesa'!$B:$AS,1,FALSE)</f>
        <v>Pessoal</v>
      </c>
    </row>
    <row r="7817" spans="1:12" ht="15" customHeight="1" x14ac:dyDescent="0.25">
      <c r="A7817" s="81" t="str">
        <f t="shared" si="250"/>
        <v>2020</v>
      </c>
      <c r="B7817" s="259" t="s">
        <v>1021</v>
      </c>
      <c r="C7817" s="260" t="s">
        <v>1022</v>
      </c>
      <c r="D7817" s="73" t="str">
        <f t="shared" si="251"/>
        <v>mai/2020</v>
      </c>
      <c r="E7817" s="263">
        <v>43969</v>
      </c>
      <c r="F7817" s="259">
        <v>22107</v>
      </c>
      <c r="G7817" s="259" t="s">
        <v>295</v>
      </c>
      <c r="H7817" s="264" t="s">
        <v>338</v>
      </c>
      <c r="I7817" s="264" t="s">
        <v>137</v>
      </c>
      <c r="J7817" s="265">
        <v>-7780.16</v>
      </c>
      <c r="K7817" s="82" t="str">
        <f>IFERROR(IFERROR(VLOOKUP(I7817,'DE-PARA'!B:D,3,0),VLOOKUP(I7817,'DE-PARA'!C:D,2,0)),"NÃO ENCONTRADO")</f>
        <v>Serviços</v>
      </c>
      <c r="L7817" s="50" t="str">
        <f>VLOOKUP(K7817,'Base -Receita-Despesa'!$B:$AS,1,FALSE)</f>
        <v>Serviços</v>
      </c>
    </row>
    <row r="7818" spans="1:12" ht="15" customHeight="1" x14ac:dyDescent="0.25">
      <c r="A7818" s="81" t="str">
        <f t="shared" si="250"/>
        <v>2020</v>
      </c>
      <c r="B7818" s="259" t="s">
        <v>1021</v>
      </c>
      <c r="C7818" s="260" t="s">
        <v>1022</v>
      </c>
      <c r="D7818" s="73" t="str">
        <f t="shared" si="251"/>
        <v>mai/2020</v>
      </c>
      <c r="E7818" s="263">
        <v>43969</v>
      </c>
      <c r="F7818" s="259">
        <v>16032</v>
      </c>
      <c r="G7818" s="259" t="s">
        <v>295</v>
      </c>
      <c r="H7818" s="264" t="s">
        <v>1629</v>
      </c>
      <c r="I7818" s="264" t="s">
        <v>120</v>
      </c>
      <c r="J7818" s="264">
        <v>-373.95</v>
      </c>
      <c r="K7818" s="82" t="str">
        <f>IFERROR(IFERROR(VLOOKUP(I7818,'DE-PARA'!B:D,3,0),VLOOKUP(I7818,'DE-PARA'!C:D,2,0)),"NÃO ENCONTRADO")</f>
        <v>Serviços</v>
      </c>
      <c r="L7818" s="50" t="str">
        <f>VLOOKUP(K7818,'Base -Receita-Despesa'!$B:$AS,1,FALSE)</f>
        <v>Serviços</v>
      </c>
    </row>
    <row r="7819" spans="1:12" ht="15" customHeight="1" x14ac:dyDescent="0.25">
      <c r="A7819" s="81" t="str">
        <f t="shared" si="250"/>
        <v>2020</v>
      </c>
      <c r="B7819" s="259" t="s">
        <v>1021</v>
      </c>
      <c r="C7819" s="260" t="s">
        <v>1022</v>
      </c>
      <c r="D7819" s="73" t="str">
        <f t="shared" si="251"/>
        <v>mai/2020</v>
      </c>
      <c r="E7819" s="263">
        <v>43969</v>
      </c>
      <c r="F7819" s="259">
        <v>287</v>
      </c>
      <c r="G7819" s="259" t="s">
        <v>295</v>
      </c>
      <c r="H7819" s="264" t="s">
        <v>840</v>
      </c>
      <c r="I7819" s="264" t="s">
        <v>150</v>
      </c>
      <c r="J7819" s="265">
        <v>-57255.62</v>
      </c>
      <c r="K7819" s="82" t="str">
        <f>IFERROR(IFERROR(VLOOKUP(I7819,'DE-PARA'!B:D,3,0),VLOOKUP(I7819,'DE-PARA'!C:D,2,0)),"NÃO ENCONTRADO")</f>
        <v>Serviços</v>
      </c>
      <c r="L7819" s="50" t="str">
        <f>VLOOKUP(K7819,'Base -Receita-Despesa'!$B:$AS,1,FALSE)</f>
        <v>Serviços</v>
      </c>
    </row>
    <row r="7820" spans="1:12" ht="15" customHeight="1" x14ac:dyDescent="0.25">
      <c r="A7820" s="81" t="str">
        <f t="shared" si="250"/>
        <v>2020</v>
      </c>
      <c r="B7820" s="259" t="s">
        <v>1021</v>
      </c>
      <c r="C7820" s="260" t="s">
        <v>1022</v>
      </c>
      <c r="D7820" s="73" t="str">
        <f t="shared" si="251"/>
        <v>mai/2020</v>
      </c>
      <c r="E7820" s="263">
        <v>43969</v>
      </c>
      <c r="F7820" s="259">
        <v>333</v>
      </c>
      <c r="G7820" s="259" t="s">
        <v>295</v>
      </c>
      <c r="H7820" s="264" t="s">
        <v>1946</v>
      </c>
      <c r="I7820" s="264" t="s">
        <v>279</v>
      </c>
      <c r="J7820" s="265">
        <v>-6600</v>
      </c>
      <c r="K7820" s="82" t="str">
        <f>IFERROR(IFERROR(VLOOKUP(I7820,'DE-PARA'!B:D,3,0),VLOOKUP(I7820,'DE-PARA'!C:D,2,0)),"NÃO ENCONTRADO")</f>
        <v>Serviços</v>
      </c>
      <c r="L7820" s="50" t="str">
        <f>VLOOKUP(K7820,'Base -Receita-Despesa'!$B:$AS,1,FALSE)</f>
        <v>Serviços</v>
      </c>
    </row>
    <row r="7821" spans="1:12" ht="15" customHeight="1" x14ac:dyDescent="0.25">
      <c r="A7821" s="81" t="str">
        <f t="shared" si="250"/>
        <v>2020</v>
      </c>
      <c r="B7821" s="259" t="s">
        <v>1021</v>
      </c>
      <c r="C7821" s="260" t="s">
        <v>1022</v>
      </c>
      <c r="D7821" s="73" t="str">
        <f t="shared" si="251"/>
        <v>mai/2020</v>
      </c>
      <c r="E7821" s="263">
        <v>43969</v>
      </c>
      <c r="F7821" s="259">
        <v>6115</v>
      </c>
      <c r="G7821" s="259" t="s">
        <v>295</v>
      </c>
      <c r="H7821" s="264" t="s">
        <v>1782</v>
      </c>
      <c r="I7821" s="264" t="s">
        <v>190</v>
      </c>
      <c r="J7821" s="265">
        <v>-5766</v>
      </c>
      <c r="K7821" s="82" t="str">
        <f>IFERROR(IFERROR(VLOOKUP(I7821,'DE-PARA'!B:D,3,0),VLOOKUP(I7821,'DE-PARA'!C:D,2,0)),"NÃO ENCONTRADO")</f>
        <v>Serviços</v>
      </c>
      <c r="L7821" s="50" t="str">
        <f>VLOOKUP(K7821,'Base -Receita-Despesa'!$B:$AS,1,FALSE)</f>
        <v>Serviços</v>
      </c>
    </row>
    <row r="7822" spans="1:12" ht="15" customHeight="1" x14ac:dyDescent="0.25">
      <c r="A7822" s="81" t="str">
        <f t="shared" si="250"/>
        <v>2020</v>
      </c>
      <c r="B7822" s="259" t="s">
        <v>1021</v>
      </c>
      <c r="C7822" s="260" t="s">
        <v>1022</v>
      </c>
      <c r="D7822" s="73" t="str">
        <f t="shared" si="251"/>
        <v>mai/2020</v>
      </c>
      <c r="E7822" s="263">
        <v>43969</v>
      </c>
      <c r="F7822" s="259">
        <v>397</v>
      </c>
      <c r="G7822" s="259" t="s">
        <v>295</v>
      </c>
      <c r="H7822" s="264" t="s">
        <v>2120</v>
      </c>
      <c r="I7822" s="264" t="s">
        <v>279</v>
      </c>
      <c r="J7822" s="265">
        <v>-4500</v>
      </c>
      <c r="K7822" s="82" t="str">
        <f>IFERROR(IFERROR(VLOOKUP(I7822,'DE-PARA'!B:D,3,0),VLOOKUP(I7822,'DE-PARA'!C:D,2,0)),"NÃO ENCONTRADO")</f>
        <v>Serviços</v>
      </c>
      <c r="L7822" s="50" t="str">
        <f>VLOOKUP(K7822,'Base -Receita-Despesa'!$B:$AS,1,FALSE)</f>
        <v>Serviços</v>
      </c>
    </row>
    <row r="7823" spans="1:12" ht="15" customHeight="1" x14ac:dyDescent="0.25">
      <c r="A7823" s="81" t="str">
        <f t="shared" si="250"/>
        <v>2020</v>
      </c>
      <c r="B7823" s="259" t="s">
        <v>1021</v>
      </c>
      <c r="C7823" s="260" t="s">
        <v>1022</v>
      </c>
      <c r="D7823" s="73" t="str">
        <f t="shared" si="251"/>
        <v>mai/2020</v>
      </c>
      <c r="E7823" s="263">
        <v>43969</v>
      </c>
      <c r="F7823" s="259">
        <v>6115</v>
      </c>
      <c r="G7823" s="259" t="s">
        <v>295</v>
      </c>
      <c r="H7823" s="264" t="s">
        <v>1782</v>
      </c>
      <c r="I7823" s="264" t="s">
        <v>190</v>
      </c>
      <c r="J7823" s="265">
        <v>-5766</v>
      </c>
      <c r="K7823" s="82" t="str">
        <f>IFERROR(IFERROR(VLOOKUP(I7823,'DE-PARA'!B:D,3,0),VLOOKUP(I7823,'DE-PARA'!C:D,2,0)),"NÃO ENCONTRADO")</f>
        <v>Serviços</v>
      </c>
      <c r="L7823" s="50" t="str">
        <f>VLOOKUP(K7823,'Base -Receita-Despesa'!$B:$AS,1,FALSE)</f>
        <v>Serviços</v>
      </c>
    </row>
    <row r="7824" spans="1:12" ht="15" customHeight="1" x14ac:dyDescent="0.25">
      <c r="A7824" s="81" t="str">
        <f t="shared" si="250"/>
        <v>2020</v>
      </c>
      <c r="B7824" s="259" t="s">
        <v>1021</v>
      </c>
      <c r="C7824" s="260" t="s">
        <v>1022</v>
      </c>
      <c r="D7824" s="73" t="str">
        <f t="shared" si="251"/>
        <v>mai/2020</v>
      </c>
      <c r="E7824" s="263">
        <v>43969</v>
      </c>
      <c r="F7824" s="259" t="s">
        <v>214</v>
      </c>
      <c r="G7824" s="259" t="s">
        <v>295</v>
      </c>
      <c r="H7824" s="264" t="s">
        <v>197</v>
      </c>
      <c r="I7824" s="264" t="s">
        <v>133</v>
      </c>
      <c r="J7824" s="264">
        <v>-10</v>
      </c>
      <c r="K7824" s="82" t="str">
        <f>IFERROR(IFERROR(VLOOKUP(I7824,'DE-PARA'!B:D,3,0),VLOOKUP(I7824,'DE-PARA'!C:D,2,0)),"NÃO ENCONTRADO")</f>
        <v>Outras Saídas</v>
      </c>
      <c r="L7824" s="50" t="str">
        <f>VLOOKUP(K7824,'Base -Receita-Despesa'!$B:$AS,1,FALSE)</f>
        <v>Outras Saídas</v>
      </c>
    </row>
    <row r="7825" spans="1:12" ht="15" customHeight="1" x14ac:dyDescent="0.25">
      <c r="A7825" s="81" t="str">
        <f t="shared" si="250"/>
        <v>2020</v>
      </c>
      <c r="B7825" s="259" t="s">
        <v>1021</v>
      </c>
      <c r="C7825" s="260" t="s">
        <v>1022</v>
      </c>
      <c r="D7825" s="73" t="str">
        <f t="shared" si="251"/>
        <v>mai/2020</v>
      </c>
      <c r="E7825" s="263">
        <v>43969</v>
      </c>
      <c r="F7825" s="259" t="s">
        <v>214</v>
      </c>
      <c r="G7825" s="259" t="s">
        <v>295</v>
      </c>
      <c r="H7825" s="264" t="s">
        <v>197</v>
      </c>
      <c r="I7825" s="264" t="s">
        <v>133</v>
      </c>
      <c r="J7825" s="264">
        <v>-10</v>
      </c>
      <c r="K7825" s="82" t="str">
        <f>IFERROR(IFERROR(VLOOKUP(I7825,'DE-PARA'!B:D,3,0),VLOOKUP(I7825,'DE-PARA'!C:D,2,0)),"NÃO ENCONTRADO")</f>
        <v>Outras Saídas</v>
      </c>
      <c r="L7825" s="50" t="str">
        <f>VLOOKUP(K7825,'Base -Receita-Despesa'!$B:$AS,1,FALSE)</f>
        <v>Outras Saídas</v>
      </c>
    </row>
    <row r="7826" spans="1:12" ht="15" customHeight="1" x14ac:dyDescent="0.25">
      <c r="A7826" s="81" t="str">
        <f t="shared" si="250"/>
        <v>2020</v>
      </c>
      <c r="B7826" s="259" t="s">
        <v>1021</v>
      </c>
      <c r="C7826" s="260" t="s">
        <v>1022</v>
      </c>
      <c r="D7826" s="73" t="str">
        <f t="shared" si="251"/>
        <v>mai/2020</v>
      </c>
      <c r="E7826" s="263">
        <v>43969</v>
      </c>
      <c r="F7826" s="259" t="s">
        <v>214</v>
      </c>
      <c r="G7826" s="259" t="s">
        <v>295</v>
      </c>
      <c r="H7826" s="264" t="s">
        <v>197</v>
      </c>
      <c r="I7826" s="264" t="s">
        <v>133</v>
      </c>
      <c r="J7826" s="264">
        <v>-10</v>
      </c>
      <c r="K7826" s="82" t="str">
        <f>IFERROR(IFERROR(VLOOKUP(I7826,'DE-PARA'!B:D,3,0),VLOOKUP(I7826,'DE-PARA'!C:D,2,0)),"NÃO ENCONTRADO")</f>
        <v>Outras Saídas</v>
      </c>
      <c r="L7826" s="50" t="str">
        <f>VLOOKUP(K7826,'Base -Receita-Despesa'!$B:$AS,1,FALSE)</f>
        <v>Outras Saídas</v>
      </c>
    </row>
    <row r="7827" spans="1:12" ht="15" customHeight="1" x14ac:dyDescent="0.25">
      <c r="A7827" s="81" t="str">
        <f t="shared" si="250"/>
        <v>2020</v>
      </c>
      <c r="B7827" s="259" t="s">
        <v>1021</v>
      </c>
      <c r="C7827" s="260" t="s">
        <v>1022</v>
      </c>
      <c r="D7827" s="73" t="str">
        <f t="shared" si="251"/>
        <v>mai/2020</v>
      </c>
      <c r="E7827" s="263">
        <v>43969</v>
      </c>
      <c r="F7827" s="259" t="s">
        <v>214</v>
      </c>
      <c r="G7827" s="259" t="s">
        <v>295</v>
      </c>
      <c r="H7827" s="264" t="s">
        <v>197</v>
      </c>
      <c r="I7827" s="264" t="s">
        <v>133</v>
      </c>
      <c r="J7827" s="264">
        <v>-10</v>
      </c>
      <c r="K7827" s="82" t="str">
        <f>IFERROR(IFERROR(VLOOKUP(I7827,'DE-PARA'!B:D,3,0),VLOOKUP(I7827,'DE-PARA'!C:D,2,0)),"NÃO ENCONTRADO")</f>
        <v>Outras Saídas</v>
      </c>
      <c r="L7827" s="50" t="str">
        <f>VLOOKUP(K7827,'Base -Receita-Despesa'!$B:$AS,1,FALSE)</f>
        <v>Outras Saídas</v>
      </c>
    </row>
    <row r="7828" spans="1:12" ht="15" customHeight="1" x14ac:dyDescent="0.25">
      <c r="A7828" s="81" t="str">
        <f t="shared" si="250"/>
        <v>2020</v>
      </c>
      <c r="B7828" s="259" t="s">
        <v>1021</v>
      </c>
      <c r="C7828" s="260" t="s">
        <v>1022</v>
      </c>
      <c r="D7828" s="73" t="str">
        <f t="shared" si="251"/>
        <v>mai/2020</v>
      </c>
      <c r="E7828" s="263">
        <v>43969</v>
      </c>
      <c r="F7828" s="259" t="s">
        <v>214</v>
      </c>
      <c r="G7828" s="259" t="s">
        <v>295</v>
      </c>
      <c r="H7828" s="264" t="s">
        <v>197</v>
      </c>
      <c r="I7828" s="264" t="s">
        <v>133</v>
      </c>
      <c r="J7828" s="264">
        <v>-10</v>
      </c>
      <c r="K7828" s="82" t="str">
        <f>IFERROR(IFERROR(VLOOKUP(I7828,'DE-PARA'!B:D,3,0),VLOOKUP(I7828,'DE-PARA'!C:D,2,0)),"NÃO ENCONTRADO")</f>
        <v>Outras Saídas</v>
      </c>
      <c r="L7828" s="50" t="str">
        <f>VLOOKUP(K7828,'Base -Receita-Despesa'!$B:$AS,1,FALSE)</f>
        <v>Outras Saídas</v>
      </c>
    </row>
    <row r="7829" spans="1:12" ht="15" customHeight="1" x14ac:dyDescent="0.25">
      <c r="A7829" s="81" t="str">
        <f t="shared" si="250"/>
        <v>2020</v>
      </c>
      <c r="B7829" s="259" t="s">
        <v>1021</v>
      </c>
      <c r="C7829" s="260" t="s">
        <v>1022</v>
      </c>
      <c r="D7829" s="73" t="str">
        <f t="shared" si="251"/>
        <v>mai/2020</v>
      </c>
      <c r="E7829" s="263">
        <v>43969</v>
      </c>
      <c r="F7829" s="259" t="s">
        <v>214</v>
      </c>
      <c r="G7829" s="259" t="s">
        <v>295</v>
      </c>
      <c r="H7829" s="264" t="s">
        <v>197</v>
      </c>
      <c r="I7829" s="264" t="s">
        <v>133</v>
      </c>
      <c r="J7829" s="264">
        <v>-10</v>
      </c>
      <c r="K7829" s="82" t="str">
        <f>IFERROR(IFERROR(VLOOKUP(I7829,'DE-PARA'!B:D,3,0),VLOOKUP(I7829,'DE-PARA'!C:D,2,0)),"NÃO ENCONTRADO")</f>
        <v>Outras Saídas</v>
      </c>
      <c r="L7829" s="50" t="str">
        <f>VLOOKUP(K7829,'Base -Receita-Despesa'!$B:$AS,1,FALSE)</f>
        <v>Outras Saídas</v>
      </c>
    </row>
    <row r="7830" spans="1:12" ht="15" customHeight="1" x14ac:dyDescent="0.25">
      <c r="A7830" s="81" t="str">
        <f t="shared" si="250"/>
        <v>2020</v>
      </c>
      <c r="B7830" s="259" t="s">
        <v>1021</v>
      </c>
      <c r="C7830" s="260" t="s">
        <v>1022</v>
      </c>
      <c r="D7830" s="73" t="str">
        <f t="shared" si="251"/>
        <v>mai/2020</v>
      </c>
      <c r="E7830" s="263">
        <v>43969</v>
      </c>
      <c r="F7830" s="259" t="s">
        <v>214</v>
      </c>
      <c r="G7830" s="259" t="s">
        <v>295</v>
      </c>
      <c r="H7830" s="264" t="s">
        <v>197</v>
      </c>
      <c r="I7830" s="264" t="s">
        <v>133</v>
      </c>
      <c r="J7830" s="264">
        <v>-10</v>
      </c>
      <c r="K7830" s="82" t="str">
        <f>IFERROR(IFERROR(VLOOKUP(I7830,'DE-PARA'!B:D,3,0),VLOOKUP(I7830,'DE-PARA'!C:D,2,0)),"NÃO ENCONTRADO")</f>
        <v>Outras Saídas</v>
      </c>
      <c r="L7830" s="50" t="str">
        <f>VLOOKUP(K7830,'Base -Receita-Despesa'!$B:$AS,1,FALSE)</f>
        <v>Outras Saídas</v>
      </c>
    </row>
    <row r="7831" spans="1:12" ht="15" customHeight="1" x14ac:dyDescent="0.25">
      <c r="A7831" s="81" t="str">
        <f t="shared" si="250"/>
        <v>2020</v>
      </c>
      <c r="B7831" s="259" t="s">
        <v>1021</v>
      </c>
      <c r="C7831" s="260" t="s">
        <v>1022</v>
      </c>
      <c r="D7831" s="73" t="str">
        <f t="shared" si="251"/>
        <v>mai/2020</v>
      </c>
      <c r="E7831" s="263">
        <v>43969</v>
      </c>
      <c r="F7831" s="259" t="s">
        <v>214</v>
      </c>
      <c r="G7831" s="259" t="s">
        <v>295</v>
      </c>
      <c r="H7831" s="264" t="s">
        <v>197</v>
      </c>
      <c r="I7831" s="264" t="s">
        <v>133</v>
      </c>
      <c r="J7831" s="264">
        <v>-10</v>
      </c>
      <c r="K7831" s="82" t="str">
        <f>IFERROR(IFERROR(VLOOKUP(I7831,'DE-PARA'!B:D,3,0),VLOOKUP(I7831,'DE-PARA'!C:D,2,0)),"NÃO ENCONTRADO")</f>
        <v>Outras Saídas</v>
      </c>
      <c r="L7831" s="50" t="str">
        <f>VLOOKUP(K7831,'Base -Receita-Despesa'!$B:$AS,1,FALSE)</f>
        <v>Outras Saídas</v>
      </c>
    </row>
    <row r="7832" spans="1:12" ht="15" customHeight="1" x14ac:dyDescent="0.25">
      <c r="A7832" s="81" t="str">
        <f t="shared" si="250"/>
        <v>2020</v>
      </c>
      <c r="B7832" s="259" t="s">
        <v>1021</v>
      </c>
      <c r="C7832" s="260" t="s">
        <v>1022</v>
      </c>
      <c r="D7832" s="73" t="str">
        <f t="shared" si="251"/>
        <v>mai/2020</v>
      </c>
      <c r="E7832" s="263">
        <v>43969</v>
      </c>
      <c r="F7832" s="259" t="s">
        <v>214</v>
      </c>
      <c r="G7832" s="259" t="s">
        <v>295</v>
      </c>
      <c r="H7832" s="264" t="s">
        <v>197</v>
      </c>
      <c r="I7832" s="264" t="s">
        <v>133</v>
      </c>
      <c r="J7832" s="264">
        <v>-10</v>
      </c>
      <c r="K7832" s="82" t="str">
        <f>IFERROR(IFERROR(VLOOKUP(I7832,'DE-PARA'!B:D,3,0),VLOOKUP(I7832,'DE-PARA'!C:D,2,0)),"NÃO ENCONTRADO")</f>
        <v>Outras Saídas</v>
      </c>
      <c r="L7832" s="50" t="str">
        <f>VLOOKUP(K7832,'Base -Receita-Despesa'!$B:$AS,1,FALSE)</f>
        <v>Outras Saídas</v>
      </c>
    </row>
    <row r="7833" spans="1:12" ht="15" customHeight="1" x14ac:dyDescent="0.25">
      <c r="A7833" s="81" t="str">
        <f t="shared" si="250"/>
        <v>2020</v>
      </c>
      <c r="B7833" s="259" t="s">
        <v>1021</v>
      </c>
      <c r="C7833" s="260" t="s">
        <v>1022</v>
      </c>
      <c r="D7833" s="73" t="str">
        <f t="shared" si="251"/>
        <v>mai/2020</v>
      </c>
      <c r="E7833" s="263">
        <v>43969</v>
      </c>
      <c r="F7833" s="259" t="s">
        <v>207</v>
      </c>
      <c r="G7833" s="259" t="s">
        <v>295</v>
      </c>
      <c r="H7833" s="264" t="s">
        <v>208</v>
      </c>
      <c r="I7833" s="264" t="s">
        <v>298</v>
      </c>
      <c r="J7833" s="265">
        <v>147356.9</v>
      </c>
      <c r="K7833" s="82" t="str">
        <f>IFERROR(IFERROR(VLOOKUP(I7833,'DE-PARA'!B:D,3,0),VLOOKUP(I7833,'DE-PARA'!C:D,2,0)),"NÃO ENCONTRADO")</f>
        <v>Entrada Conta Aplicação (+)</v>
      </c>
      <c r="L7833" s="50" t="str">
        <f>VLOOKUP(K7833,'Base -Receita-Despesa'!$B:$AS,1,FALSE)</f>
        <v>ENTRADA CONTA APLICAÇÃO (+)</v>
      </c>
    </row>
    <row r="7834" spans="1:12" ht="15" customHeight="1" x14ac:dyDescent="0.25">
      <c r="A7834" s="81" t="str">
        <f t="shared" si="250"/>
        <v>2020</v>
      </c>
      <c r="B7834" s="259" t="s">
        <v>1021</v>
      </c>
      <c r="C7834" s="260" t="s">
        <v>1022</v>
      </c>
      <c r="D7834" s="73" t="str">
        <f t="shared" si="251"/>
        <v>mai/2020</v>
      </c>
      <c r="E7834" s="263">
        <v>43970</v>
      </c>
      <c r="F7834" s="259" t="s">
        <v>2169</v>
      </c>
      <c r="G7834" s="259" t="s">
        <v>295</v>
      </c>
      <c r="H7834" s="264" t="s">
        <v>2095</v>
      </c>
      <c r="I7834" s="264" t="s">
        <v>135</v>
      </c>
      <c r="J7834" s="264">
        <v>655.51</v>
      </c>
      <c r="K7834" s="82" t="str">
        <f>IFERROR(IFERROR(VLOOKUP(I7834,'DE-PARA'!B:D,3,0),VLOOKUP(I7834,'DE-PARA'!C:D,2,0)),"NÃO ENCONTRADO")</f>
        <v>Pessoal</v>
      </c>
      <c r="L7834" s="50" t="str">
        <f>VLOOKUP(K7834,'Base -Receita-Despesa'!$B:$AS,1,FALSE)</f>
        <v>Pessoal</v>
      </c>
    </row>
    <row r="7835" spans="1:12" ht="15" customHeight="1" x14ac:dyDescent="0.25">
      <c r="A7835" s="81" t="str">
        <f t="shared" si="250"/>
        <v>2020</v>
      </c>
      <c r="B7835" s="259" t="s">
        <v>1021</v>
      </c>
      <c r="C7835" s="260" t="s">
        <v>1022</v>
      </c>
      <c r="D7835" s="73" t="str">
        <f t="shared" si="251"/>
        <v>mai/2020</v>
      </c>
      <c r="E7835" s="263">
        <v>43970</v>
      </c>
      <c r="F7835" s="259" t="s">
        <v>2169</v>
      </c>
      <c r="G7835" s="259" t="s">
        <v>295</v>
      </c>
      <c r="H7835" s="264" t="s">
        <v>2095</v>
      </c>
      <c r="I7835" s="264" t="s">
        <v>135</v>
      </c>
      <c r="J7835" s="264">
        <v>-655.51</v>
      </c>
      <c r="K7835" s="82" t="str">
        <f>IFERROR(IFERROR(VLOOKUP(I7835,'DE-PARA'!B:D,3,0),VLOOKUP(I7835,'DE-PARA'!C:D,2,0)),"NÃO ENCONTRADO")</f>
        <v>Pessoal</v>
      </c>
      <c r="L7835" s="50" t="str">
        <f>VLOOKUP(K7835,'Base -Receita-Despesa'!$B:$AS,1,FALSE)</f>
        <v>Pessoal</v>
      </c>
    </row>
    <row r="7836" spans="1:12" ht="15" customHeight="1" x14ac:dyDescent="0.25">
      <c r="A7836" s="81" t="str">
        <f t="shared" si="250"/>
        <v>2020</v>
      </c>
      <c r="B7836" s="259" t="s">
        <v>1021</v>
      </c>
      <c r="C7836" s="260" t="s">
        <v>1022</v>
      </c>
      <c r="D7836" s="73" t="str">
        <f t="shared" si="251"/>
        <v>mai/2020</v>
      </c>
      <c r="E7836" s="263">
        <v>43970</v>
      </c>
      <c r="F7836" s="259" t="s">
        <v>2169</v>
      </c>
      <c r="G7836" s="259" t="s">
        <v>295</v>
      </c>
      <c r="H7836" s="264" t="s">
        <v>2116</v>
      </c>
      <c r="I7836" s="264" t="s">
        <v>135</v>
      </c>
      <c r="J7836" s="265">
        <v>-2175</v>
      </c>
      <c r="K7836" s="82" t="str">
        <f>IFERROR(IFERROR(VLOOKUP(I7836,'DE-PARA'!B:D,3,0),VLOOKUP(I7836,'DE-PARA'!C:D,2,0)),"NÃO ENCONTRADO")</f>
        <v>Pessoal</v>
      </c>
      <c r="L7836" s="50" t="str">
        <f>VLOOKUP(K7836,'Base -Receita-Despesa'!$B:$AS,1,FALSE)</f>
        <v>Pessoal</v>
      </c>
    </row>
    <row r="7837" spans="1:12" ht="15" customHeight="1" x14ac:dyDescent="0.25">
      <c r="A7837" s="81" t="str">
        <f t="shared" si="250"/>
        <v>2020</v>
      </c>
      <c r="B7837" s="259" t="s">
        <v>1021</v>
      </c>
      <c r="C7837" s="260" t="s">
        <v>1022</v>
      </c>
      <c r="D7837" s="73" t="str">
        <f t="shared" si="251"/>
        <v>mai/2020</v>
      </c>
      <c r="E7837" s="263">
        <v>43970</v>
      </c>
      <c r="F7837" s="259" t="s">
        <v>2169</v>
      </c>
      <c r="G7837" s="259" t="s">
        <v>295</v>
      </c>
      <c r="H7837" s="264" t="s">
        <v>2170</v>
      </c>
      <c r="I7837" s="264" t="s">
        <v>135</v>
      </c>
      <c r="J7837" s="264">
        <v>-374.37</v>
      </c>
      <c r="K7837" s="82" t="str">
        <f>IFERROR(IFERROR(VLOOKUP(I7837,'DE-PARA'!B:D,3,0),VLOOKUP(I7837,'DE-PARA'!C:D,2,0)),"NÃO ENCONTRADO")</f>
        <v>Pessoal</v>
      </c>
      <c r="L7837" s="50" t="str">
        <f>VLOOKUP(K7837,'Base -Receita-Despesa'!$B:$AS,1,FALSE)</f>
        <v>Pessoal</v>
      </c>
    </row>
    <row r="7838" spans="1:12" ht="15" customHeight="1" x14ac:dyDescent="0.25">
      <c r="A7838" s="81" t="str">
        <f t="shared" si="250"/>
        <v>2020</v>
      </c>
      <c r="B7838" s="259" t="s">
        <v>1021</v>
      </c>
      <c r="C7838" s="260" t="s">
        <v>1022</v>
      </c>
      <c r="D7838" s="73" t="str">
        <f t="shared" si="251"/>
        <v>mai/2020</v>
      </c>
      <c r="E7838" s="263">
        <v>43970</v>
      </c>
      <c r="F7838" s="259" t="s">
        <v>2169</v>
      </c>
      <c r="G7838" s="259" t="s">
        <v>295</v>
      </c>
      <c r="H7838" s="264" t="s">
        <v>1043</v>
      </c>
      <c r="I7838" s="264" t="s">
        <v>135</v>
      </c>
      <c r="J7838" s="264">
        <v>-374.37</v>
      </c>
      <c r="K7838" s="82" t="str">
        <f>IFERROR(IFERROR(VLOOKUP(I7838,'DE-PARA'!B:D,3,0),VLOOKUP(I7838,'DE-PARA'!C:D,2,0)),"NÃO ENCONTRADO")</f>
        <v>Pessoal</v>
      </c>
      <c r="L7838" s="50" t="str">
        <f>VLOOKUP(K7838,'Base -Receita-Despesa'!$B:$AS,1,FALSE)</f>
        <v>Pessoal</v>
      </c>
    </row>
    <row r="7839" spans="1:12" ht="15" customHeight="1" x14ac:dyDescent="0.25">
      <c r="A7839" s="81" t="str">
        <f t="shared" si="250"/>
        <v>2020</v>
      </c>
      <c r="B7839" s="259" t="s">
        <v>1021</v>
      </c>
      <c r="C7839" s="260" t="s">
        <v>1022</v>
      </c>
      <c r="D7839" s="73" t="str">
        <f t="shared" si="251"/>
        <v>mai/2020</v>
      </c>
      <c r="E7839" s="263">
        <v>43970</v>
      </c>
      <c r="F7839" s="259" t="s">
        <v>2169</v>
      </c>
      <c r="G7839" s="259" t="s">
        <v>295</v>
      </c>
      <c r="H7839" s="264" t="s">
        <v>2095</v>
      </c>
      <c r="I7839" s="264" t="s">
        <v>135</v>
      </c>
      <c r="J7839" s="264">
        <v>-655.51</v>
      </c>
      <c r="K7839" s="82" t="str">
        <f>IFERROR(IFERROR(VLOOKUP(I7839,'DE-PARA'!B:D,3,0),VLOOKUP(I7839,'DE-PARA'!C:D,2,0)),"NÃO ENCONTRADO")</f>
        <v>Pessoal</v>
      </c>
      <c r="L7839" s="50" t="str">
        <f>VLOOKUP(K7839,'Base -Receita-Despesa'!$B:$AS,1,FALSE)</f>
        <v>Pessoal</v>
      </c>
    </row>
    <row r="7840" spans="1:12" ht="15" customHeight="1" x14ac:dyDescent="0.25">
      <c r="A7840" s="81" t="str">
        <f t="shared" si="250"/>
        <v>2020</v>
      </c>
      <c r="B7840" s="259" t="s">
        <v>1021</v>
      </c>
      <c r="C7840" s="260" t="s">
        <v>1022</v>
      </c>
      <c r="D7840" s="73" t="str">
        <f t="shared" si="251"/>
        <v>mai/2020</v>
      </c>
      <c r="E7840" s="263">
        <v>43970</v>
      </c>
      <c r="F7840" s="259">
        <v>17344</v>
      </c>
      <c r="G7840" s="259" t="s">
        <v>295</v>
      </c>
      <c r="H7840" s="264" t="s">
        <v>2171</v>
      </c>
      <c r="I7840" s="264" t="s">
        <v>248</v>
      </c>
      <c r="J7840" s="265">
        <v>-8780.64</v>
      </c>
      <c r="K7840" s="82" t="str">
        <f>IFERROR(IFERROR(VLOOKUP(I7840,'DE-PARA'!B:D,3,0),VLOOKUP(I7840,'DE-PARA'!C:D,2,0)),"NÃO ENCONTRADO")</f>
        <v>Materiais</v>
      </c>
      <c r="L7840" s="50" t="str">
        <f>VLOOKUP(K7840,'Base -Receita-Despesa'!$B:$AS,1,FALSE)</f>
        <v>Materiais</v>
      </c>
    </row>
    <row r="7841" spans="1:12" ht="15" customHeight="1" x14ac:dyDescent="0.25">
      <c r="A7841" s="81" t="str">
        <f t="shared" si="250"/>
        <v>2020</v>
      </c>
      <c r="B7841" s="259" t="s">
        <v>1021</v>
      </c>
      <c r="C7841" s="260" t="s">
        <v>1022</v>
      </c>
      <c r="D7841" s="73" t="str">
        <f t="shared" si="251"/>
        <v>mai/2020</v>
      </c>
      <c r="E7841" s="263">
        <v>43970</v>
      </c>
      <c r="F7841" s="259" t="s">
        <v>2169</v>
      </c>
      <c r="G7841" s="259" t="s">
        <v>295</v>
      </c>
      <c r="H7841" s="264" t="s">
        <v>1966</v>
      </c>
      <c r="I7841" s="264" t="s">
        <v>135</v>
      </c>
      <c r="J7841" s="264">
        <v>-337.8</v>
      </c>
      <c r="K7841" s="82" t="str">
        <f>IFERROR(IFERROR(VLOOKUP(I7841,'DE-PARA'!B:D,3,0),VLOOKUP(I7841,'DE-PARA'!C:D,2,0)),"NÃO ENCONTRADO")</f>
        <v>Pessoal</v>
      </c>
      <c r="L7841" s="50" t="str">
        <f>VLOOKUP(K7841,'Base -Receita-Despesa'!$B:$AS,1,FALSE)</f>
        <v>Pessoal</v>
      </c>
    </row>
    <row r="7842" spans="1:12" ht="15" customHeight="1" x14ac:dyDescent="0.25">
      <c r="A7842" s="81" t="str">
        <f t="shared" si="250"/>
        <v>2020</v>
      </c>
      <c r="B7842" s="259" t="s">
        <v>1021</v>
      </c>
      <c r="C7842" s="260" t="s">
        <v>1022</v>
      </c>
      <c r="D7842" s="73" t="str">
        <f t="shared" si="251"/>
        <v>mai/2020</v>
      </c>
      <c r="E7842" s="263">
        <v>43970</v>
      </c>
      <c r="F7842" s="259" t="s">
        <v>2169</v>
      </c>
      <c r="G7842" s="259" t="s">
        <v>295</v>
      </c>
      <c r="H7842" s="264" t="s">
        <v>2129</v>
      </c>
      <c r="I7842" s="264" t="s">
        <v>135</v>
      </c>
      <c r="J7842" s="264">
        <v>-374.37</v>
      </c>
      <c r="K7842" s="82" t="str">
        <f>IFERROR(IFERROR(VLOOKUP(I7842,'DE-PARA'!B:D,3,0),VLOOKUP(I7842,'DE-PARA'!C:D,2,0)),"NÃO ENCONTRADO")</f>
        <v>Pessoal</v>
      </c>
      <c r="L7842" s="50" t="str">
        <f>VLOOKUP(K7842,'Base -Receita-Despesa'!$B:$AS,1,FALSE)</f>
        <v>Pessoal</v>
      </c>
    </row>
    <row r="7843" spans="1:12" ht="15" customHeight="1" x14ac:dyDescent="0.25">
      <c r="A7843" s="81" t="str">
        <f t="shared" si="250"/>
        <v>2020</v>
      </c>
      <c r="B7843" s="259" t="s">
        <v>1021</v>
      </c>
      <c r="C7843" s="260" t="s">
        <v>1022</v>
      </c>
      <c r="D7843" s="73" t="str">
        <f t="shared" si="251"/>
        <v>mai/2020</v>
      </c>
      <c r="E7843" s="263">
        <v>43970</v>
      </c>
      <c r="F7843" s="259" t="s">
        <v>2169</v>
      </c>
      <c r="G7843" s="259" t="s">
        <v>295</v>
      </c>
      <c r="H7843" s="264" t="s">
        <v>1071</v>
      </c>
      <c r="I7843" s="264" t="s">
        <v>135</v>
      </c>
      <c r="J7843" s="264">
        <v>-374.37</v>
      </c>
      <c r="K7843" s="82" t="str">
        <f>IFERROR(IFERROR(VLOOKUP(I7843,'DE-PARA'!B:D,3,0),VLOOKUP(I7843,'DE-PARA'!C:D,2,0)),"NÃO ENCONTRADO")</f>
        <v>Pessoal</v>
      </c>
      <c r="L7843" s="50" t="str">
        <f>VLOOKUP(K7843,'Base -Receita-Despesa'!$B:$AS,1,FALSE)</f>
        <v>Pessoal</v>
      </c>
    </row>
    <row r="7844" spans="1:12" ht="15" customHeight="1" x14ac:dyDescent="0.25">
      <c r="A7844" s="81" t="str">
        <f t="shared" si="250"/>
        <v>2020</v>
      </c>
      <c r="B7844" s="259" t="s">
        <v>1021</v>
      </c>
      <c r="C7844" s="260" t="s">
        <v>1022</v>
      </c>
      <c r="D7844" s="73" t="str">
        <f t="shared" si="251"/>
        <v>mai/2020</v>
      </c>
      <c r="E7844" s="263">
        <v>43970</v>
      </c>
      <c r="F7844" s="259" t="s">
        <v>214</v>
      </c>
      <c r="G7844" s="259" t="s">
        <v>295</v>
      </c>
      <c r="H7844" s="264" t="s">
        <v>197</v>
      </c>
      <c r="I7844" s="264" t="s">
        <v>133</v>
      </c>
      <c r="J7844" s="264">
        <v>-10</v>
      </c>
      <c r="K7844" s="82" t="str">
        <f>IFERROR(IFERROR(VLOOKUP(I7844,'DE-PARA'!B:D,3,0),VLOOKUP(I7844,'DE-PARA'!C:D,2,0)),"NÃO ENCONTRADO")</f>
        <v>Outras Saídas</v>
      </c>
      <c r="L7844" s="50" t="str">
        <f>VLOOKUP(K7844,'Base -Receita-Despesa'!$B:$AS,1,FALSE)</f>
        <v>Outras Saídas</v>
      </c>
    </row>
    <row r="7845" spans="1:12" ht="15" customHeight="1" x14ac:dyDescent="0.25">
      <c r="A7845" s="81" t="str">
        <f t="shared" si="250"/>
        <v>2020</v>
      </c>
      <c r="B7845" s="259" t="s">
        <v>1021</v>
      </c>
      <c r="C7845" s="260" t="s">
        <v>1022</v>
      </c>
      <c r="D7845" s="73" t="str">
        <f t="shared" si="251"/>
        <v>mai/2020</v>
      </c>
      <c r="E7845" s="263">
        <v>43970</v>
      </c>
      <c r="F7845" s="259" t="s">
        <v>214</v>
      </c>
      <c r="G7845" s="259" t="s">
        <v>295</v>
      </c>
      <c r="H7845" s="264" t="s">
        <v>197</v>
      </c>
      <c r="I7845" s="264" t="s">
        <v>133</v>
      </c>
      <c r="J7845" s="264">
        <v>-10</v>
      </c>
      <c r="K7845" s="82" t="str">
        <f>IFERROR(IFERROR(VLOOKUP(I7845,'DE-PARA'!B:D,3,0),VLOOKUP(I7845,'DE-PARA'!C:D,2,0)),"NÃO ENCONTRADO")</f>
        <v>Outras Saídas</v>
      </c>
      <c r="L7845" s="50" t="str">
        <f>VLOOKUP(K7845,'Base -Receita-Despesa'!$B:$AS,1,FALSE)</f>
        <v>Outras Saídas</v>
      </c>
    </row>
    <row r="7846" spans="1:12" ht="15" customHeight="1" x14ac:dyDescent="0.25">
      <c r="A7846" s="81" t="str">
        <f t="shared" si="250"/>
        <v>2020</v>
      </c>
      <c r="B7846" s="259" t="s">
        <v>1021</v>
      </c>
      <c r="C7846" s="260" t="s">
        <v>1022</v>
      </c>
      <c r="D7846" s="73" t="str">
        <f t="shared" si="251"/>
        <v>mai/2020</v>
      </c>
      <c r="E7846" s="263">
        <v>43970</v>
      </c>
      <c r="F7846" s="259" t="s">
        <v>214</v>
      </c>
      <c r="G7846" s="259" t="s">
        <v>295</v>
      </c>
      <c r="H7846" s="264" t="s">
        <v>197</v>
      </c>
      <c r="I7846" s="264" t="s">
        <v>133</v>
      </c>
      <c r="J7846" s="264">
        <v>-10</v>
      </c>
      <c r="K7846" s="82" t="str">
        <f>IFERROR(IFERROR(VLOOKUP(I7846,'DE-PARA'!B:D,3,0),VLOOKUP(I7846,'DE-PARA'!C:D,2,0)),"NÃO ENCONTRADO")</f>
        <v>Outras Saídas</v>
      </c>
      <c r="L7846" s="50" t="str">
        <f>VLOOKUP(K7846,'Base -Receita-Despesa'!$B:$AS,1,FALSE)</f>
        <v>Outras Saídas</v>
      </c>
    </row>
    <row r="7847" spans="1:12" ht="15" customHeight="1" x14ac:dyDescent="0.25">
      <c r="A7847" s="81" t="str">
        <f t="shared" si="250"/>
        <v>2020</v>
      </c>
      <c r="B7847" s="259" t="s">
        <v>1021</v>
      </c>
      <c r="C7847" s="260" t="s">
        <v>1022</v>
      </c>
      <c r="D7847" s="73" t="str">
        <f t="shared" si="251"/>
        <v>mai/2020</v>
      </c>
      <c r="E7847" s="263">
        <v>43970</v>
      </c>
      <c r="F7847" s="259" t="s">
        <v>214</v>
      </c>
      <c r="G7847" s="259" t="s">
        <v>295</v>
      </c>
      <c r="H7847" s="264" t="s">
        <v>197</v>
      </c>
      <c r="I7847" s="264" t="s">
        <v>133</v>
      </c>
      <c r="J7847" s="264">
        <v>-10</v>
      </c>
      <c r="K7847" s="82" t="str">
        <f>IFERROR(IFERROR(VLOOKUP(I7847,'DE-PARA'!B:D,3,0),VLOOKUP(I7847,'DE-PARA'!C:D,2,0)),"NÃO ENCONTRADO")</f>
        <v>Outras Saídas</v>
      </c>
      <c r="L7847" s="50" t="str">
        <f>VLOOKUP(K7847,'Base -Receita-Despesa'!$B:$AS,1,FALSE)</f>
        <v>Outras Saídas</v>
      </c>
    </row>
    <row r="7848" spans="1:12" ht="15" customHeight="1" x14ac:dyDescent="0.25">
      <c r="A7848" s="81" t="str">
        <f t="shared" si="250"/>
        <v>2020</v>
      </c>
      <c r="B7848" s="259" t="s">
        <v>1021</v>
      </c>
      <c r="C7848" s="260" t="s">
        <v>1022</v>
      </c>
      <c r="D7848" s="73" t="str">
        <f t="shared" si="251"/>
        <v>mai/2020</v>
      </c>
      <c r="E7848" s="263">
        <v>43970</v>
      </c>
      <c r="F7848" s="259" t="s">
        <v>214</v>
      </c>
      <c r="G7848" s="259" t="s">
        <v>295</v>
      </c>
      <c r="H7848" s="264" t="s">
        <v>197</v>
      </c>
      <c r="I7848" s="264" t="s">
        <v>133</v>
      </c>
      <c r="J7848" s="264">
        <v>-10</v>
      </c>
      <c r="K7848" s="82" t="str">
        <f>IFERROR(IFERROR(VLOOKUP(I7848,'DE-PARA'!B:D,3,0),VLOOKUP(I7848,'DE-PARA'!C:D,2,0)),"NÃO ENCONTRADO")</f>
        <v>Outras Saídas</v>
      </c>
      <c r="L7848" s="50" t="str">
        <f>VLOOKUP(K7848,'Base -Receita-Despesa'!$B:$AS,1,FALSE)</f>
        <v>Outras Saídas</v>
      </c>
    </row>
    <row r="7849" spans="1:12" ht="15" customHeight="1" x14ac:dyDescent="0.25">
      <c r="A7849" s="81" t="str">
        <f t="shared" si="250"/>
        <v>2020</v>
      </c>
      <c r="B7849" s="259" t="s">
        <v>1021</v>
      </c>
      <c r="C7849" s="260" t="s">
        <v>1022</v>
      </c>
      <c r="D7849" s="73" t="str">
        <f t="shared" si="251"/>
        <v>mai/2020</v>
      </c>
      <c r="E7849" s="263">
        <v>43970</v>
      </c>
      <c r="F7849" s="259" t="s">
        <v>214</v>
      </c>
      <c r="G7849" s="259" t="s">
        <v>295</v>
      </c>
      <c r="H7849" s="264" t="s">
        <v>197</v>
      </c>
      <c r="I7849" s="264" t="s">
        <v>133</v>
      </c>
      <c r="J7849" s="264">
        <v>-10</v>
      </c>
      <c r="K7849" s="82" t="str">
        <f>IFERROR(IFERROR(VLOOKUP(I7849,'DE-PARA'!B:D,3,0),VLOOKUP(I7849,'DE-PARA'!C:D,2,0)),"NÃO ENCONTRADO")</f>
        <v>Outras Saídas</v>
      </c>
      <c r="L7849" s="50" t="str">
        <f>VLOOKUP(K7849,'Base -Receita-Despesa'!$B:$AS,1,FALSE)</f>
        <v>Outras Saídas</v>
      </c>
    </row>
    <row r="7850" spans="1:12" ht="15" customHeight="1" x14ac:dyDescent="0.25">
      <c r="A7850" s="81" t="str">
        <f t="shared" si="250"/>
        <v>2020</v>
      </c>
      <c r="B7850" s="259" t="s">
        <v>1021</v>
      </c>
      <c r="C7850" s="260" t="s">
        <v>1022</v>
      </c>
      <c r="D7850" s="73" t="str">
        <f t="shared" si="251"/>
        <v>mai/2020</v>
      </c>
      <c r="E7850" s="263">
        <v>43970</v>
      </c>
      <c r="F7850" s="259" t="s">
        <v>2169</v>
      </c>
      <c r="G7850" s="259" t="s">
        <v>295</v>
      </c>
      <c r="H7850" s="264" t="s">
        <v>2172</v>
      </c>
      <c r="I7850" s="264" t="s">
        <v>135</v>
      </c>
      <c r="J7850" s="265">
        <v>-40839.019999999997</v>
      </c>
      <c r="K7850" s="82" t="str">
        <f>IFERROR(IFERROR(VLOOKUP(I7850,'DE-PARA'!B:D,3,0),VLOOKUP(I7850,'DE-PARA'!C:D,2,0)),"NÃO ENCONTRADO")</f>
        <v>Pessoal</v>
      </c>
      <c r="L7850" s="50" t="str">
        <f>VLOOKUP(K7850,'Base -Receita-Despesa'!$B:$AS,1,FALSE)</f>
        <v>Pessoal</v>
      </c>
    </row>
    <row r="7851" spans="1:12" ht="15" customHeight="1" x14ac:dyDescent="0.25">
      <c r="A7851" s="81" t="str">
        <f t="shared" si="250"/>
        <v>2020</v>
      </c>
      <c r="B7851" s="259" t="s">
        <v>1021</v>
      </c>
      <c r="C7851" s="260" t="s">
        <v>1022</v>
      </c>
      <c r="D7851" s="73" t="str">
        <f t="shared" si="251"/>
        <v>mai/2020</v>
      </c>
      <c r="E7851" s="263">
        <v>43970</v>
      </c>
      <c r="F7851" s="259" t="s">
        <v>207</v>
      </c>
      <c r="G7851" s="259" t="s">
        <v>295</v>
      </c>
      <c r="H7851" s="264" t="s">
        <v>208</v>
      </c>
      <c r="I7851" s="264" t="s">
        <v>298</v>
      </c>
      <c r="J7851" s="265">
        <v>54345.45</v>
      </c>
      <c r="K7851" s="82" t="str">
        <f>IFERROR(IFERROR(VLOOKUP(I7851,'DE-PARA'!B:D,3,0),VLOOKUP(I7851,'DE-PARA'!C:D,2,0)),"NÃO ENCONTRADO")</f>
        <v>Entrada Conta Aplicação (+)</v>
      </c>
      <c r="L7851" s="50" t="str">
        <f>VLOOKUP(K7851,'Base -Receita-Despesa'!$B:$AS,1,FALSE)</f>
        <v>ENTRADA CONTA APLICAÇÃO (+)</v>
      </c>
    </row>
    <row r="7852" spans="1:12" ht="15" customHeight="1" x14ac:dyDescent="0.25">
      <c r="A7852" s="81" t="str">
        <f t="shared" si="250"/>
        <v>2020</v>
      </c>
      <c r="B7852" s="259" t="s">
        <v>1021</v>
      </c>
      <c r="C7852" s="260" t="s">
        <v>1022</v>
      </c>
      <c r="D7852" s="73" t="str">
        <f t="shared" si="251"/>
        <v>mai/2020</v>
      </c>
      <c r="E7852" s="263">
        <v>43971</v>
      </c>
      <c r="F7852" s="259" t="s">
        <v>739</v>
      </c>
      <c r="G7852" s="259" t="s">
        <v>295</v>
      </c>
      <c r="H7852" s="264" t="s">
        <v>2173</v>
      </c>
      <c r="I7852" s="264" t="s">
        <v>126</v>
      </c>
      <c r="J7852" s="265">
        <v>-8432.08</v>
      </c>
      <c r="K7852" s="82" t="str">
        <f>IFERROR(IFERROR(VLOOKUP(I7852,'DE-PARA'!B:D,3,0),VLOOKUP(I7852,'DE-PARA'!C:D,2,0)),"NÃO ENCONTRADO")</f>
        <v>Encargos sobre Folha de Pagamento</v>
      </c>
      <c r="L7852" s="50" t="str">
        <f>VLOOKUP(K7852,'Base -Receita-Despesa'!$B:$AS,1,FALSE)</f>
        <v>Encargos sobre Folha de Pagamento</v>
      </c>
    </row>
    <row r="7853" spans="1:12" ht="15" customHeight="1" x14ac:dyDescent="0.25">
      <c r="A7853" s="81" t="str">
        <f t="shared" si="250"/>
        <v>2020</v>
      </c>
      <c r="B7853" s="259" t="s">
        <v>1021</v>
      </c>
      <c r="C7853" s="260" t="s">
        <v>1022</v>
      </c>
      <c r="D7853" s="73" t="str">
        <f t="shared" si="251"/>
        <v>mai/2020</v>
      </c>
      <c r="E7853" s="263">
        <v>43971</v>
      </c>
      <c r="F7853" s="259" t="s">
        <v>2174</v>
      </c>
      <c r="G7853" s="259" t="s">
        <v>295</v>
      </c>
      <c r="H7853" s="264" t="s">
        <v>340</v>
      </c>
      <c r="I7853" s="264" t="s">
        <v>160</v>
      </c>
      <c r="J7853" s="264">
        <v>-28.22</v>
      </c>
      <c r="K7853" s="82" t="str">
        <f>IFERROR(IFERROR(VLOOKUP(I7853,'DE-PARA'!B:D,3,0),VLOOKUP(I7853,'DE-PARA'!C:D,2,0)),"NÃO ENCONTRADO")</f>
        <v>Serviços</v>
      </c>
      <c r="L7853" s="50" t="str">
        <f>VLOOKUP(K7853,'Base -Receita-Despesa'!$B:$AS,1,FALSE)</f>
        <v>Serviços</v>
      </c>
    </row>
    <row r="7854" spans="1:12" ht="15" customHeight="1" x14ac:dyDescent="0.25">
      <c r="A7854" s="81" t="str">
        <f t="shared" si="250"/>
        <v>2020</v>
      </c>
      <c r="B7854" s="259" t="s">
        <v>1021</v>
      </c>
      <c r="C7854" s="260" t="s">
        <v>1022</v>
      </c>
      <c r="D7854" s="73" t="str">
        <f t="shared" si="251"/>
        <v>mai/2020</v>
      </c>
      <c r="E7854" s="263">
        <v>43971</v>
      </c>
      <c r="F7854" s="259" t="s">
        <v>2175</v>
      </c>
      <c r="G7854" s="259" t="s">
        <v>295</v>
      </c>
      <c r="H7854" s="264" t="s">
        <v>338</v>
      </c>
      <c r="I7854" s="264" t="s">
        <v>137</v>
      </c>
      <c r="J7854" s="264">
        <v>-124.35</v>
      </c>
      <c r="K7854" s="82" t="str">
        <f>IFERROR(IFERROR(VLOOKUP(I7854,'DE-PARA'!B:D,3,0),VLOOKUP(I7854,'DE-PARA'!C:D,2,0)),"NÃO ENCONTRADO")</f>
        <v>Serviços</v>
      </c>
      <c r="L7854" s="50" t="str">
        <f>VLOOKUP(K7854,'Base -Receita-Despesa'!$B:$AS,1,FALSE)</f>
        <v>Serviços</v>
      </c>
    </row>
    <row r="7855" spans="1:12" ht="15" customHeight="1" x14ac:dyDescent="0.25">
      <c r="A7855" s="81" t="str">
        <f t="shared" si="250"/>
        <v>2020</v>
      </c>
      <c r="B7855" s="259" t="s">
        <v>1021</v>
      </c>
      <c r="C7855" s="260" t="s">
        <v>1022</v>
      </c>
      <c r="D7855" s="73" t="str">
        <f t="shared" si="251"/>
        <v>mai/2020</v>
      </c>
      <c r="E7855" s="263">
        <v>43971</v>
      </c>
      <c r="F7855" s="259" t="s">
        <v>2176</v>
      </c>
      <c r="G7855" s="259" t="s">
        <v>295</v>
      </c>
      <c r="H7855" s="264" t="s">
        <v>840</v>
      </c>
      <c r="I7855" s="264" t="s">
        <v>150</v>
      </c>
      <c r="J7855" s="264">
        <v>-63.4</v>
      </c>
      <c r="K7855" s="82" t="str">
        <f>IFERROR(IFERROR(VLOOKUP(I7855,'DE-PARA'!B:D,3,0),VLOOKUP(I7855,'DE-PARA'!C:D,2,0)),"NÃO ENCONTRADO")</f>
        <v>Serviços</v>
      </c>
      <c r="L7855" s="50" t="str">
        <f>VLOOKUP(K7855,'Base -Receita-Despesa'!$B:$AS,1,FALSE)</f>
        <v>Serviços</v>
      </c>
    </row>
    <row r="7856" spans="1:12" ht="15" customHeight="1" x14ac:dyDescent="0.25">
      <c r="A7856" s="81" t="str">
        <f t="shared" si="250"/>
        <v>2020</v>
      </c>
      <c r="B7856" s="259" t="s">
        <v>1021</v>
      </c>
      <c r="C7856" s="260" t="s">
        <v>1022</v>
      </c>
      <c r="D7856" s="73" t="str">
        <f t="shared" si="251"/>
        <v>mai/2020</v>
      </c>
      <c r="E7856" s="263">
        <v>43971</v>
      </c>
      <c r="F7856" s="259" t="s">
        <v>2177</v>
      </c>
      <c r="G7856" s="259" t="s">
        <v>295</v>
      </c>
      <c r="H7856" s="264" t="s">
        <v>840</v>
      </c>
      <c r="I7856" s="264" t="s">
        <v>150</v>
      </c>
      <c r="J7856" s="265">
        <v>-1030.4000000000001</v>
      </c>
      <c r="K7856" s="82" t="str">
        <f>IFERROR(IFERROR(VLOOKUP(I7856,'DE-PARA'!B:D,3,0),VLOOKUP(I7856,'DE-PARA'!C:D,2,0)),"NÃO ENCONTRADO")</f>
        <v>Serviços</v>
      </c>
      <c r="L7856" s="50" t="str">
        <f>VLOOKUP(K7856,'Base -Receita-Despesa'!$B:$AS,1,FALSE)</f>
        <v>Serviços</v>
      </c>
    </row>
    <row r="7857" spans="1:12" ht="15" customHeight="1" x14ac:dyDescent="0.25">
      <c r="A7857" s="81" t="str">
        <f t="shared" si="250"/>
        <v>2020</v>
      </c>
      <c r="B7857" s="259" t="s">
        <v>1021</v>
      </c>
      <c r="C7857" s="260" t="s">
        <v>1022</v>
      </c>
      <c r="D7857" s="73" t="str">
        <f t="shared" si="251"/>
        <v>mai/2020</v>
      </c>
      <c r="E7857" s="263">
        <v>43971</v>
      </c>
      <c r="F7857" s="259" t="s">
        <v>2178</v>
      </c>
      <c r="G7857" s="259" t="s">
        <v>295</v>
      </c>
      <c r="H7857" s="264" t="s">
        <v>840</v>
      </c>
      <c r="I7857" s="264" t="s">
        <v>150</v>
      </c>
      <c r="J7857" s="265">
        <v>-1030.4000000000001</v>
      </c>
      <c r="K7857" s="82" t="str">
        <f>IFERROR(IFERROR(VLOOKUP(I7857,'DE-PARA'!B:D,3,0),VLOOKUP(I7857,'DE-PARA'!C:D,2,0)),"NÃO ENCONTRADO")</f>
        <v>Serviços</v>
      </c>
      <c r="L7857" s="50" t="str">
        <f>VLOOKUP(K7857,'Base -Receita-Despesa'!$B:$AS,1,FALSE)</f>
        <v>Serviços</v>
      </c>
    </row>
    <row r="7858" spans="1:12" ht="15" customHeight="1" x14ac:dyDescent="0.25">
      <c r="A7858" s="81" t="str">
        <f t="shared" ref="A7858:A7921" si="252">IF(K7858="NÃO ENCONTRADO",0,RIGHT(D7858,4))</f>
        <v>2020</v>
      </c>
      <c r="B7858" s="259" t="s">
        <v>1021</v>
      </c>
      <c r="C7858" s="260" t="s">
        <v>1022</v>
      </c>
      <c r="D7858" s="73" t="str">
        <f t="shared" si="251"/>
        <v>mai/2020</v>
      </c>
      <c r="E7858" s="263">
        <v>43971</v>
      </c>
      <c r="F7858" s="259" t="s">
        <v>2179</v>
      </c>
      <c r="G7858" s="259" t="s">
        <v>295</v>
      </c>
      <c r="H7858" s="264" t="s">
        <v>840</v>
      </c>
      <c r="I7858" s="264" t="s">
        <v>150</v>
      </c>
      <c r="J7858" s="264">
        <v>-69.239999999999995</v>
      </c>
      <c r="K7858" s="82" t="str">
        <f>IFERROR(IFERROR(VLOOKUP(I7858,'DE-PARA'!B:D,3,0),VLOOKUP(I7858,'DE-PARA'!C:D,2,0)),"NÃO ENCONTRADO")</f>
        <v>Serviços</v>
      </c>
      <c r="L7858" s="50" t="str">
        <f>VLOOKUP(K7858,'Base -Receita-Despesa'!$B:$AS,1,FALSE)</f>
        <v>Serviços</v>
      </c>
    </row>
    <row r="7859" spans="1:12" ht="15" customHeight="1" x14ac:dyDescent="0.25">
      <c r="A7859" s="81" t="str">
        <f t="shared" si="252"/>
        <v>2020</v>
      </c>
      <c r="B7859" s="259" t="s">
        <v>1021</v>
      </c>
      <c r="C7859" s="260" t="s">
        <v>1022</v>
      </c>
      <c r="D7859" s="73" t="str">
        <f t="shared" si="251"/>
        <v>mai/2020</v>
      </c>
      <c r="E7859" s="263">
        <v>43971</v>
      </c>
      <c r="F7859" s="259" t="s">
        <v>2180</v>
      </c>
      <c r="G7859" s="259" t="s">
        <v>295</v>
      </c>
      <c r="H7859" s="264" t="s">
        <v>1665</v>
      </c>
      <c r="I7859" s="264" t="s">
        <v>137</v>
      </c>
      <c r="J7859" s="264">
        <v>-47.2</v>
      </c>
      <c r="K7859" s="82" t="str">
        <f>IFERROR(IFERROR(VLOOKUP(I7859,'DE-PARA'!B:D,3,0),VLOOKUP(I7859,'DE-PARA'!C:D,2,0)),"NÃO ENCONTRADO")</f>
        <v>Serviços</v>
      </c>
      <c r="L7859" s="50" t="str">
        <f>VLOOKUP(K7859,'Base -Receita-Despesa'!$B:$AS,1,FALSE)</f>
        <v>Serviços</v>
      </c>
    </row>
    <row r="7860" spans="1:12" ht="15" customHeight="1" x14ac:dyDescent="0.25">
      <c r="A7860" s="81" t="str">
        <f t="shared" si="252"/>
        <v>2020</v>
      </c>
      <c r="B7860" s="259" t="s">
        <v>1021</v>
      </c>
      <c r="C7860" s="260" t="s">
        <v>1022</v>
      </c>
      <c r="D7860" s="73" t="str">
        <f t="shared" si="251"/>
        <v>mai/2020</v>
      </c>
      <c r="E7860" s="263">
        <v>43971</v>
      </c>
      <c r="F7860" s="259" t="s">
        <v>507</v>
      </c>
      <c r="G7860" s="259" t="s">
        <v>295</v>
      </c>
      <c r="H7860" s="264" t="s">
        <v>844</v>
      </c>
      <c r="I7860" s="264" t="s">
        <v>243</v>
      </c>
      <c r="J7860" s="264">
        <v>-730.25</v>
      </c>
      <c r="K7860" s="82" t="str">
        <f>IFERROR(IFERROR(VLOOKUP(I7860,'DE-PARA'!B:D,3,0),VLOOKUP(I7860,'DE-PARA'!C:D,2,0)),"NÃO ENCONTRADO")</f>
        <v>Pessoal</v>
      </c>
      <c r="L7860" s="50" t="str">
        <f>VLOOKUP(K7860,'Base -Receita-Despesa'!$B:$AS,1,FALSE)</f>
        <v>Pessoal</v>
      </c>
    </row>
    <row r="7861" spans="1:12" ht="15" customHeight="1" x14ac:dyDescent="0.25">
      <c r="A7861" s="81" t="str">
        <f t="shared" si="252"/>
        <v>2020</v>
      </c>
      <c r="B7861" s="259" t="s">
        <v>1021</v>
      </c>
      <c r="C7861" s="260" t="s">
        <v>1022</v>
      </c>
      <c r="D7861" s="73" t="str">
        <f t="shared" si="251"/>
        <v>mai/2020</v>
      </c>
      <c r="E7861" s="263">
        <v>43971</v>
      </c>
      <c r="F7861" s="259" t="s">
        <v>532</v>
      </c>
      <c r="G7861" s="259" t="s">
        <v>295</v>
      </c>
      <c r="H7861" s="264" t="s">
        <v>844</v>
      </c>
      <c r="I7861" s="264" t="s">
        <v>243</v>
      </c>
      <c r="J7861" s="264">
        <v>-982.06</v>
      </c>
      <c r="K7861" s="82" t="str">
        <f>IFERROR(IFERROR(VLOOKUP(I7861,'DE-PARA'!B:D,3,0),VLOOKUP(I7861,'DE-PARA'!C:D,2,0)),"NÃO ENCONTRADO")</f>
        <v>Pessoal</v>
      </c>
      <c r="L7861" s="50" t="str">
        <f>VLOOKUP(K7861,'Base -Receita-Despesa'!$B:$AS,1,FALSE)</f>
        <v>Pessoal</v>
      </c>
    </row>
    <row r="7862" spans="1:12" ht="15" customHeight="1" x14ac:dyDescent="0.25">
      <c r="A7862" s="81" t="str">
        <f t="shared" si="252"/>
        <v>2020</v>
      </c>
      <c r="B7862" s="259" t="s">
        <v>1021</v>
      </c>
      <c r="C7862" s="260" t="s">
        <v>1022</v>
      </c>
      <c r="D7862" s="73" t="str">
        <f t="shared" si="251"/>
        <v>mai/2020</v>
      </c>
      <c r="E7862" s="263">
        <v>43971</v>
      </c>
      <c r="F7862" s="259" t="s">
        <v>894</v>
      </c>
      <c r="G7862" s="259" t="s">
        <v>295</v>
      </c>
      <c r="H7862" s="264" t="s">
        <v>844</v>
      </c>
      <c r="I7862" s="264" t="s">
        <v>243</v>
      </c>
      <c r="J7862" s="264">
        <v>-696.22</v>
      </c>
      <c r="K7862" s="82" t="str">
        <f>IFERROR(IFERROR(VLOOKUP(I7862,'DE-PARA'!B:D,3,0),VLOOKUP(I7862,'DE-PARA'!C:D,2,0)),"NÃO ENCONTRADO")</f>
        <v>Pessoal</v>
      </c>
      <c r="L7862" s="50" t="str">
        <f>VLOOKUP(K7862,'Base -Receita-Despesa'!$B:$AS,1,FALSE)</f>
        <v>Pessoal</v>
      </c>
    </row>
    <row r="7863" spans="1:12" ht="15" customHeight="1" x14ac:dyDescent="0.25">
      <c r="A7863" s="81" t="str">
        <f t="shared" si="252"/>
        <v>2020</v>
      </c>
      <c r="B7863" s="259" t="s">
        <v>1021</v>
      </c>
      <c r="C7863" s="260" t="s">
        <v>1022</v>
      </c>
      <c r="D7863" s="73" t="str">
        <f t="shared" si="251"/>
        <v>mai/2020</v>
      </c>
      <c r="E7863" s="263">
        <v>43971</v>
      </c>
      <c r="F7863" s="259" t="s">
        <v>730</v>
      </c>
      <c r="G7863" s="259" t="s">
        <v>295</v>
      </c>
      <c r="H7863" s="264" t="s">
        <v>923</v>
      </c>
      <c r="I7863" s="264" t="s">
        <v>120</v>
      </c>
      <c r="J7863" s="264">
        <v>-335.04</v>
      </c>
      <c r="K7863" s="82" t="str">
        <f>IFERROR(IFERROR(VLOOKUP(I7863,'DE-PARA'!B:D,3,0),VLOOKUP(I7863,'DE-PARA'!C:D,2,0)),"NÃO ENCONTRADO")</f>
        <v>Serviços</v>
      </c>
      <c r="L7863" s="50" t="str">
        <f>VLOOKUP(K7863,'Base -Receita-Despesa'!$B:$AS,1,FALSE)</f>
        <v>Serviços</v>
      </c>
    </row>
    <row r="7864" spans="1:12" ht="15" customHeight="1" x14ac:dyDescent="0.25">
      <c r="A7864" s="81" t="str">
        <f t="shared" si="252"/>
        <v>2020</v>
      </c>
      <c r="B7864" s="259" t="s">
        <v>1021</v>
      </c>
      <c r="C7864" s="260" t="s">
        <v>1022</v>
      </c>
      <c r="D7864" s="73" t="str">
        <f t="shared" si="251"/>
        <v>mai/2020</v>
      </c>
      <c r="E7864" s="263">
        <v>43971</v>
      </c>
      <c r="F7864" s="259" t="s">
        <v>2181</v>
      </c>
      <c r="G7864" s="259" t="s">
        <v>295</v>
      </c>
      <c r="H7864" s="264" t="s">
        <v>2182</v>
      </c>
      <c r="I7864" s="264" t="s">
        <v>156</v>
      </c>
      <c r="J7864" s="265">
        <v>-7287.68</v>
      </c>
      <c r="K7864" s="82" t="str">
        <f>IFERROR(IFERROR(VLOOKUP(I7864,'DE-PARA'!B:D,3,0),VLOOKUP(I7864,'DE-PARA'!C:D,2,0)),"NÃO ENCONTRADO")</f>
        <v>Encargos sobre Folha de Pagamento</v>
      </c>
      <c r="L7864" s="50" t="str">
        <f>VLOOKUP(K7864,'Base -Receita-Despesa'!$B:$AS,1,FALSE)</f>
        <v>Encargos sobre Folha de Pagamento</v>
      </c>
    </row>
    <row r="7865" spans="1:12" ht="15" customHeight="1" x14ac:dyDescent="0.25">
      <c r="A7865" s="81" t="str">
        <f t="shared" si="252"/>
        <v>2020</v>
      </c>
      <c r="B7865" s="259" t="s">
        <v>1021</v>
      </c>
      <c r="C7865" s="260" t="s">
        <v>1022</v>
      </c>
      <c r="D7865" s="73" t="str">
        <f t="shared" si="251"/>
        <v>mai/2020</v>
      </c>
      <c r="E7865" s="263">
        <v>43971</v>
      </c>
      <c r="F7865" s="259" t="s">
        <v>2183</v>
      </c>
      <c r="G7865" s="259" t="s">
        <v>295</v>
      </c>
      <c r="H7865" s="264" t="s">
        <v>340</v>
      </c>
      <c r="I7865" s="264" t="s">
        <v>160</v>
      </c>
      <c r="J7865" s="264">
        <v>-87.47</v>
      </c>
      <c r="K7865" s="82" t="str">
        <f>IFERROR(IFERROR(VLOOKUP(I7865,'DE-PARA'!B:D,3,0),VLOOKUP(I7865,'DE-PARA'!C:D,2,0)),"NÃO ENCONTRADO")</f>
        <v>Serviços</v>
      </c>
      <c r="L7865" s="50" t="str">
        <f>VLOOKUP(K7865,'Base -Receita-Despesa'!$B:$AS,1,FALSE)</f>
        <v>Serviços</v>
      </c>
    </row>
    <row r="7866" spans="1:12" ht="15" customHeight="1" x14ac:dyDescent="0.25">
      <c r="A7866" s="81" t="str">
        <f t="shared" si="252"/>
        <v>2020</v>
      </c>
      <c r="B7866" s="259" t="s">
        <v>1021</v>
      </c>
      <c r="C7866" s="260" t="s">
        <v>1022</v>
      </c>
      <c r="D7866" s="73" t="str">
        <f t="shared" si="251"/>
        <v>mai/2020</v>
      </c>
      <c r="E7866" s="263">
        <v>43971</v>
      </c>
      <c r="F7866" s="259" t="s">
        <v>2184</v>
      </c>
      <c r="G7866" s="259" t="s">
        <v>295</v>
      </c>
      <c r="H7866" s="264" t="s">
        <v>338</v>
      </c>
      <c r="I7866" s="264" t="s">
        <v>137</v>
      </c>
      <c r="J7866" s="264">
        <v>-385.49</v>
      </c>
      <c r="K7866" s="82" t="str">
        <f>IFERROR(IFERROR(VLOOKUP(I7866,'DE-PARA'!B:D,3,0),VLOOKUP(I7866,'DE-PARA'!C:D,2,0)),"NÃO ENCONTRADO")</f>
        <v>Serviços</v>
      </c>
      <c r="L7866" s="50" t="str">
        <f>VLOOKUP(K7866,'Base -Receita-Despesa'!$B:$AS,1,FALSE)</f>
        <v>Serviços</v>
      </c>
    </row>
    <row r="7867" spans="1:12" ht="15" customHeight="1" x14ac:dyDescent="0.25">
      <c r="A7867" s="81" t="str">
        <f t="shared" si="252"/>
        <v>2020</v>
      </c>
      <c r="B7867" s="259" t="s">
        <v>1021</v>
      </c>
      <c r="C7867" s="260" t="s">
        <v>1022</v>
      </c>
      <c r="D7867" s="73" t="str">
        <f t="shared" si="251"/>
        <v>mai/2020</v>
      </c>
      <c r="E7867" s="263">
        <v>43971</v>
      </c>
      <c r="F7867" s="259" t="s">
        <v>2185</v>
      </c>
      <c r="G7867" s="259" t="s">
        <v>295</v>
      </c>
      <c r="H7867" s="264" t="s">
        <v>840</v>
      </c>
      <c r="I7867" s="264" t="s">
        <v>150</v>
      </c>
      <c r="J7867" s="264">
        <v>-196.56</v>
      </c>
      <c r="K7867" s="82" t="str">
        <f>IFERROR(IFERROR(VLOOKUP(I7867,'DE-PARA'!B:D,3,0),VLOOKUP(I7867,'DE-PARA'!C:D,2,0)),"NÃO ENCONTRADO")</f>
        <v>Serviços</v>
      </c>
      <c r="L7867" s="50" t="str">
        <f>VLOOKUP(K7867,'Base -Receita-Despesa'!$B:$AS,1,FALSE)</f>
        <v>Serviços</v>
      </c>
    </row>
    <row r="7868" spans="1:12" ht="15" customHeight="1" x14ac:dyDescent="0.25">
      <c r="A7868" s="81" t="str">
        <f t="shared" si="252"/>
        <v>2020</v>
      </c>
      <c r="B7868" s="259" t="s">
        <v>1021</v>
      </c>
      <c r="C7868" s="260" t="s">
        <v>1022</v>
      </c>
      <c r="D7868" s="73" t="str">
        <f t="shared" si="251"/>
        <v>mai/2020</v>
      </c>
      <c r="E7868" s="263">
        <v>43971</v>
      </c>
      <c r="F7868" s="259" t="s">
        <v>930</v>
      </c>
      <c r="G7868" s="259" t="s">
        <v>295</v>
      </c>
      <c r="H7868" s="264" t="s">
        <v>840</v>
      </c>
      <c r="I7868" s="264" t="s">
        <v>150</v>
      </c>
      <c r="J7868" s="265">
        <v>-3194.22</v>
      </c>
      <c r="K7868" s="82" t="str">
        <f>IFERROR(IFERROR(VLOOKUP(I7868,'DE-PARA'!B:D,3,0),VLOOKUP(I7868,'DE-PARA'!C:D,2,0)),"NÃO ENCONTRADO")</f>
        <v>Serviços</v>
      </c>
      <c r="L7868" s="50" t="str">
        <f>VLOOKUP(K7868,'Base -Receita-Despesa'!$B:$AS,1,FALSE)</f>
        <v>Serviços</v>
      </c>
    </row>
    <row r="7869" spans="1:12" ht="15" customHeight="1" x14ac:dyDescent="0.25">
      <c r="A7869" s="81" t="str">
        <f t="shared" si="252"/>
        <v>2020</v>
      </c>
      <c r="B7869" s="259" t="s">
        <v>1021</v>
      </c>
      <c r="C7869" s="260" t="s">
        <v>1022</v>
      </c>
      <c r="D7869" s="73" t="str">
        <f t="shared" si="251"/>
        <v>mai/2020</v>
      </c>
      <c r="E7869" s="263">
        <v>43971</v>
      </c>
      <c r="F7869" s="259" t="s">
        <v>2186</v>
      </c>
      <c r="G7869" s="259" t="s">
        <v>295</v>
      </c>
      <c r="H7869" s="264" t="s">
        <v>1665</v>
      </c>
      <c r="I7869" s="264" t="s">
        <v>137</v>
      </c>
      <c r="J7869" s="264">
        <v>-146.33000000000001</v>
      </c>
      <c r="K7869" s="82" t="str">
        <f>IFERROR(IFERROR(VLOOKUP(I7869,'DE-PARA'!B:D,3,0),VLOOKUP(I7869,'DE-PARA'!C:D,2,0)),"NÃO ENCONTRADO")</f>
        <v>Serviços</v>
      </c>
      <c r="L7869" s="50" t="str">
        <f>VLOOKUP(K7869,'Base -Receita-Despesa'!$B:$AS,1,FALSE)</f>
        <v>Serviços</v>
      </c>
    </row>
    <row r="7870" spans="1:12" ht="15" customHeight="1" x14ac:dyDescent="0.25">
      <c r="A7870" s="81" t="str">
        <f t="shared" si="252"/>
        <v>2020</v>
      </c>
      <c r="B7870" s="259" t="s">
        <v>1021</v>
      </c>
      <c r="C7870" s="260" t="s">
        <v>1022</v>
      </c>
      <c r="D7870" s="73" t="str">
        <f t="shared" si="251"/>
        <v>mai/2020</v>
      </c>
      <c r="E7870" s="263">
        <v>43971</v>
      </c>
      <c r="F7870" s="259" t="s">
        <v>867</v>
      </c>
      <c r="G7870" s="259" t="s">
        <v>295</v>
      </c>
      <c r="H7870" s="264" t="s">
        <v>844</v>
      </c>
      <c r="I7870" s="264" t="s">
        <v>243</v>
      </c>
      <c r="J7870" s="265">
        <v>-3176.74</v>
      </c>
      <c r="K7870" s="82" t="str">
        <f>IFERROR(IFERROR(VLOOKUP(I7870,'DE-PARA'!B:D,3,0),VLOOKUP(I7870,'DE-PARA'!C:D,2,0)),"NÃO ENCONTRADO")</f>
        <v>Pessoal</v>
      </c>
      <c r="L7870" s="50" t="str">
        <f>VLOOKUP(K7870,'Base -Receita-Despesa'!$B:$AS,1,FALSE)</f>
        <v>Pessoal</v>
      </c>
    </row>
    <row r="7871" spans="1:12" ht="15" customHeight="1" x14ac:dyDescent="0.25">
      <c r="A7871" s="81" t="str">
        <f t="shared" si="252"/>
        <v>2020</v>
      </c>
      <c r="B7871" s="259" t="s">
        <v>1021</v>
      </c>
      <c r="C7871" s="260" t="s">
        <v>1022</v>
      </c>
      <c r="D7871" s="73" t="str">
        <f t="shared" si="251"/>
        <v>mai/2020</v>
      </c>
      <c r="E7871" s="263">
        <v>43971</v>
      </c>
      <c r="F7871" s="259" t="s">
        <v>700</v>
      </c>
      <c r="G7871" s="259" t="s">
        <v>295</v>
      </c>
      <c r="H7871" s="264" t="s">
        <v>844</v>
      </c>
      <c r="I7871" s="264" t="s">
        <v>243</v>
      </c>
      <c r="J7871" s="265">
        <v>-11223.56</v>
      </c>
      <c r="K7871" s="82" t="str">
        <f>IFERROR(IFERROR(VLOOKUP(I7871,'DE-PARA'!B:D,3,0),VLOOKUP(I7871,'DE-PARA'!C:D,2,0)),"NÃO ENCONTRADO")</f>
        <v>Pessoal</v>
      </c>
      <c r="L7871" s="50" t="str">
        <f>VLOOKUP(K7871,'Base -Receita-Despesa'!$B:$AS,1,FALSE)</f>
        <v>Pessoal</v>
      </c>
    </row>
    <row r="7872" spans="1:12" ht="15" customHeight="1" x14ac:dyDescent="0.25">
      <c r="A7872" s="81" t="str">
        <f t="shared" si="252"/>
        <v>2020</v>
      </c>
      <c r="B7872" s="259" t="s">
        <v>1021</v>
      </c>
      <c r="C7872" s="260" t="s">
        <v>1022</v>
      </c>
      <c r="D7872" s="73" t="str">
        <f t="shared" si="251"/>
        <v>mai/2020</v>
      </c>
      <c r="E7872" s="263">
        <v>43971</v>
      </c>
      <c r="F7872" s="259" t="s">
        <v>520</v>
      </c>
      <c r="G7872" s="259" t="s">
        <v>295</v>
      </c>
      <c r="H7872" s="264" t="s">
        <v>844</v>
      </c>
      <c r="I7872" s="264" t="s">
        <v>243</v>
      </c>
      <c r="J7872" s="265">
        <v>-2263.77</v>
      </c>
      <c r="K7872" s="82" t="str">
        <f>IFERROR(IFERROR(VLOOKUP(I7872,'DE-PARA'!B:D,3,0),VLOOKUP(I7872,'DE-PARA'!C:D,2,0)),"NÃO ENCONTRADO")</f>
        <v>Pessoal</v>
      </c>
      <c r="L7872" s="50" t="str">
        <f>VLOOKUP(K7872,'Base -Receita-Despesa'!$B:$AS,1,FALSE)</f>
        <v>Pessoal</v>
      </c>
    </row>
    <row r="7873" spans="1:12" ht="15" customHeight="1" x14ac:dyDescent="0.25">
      <c r="A7873" s="81" t="str">
        <f t="shared" si="252"/>
        <v>2020</v>
      </c>
      <c r="B7873" s="259" t="s">
        <v>1021</v>
      </c>
      <c r="C7873" s="260" t="s">
        <v>1022</v>
      </c>
      <c r="D7873" s="73" t="str">
        <f t="shared" si="251"/>
        <v>mai/2020</v>
      </c>
      <c r="E7873" s="263">
        <v>43971</v>
      </c>
      <c r="F7873" s="259" t="s">
        <v>562</v>
      </c>
      <c r="G7873" s="259" t="s">
        <v>295</v>
      </c>
      <c r="H7873" s="264" t="s">
        <v>844</v>
      </c>
      <c r="I7873" s="264" t="s">
        <v>243</v>
      </c>
      <c r="J7873" s="265">
        <v>-3044.4</v>
      </c>
      <c r="K7873" s="82" t="str">
        <f>IFERROR(IFERROR(VLOOKUP(I7873,'DE-PARA'!B:D,3,0),VLOOKUP(I7873,'DE-PARA'!C:D,2,0)),"NÃO ENCONTRADO")</f>
        <v>Pessoal</v>
      </c>
      <c r="L7873" s="50" t="str">
        <f>VLOOKUP(K7873,'Base -Receita-Despesa'!$B:$AS,1,FALSE)</f>
        <v>Pessoal</v>
      </c>
    </row>
    <row r="7874" spans="1:12" ht="15" customHeight="1" x14ac:dyDescent="0.25">
      <c r="A7874" s="81" t="str">
        <f t="shared" si="252"/>
        <v>2020</v>
      </c>
      <c r="B7874" s="259" t="s">
        <v>1021</v>
      </c>
      <c r="C7874" s="260" t="s">
        <v>1022</v>
      </c>
      <c r="D7874" s="73" t="str">
        <f t="shared" si="251"/>
        <v>mai/2020</v>
      </c>
      <c r="E7874" s="263">
        <v>43971</v>
      </c>
      <c r="F7874" s="259" t="s">
        <v>930</v>
      </c>
      <c r="G7874" s="259" t="s">
        <v>295</v>
      </c>
      <c r="H7874" s="264" t="s">
        <v>923</v>
      </c>
      <c r="I7874" s="264" t="s">
        <v>120</v>
      </c>
      <c r="J7874" s="265">
        <v>-1038.6199999999999</v>
      </c>
      <c r="K7874" s="82" t="str">
        <f>IFERROR(IFERROR(VLOOKUP(I7874,'DE-PARA'!B:D,3,0),VLOOKUP(I7874,'DE-PARA'!C:D,2,0)),"NÃO ENCONTRADO")</f>
        <v>Serviços</v>
      </c>
      <c r="L7874" s="50" t="str">
        <f>VLOOKUP(K7874,'Base -Receita-Despesa'!$B:$AS,1,FALSE)</f>
        <v>Serviços</v>
      </c>
    </row>
    <row r="7875" spans="1:12" ht="15" customHeight="1" x14ac:dyDescent="0.25">
      <c r="A7875" s="81" t="str">
        <f t="shared" si="252"/>
        <v>2020</v>
      </c>
      <c r="B7875" s="259" t="s">
        <v>1021</v>
      </c>
      <c r="C7875" s="260" t="s">
        <v>1022</v>
      </c>
      <c r="D7875" s="73" t="str">
        <f t="shared" ref="D7875:D7938" si="253">TEXT(E7875,"mmm/aaaa")</f>
        <v>mai/2020</v>
      </c>
      <c r="E7875" s="263">
        <v>43971</v>
      </c>
      <c r="F7875" s="259" t="s">
        <v>2187</v>
      </c>
      <c r="G7875" s="259" t="s">
        <v>295</v>
      </c>
      <c r="H7875" s="264" t="s">
        <v>840</v>
      </c>
      <c r="I7875" s="264" t="s">
        <v>150</v>
      </c>
      <c r="J7875" s="265">
        <v>-7556.24</v>
      </c>
      <c r="K7875" s="82" t="str">
        <f>IFERROR(IFERROR(VLOOKUP(I7875,'DE-PARA'!B:D,3,0),VLOOKUP(I7875,'DE-PARA'!C:D,2,0)),"NÃO ENCONTRADO")</f>
        <v>Serviços</v>
      </c>
      <c r="L7875" s="50" t="str">
        <f>VLOOKUP(K7875,'Base -Receita-Despesa'!$B:$AS,1,FALSE)</f>
        <v>Serviços</v>
      </c>
    </row>
    <row r="7876" spans="1:12" ht="15" customHeight="1" x14ac:dyDescent="0.25">
      <c r="A7876" s="81" t="str">
        <f t="shared" si="252"/>
        <v>2020</v>
      </c>
      <c r="B7876" s="259" t="s">
        <v>1021</v>
      </c>
      <c r="C7876" s="260" t="s">
        <v>1022</v>
      </c>
      <c r="D7876" s="73" t="str">
        <f t="shared" si="253"/>
        <v>mai/2020</v>
      </c>
      <c r="E7876" s="263">
        <v>43971</v>
      </c>
      <c r="F7876" s="259" t="s">
        <v>786</v>
      </c>
      <c r="G7876" s="259" t="s">
        <v>295</v>
      </c>
      <c r="H7876" s="264" t="s">
        <v>2188</v>
      </c>
      <c r="I7876" s="264" t="s">
        <v>157</v>
      </c>
      <c r="J7876" s="265">
        <v>-50147.61</v>
      </c>
      <c r="K7876" s="82" t="str">
        <f>IFERROR(IFERROR(VLOOKUP(I7876,'DE-PARA'!B:D,3,0),VLOOKUP(I7876,'DE-PARA'!C:D,2,0)),"NÃO ENCONTRADO")</f>
        <v>Encargos sobre Folha de Pagamento</v>
      </c>
      <c r="L7876" s="50" t="str">
        <f>VLOOKUP(K7876,'Base -Receita-Despesa'!$B:$AS,1,FALSE)</f>
        <v>Encargos sobre Folha de Pagamento</v>
      </c>
    </row>
    <row r="7877" spans="1:12" ht="15" customHeight="1" x14ac:dyDescent="0.25">
      <c r="A7877" s="81" t="str">
        <f t="shared" si="252"/>
        <v>2020</v>
      </c>
      <c r="B7877" s="259" t="s">
        <v>1021</v>
      </c>
      <c r="C7877" s="260" t="s">
        <v>1022</v>
      </c>
      <c r="D7877" s="73" t="str">
        <f t="shared" si="253"/>
        <v>mai/2020</v>
      </c>
      <c r="E7877" s="263">
        <v>43971</v>
      </c>
      <c r="F7877" s="259" t="s">
        <v>786</v>
      </c>
      <c r="G7877" s="259" t="s">
        <v>295</v>
      </c>
      <c r="H7877" s="264" t="s">
        <v>2189</v>
      </c>
      <c r="I7877" s="264" t="s">
        <v>157</v>
      </c>
      <c r="J7877" s="265">
        <v>-113500.58</v>
      </c>
      <c r="K7877" s="82" t="str">
        <f>IFERROR(IFERROR(VLOOKUP(I7877,'DE-PARA'!B:D,3,0),VLOOKUP(I7877,'DE-PARA'!C:D,2,0)),"NÃO ENCONTRADO")</f>
        <v>Encargos sobre Folha de Pagamento</v>
      </c>
      <c r="L7877" s="50" t="str">
        <f>VLOOKUP(K7877,'Base -Receita-Despesa'!$B:$AS,1,FALSE)</f>
        <v>Encargos sobre Folha de Pagamento</v>
      </c>
    </row>
    <row r="7878" spans="1:12" ht="15" customHeight="1" x14ac:dyDescent="0.25">
      <c r="A7878" s="81" t="str">
        <f t="shared" si="252"/>
        <v>2020</v>
      </c>
      <c r="B7878" s="259" t="s">
        <v>1021</v>
      </c>
      <c r="C7878" s="260" t="s">
        <v>1022</v>
      </c>
      <c r="D7878" s="73" t="str">
        <f t="shared" si="253"/>
        <v>mai/2020</v>
      </c>
      <c r="E7878" s="263">
        <v>43971</v>
      </c>
      <c r="F7878" s="259">
        <v>16556</v>
      </c>
      <c r="G7878" s="259" t="s">
        <v>295</v>
      </c>
      <c r="H7878" s="264" t="s">
        <v>951</v>
      </c>
      <c r="I7878" s="264" t="s">
        <v>257</v>
      </c>
      <c r="J7878" s="265">
        <v>-1461.2</v>
      </c>
      <c r="K7878" s="82" t="str">
        <f>IFERROR(IFERROR(VLOOKUP(I7878,'DE-PARA'!B:D,3,0),VLOOKUP(I7878,'DE-PARA'!C:D,2,0)),"NÃO ENCONTRADO")</f>
        <v>Materiais</v>
      </c>
      <c r="L7878" s="50" t="str">
        <f>VLOOKUP(K7878,'Base -Receita-Despesa'!$B:$AS,1,FALSE)</f>
        <v>Materiais</v>
      </c>
    </row>
    <row r="7879" spans="1:12" ht="15" customHeight="1" x14ac:dyDescent="0.25">
      <c r="A7879" s="81" t="str">
        <f t="shared" si="252"/>
        <v>2020</v>
      </c>
      <c r="B7879" s="259" t="s">
        <v>1021</v>
      </c>
      <c r="C7879" s="260" t="s">
        <v>1022</v>
      </c>
      <c r="D7879" s="73" t="str">
        <f t="shared" si="253"/>
        <v>mai/2020</v>
      </c>
      <c r="E7879" s="263">
        <v>43971</v>
      </c>
      <c r="F7879" s="259">
        <v>116931</v>
      </c>
      <c r="G7879" s="259" t="s">
        <v>295</v>
      </c>
      <c r="H7879" s="264" t="s">
        <v>181</v>
      </c>
      <c r="I7879" s="264" t="s">
        <v>249</v>
      </c>
      <c r="J7879" s="264">
        <v>-117.6</v>
      </c>
      <c r="K7879" s="82" t="str">
        <f>IFERROR(IFERROR(VLOOKUP(I7879,'DE-PARA'!B:D,3,0),VLOOKUP(I7879,'DE-PARA'!C:D,2,0)),"NÃO ENCONTRADO")</f>
        <v>Materiais</v>
      </c>
      <c r="L7879" s="50" t="str">
        <f>VLOOKUP(K7879,'Base -Receita-Despesa'!$B:$AS,1,FALSE)</f>
        <v>Materiais</v>
      </c>
    </row>
    <row r="7880" spans="1:12" ht="15" customHeight="1" x14ac:dyDescent="0.25">
      <c r="A7880" s="81" t="str">
        <f t="shared" si="252"/>
        <v>2020</v>
      </c>
      <c r="B7880" s="259" t="s">
        <v>1021</v>
      </c>
      <c r="C7880" s="260" t="s">
        <v>1022</v>
      </c>
      <c r="D7880" s="73" t="str">
        <f t="shared" si="253"/>
        <v>mai/2020</v>
      </c>
      <c r="E7880" s="263">
        <v>43971</v>
      </c>
      <c r="F7880" s="259">
        <v>255</v>
      </c>
      <c r="G7880" s="259" t="s">
        <v>295</v>
      </c>
      <c r="H7880" s="264" t="s">
        <v>965</v>
      </c>
      <c r="I7880" s="264" t="s">
        <v>256</v>
      </c>
      <c r="J7880" s="275">
        <v>-4123.8599999999997</v>
      </c>
      <c r="K7880" s="82" t="str">
        <f>IFERROR(IFERROR(VLOOKUP(I7880,'DE-PARA'!B:D,3,0),VLOOKUP(I7880,'DE-PARA'!C:D,2,0)),"NÃO ENCONTRADO")</f>
        <v>Materiais</v>
      </c>
      <c r="L7880" s="50" t="str">
        <f>VLOOKUP(K7880,'Base -Receita-Despesa'!$B:$AS,1,FALSE)</f>
        <v>Materiais</v>
      </c>
    </row>
    <row r="7881" spans="1:12" ht="15" customHeight="1" x14ac:dyDescent="0.25">
      <c r="A7881" s="81" t="str">
        <f t="shared" si="252"/>
        <v>2020</v>
      </c>
      <c r="B7881" s="259" t="s">
        <v>1021</v>
      </c>
      <c r="C7881" s="260" t="s">
        <v>1022</v>
      </c>
      <c r="D7881" s="73" t="str">
        <f t="shared" si="253"/>
        <v>mai/2020</v>
      </c>
      <c r="E7881" s="263">
        <v>43971</v>
      </c>
      <c r="F7881" s="259">
        <v>2782499</v>
      </c>
      <c r="G7881" s="259" t="s">
        <v>295</v>
      </c>
      <c r="H7881" s="264" t="s">
        <v>1665</v>
      </c>
      <c r="I7881" s="264" t="s">
        <v>137</v>
      </c>
      <c r="J7881" s="265">
        <v>-2953.32</v>
      </c>
      <c r="K7881" s="82" t="str">
        <f>IFERROR(IFERROR(VLOOKUP(I7881,'DE-PARA'!B:D,3,0),VLOOKUP(I7881,'DE-PARA'!C:D,2,0)),"NÃO ENCONTRADO")</f>
        <v>Serviços</v>
      </c>
      <c r="L7881" s="50" t="str">
        <f>VLOOKUP(K7881,'Base -Receita-Despesa'!$B:$AS,1,FALSE)</f>
        <v>Serviços</v>
      </c>
    </row>
    <row r="7882" spans="1:12" ht="15" customHeight="1" x14ac:dyDescent="0.25">
      <c r="A7882" s="81" t="str">
        <f t="shared" si="252"/>
        <v>2020</v>
      </c>
      <c r="B7882" s="259" t="s">
        <v>1021</v>
      </c>
      <c r="C7882" s="260" t="s">
        <v>1022</v>
      </c>
      <c r="D7882" s="73" t="str">
        <f t="shared" si="253"/>
        <v>mai/2020</v>
      </c>
      <c r="E7882" s="263">
        <v>43971</v>
      </c>
      <c r="F7882" s="259">
        <v>552</v>
      </c>
      <c r="G7882" s="259" t="s">
        <v>295</v>
      </c>
      <c r="H7882" s="264" t="s">
        <v>2149</v>
      </c>
      <c r="I7882" s="264" t="s">
        <v>158</v>
      </c>
      <c r="J7882" s="265">
        <v>-160000</v>
      </c>
      <c r="K7882" s="82" t="str">
        <f>IFERROR(IFERROR(VLOOKUP(I7882,'DE-PARA'!B:D,3,0),VLOOKUP(I7882,'DE-PARA'!C:D,2,0)),"NÃO ENCONTRADO")</f>
        <v>Materiais</v>
      </c>
      <c r="L7882" s="50" t="str">
        <f>VLOOKUP(K7882,'Base -Receita-Despesa'!$B:$AS,1,FALSE)</f>
        <v>Materiais</v>
      </c>
    </row>
    <row r="7883" spans="1:12" ht="15" customHeight="1" x14ac:dyDescent="0.25">
      <c r="A7883" s="81" t="str">
        <f t="shared" si="252"/>
        <v>2020</v>
      </c>
      <c r="B7883" s="259" t="s">
        <v>1021</v>
      </c>
      <c r="C7883" s="260" t="s">
        <v>1022</v>
      </c>
      <c r="D7883" s="73" t="str">
        <f t="shared" si="253"/>
        <v>mai/2020</v>
      </c>
      <c r="E7883" s="263">
        <v>43971</v>
      </c>
      <c r="F7883" s="259">
        <v>798</v>
      </c>
      <c r="G7883" s="259" t="s">
        <v>2190</v>
      </c>
      <c r="H7883" s="264" t="s">
        <v>340</v>
      </c>
      <c r="I7883" s="264" t="s">
        <v>160</v>
      </c>
      <c r="J7883" s="265">
        <v>-1765.32</v>
      </c>
      <c r="K7883" s="82" t="str">
        <f>IFERROR(IFERROR(VLOOKUP(I7883,'DE-PARA'!B:D,3,0),VLOOKUP(I7883,'DE-PARA'!C:D,2,0)),"NÃO ENCONTRADO")</f>
        <v>Serviços</v>
      </c>
      <c r="L7883" s="50" t="str">
        <f>VLOOKUP(K7883,'Base -Receita-Despesa'!$B:$AS,1,FALSE)</f>
        <v>Serviços</v>
      </c>
    </row>
    <row r="7884" spans="1:12" ht="15" customHeight="1" x14ac:dyDescent="0.25">
      <c r="A7884" s="81" t="str">
        <f t="shared" si="252"/>
        <v>2020</v>
      </c>
      <c r="B7884" s="259" t="s">
        <v>1021</v>
      </c>
      <c r="C7884" s="260" t="s">
        <v>1022</v>
      </c>
      <c r="D7884" s="73" t="str">
        <f t="shared" si="253"/>
        <v>mai/2020</v>
      </c>
      <c r="E7884" s="263">
        <v>43971</v>
      </c>
      <c r="F7884" s="259">
        <v>8822</v>
      </c>
      <c r="G7884" s="259" t="s">
        <v>295</v>
      </c>
      <c r="H7884" s="264" t="s">
        <v>2191</v>
      </c>
      <c r="I7884" s="264" t="s">
        <v>190</v>
      </c>
      <c r="J7884" s="265">
        <v>-1005</v>
      </c>
      <c r="K7884" s="82" t="str">
        <f>IFERROR(IFERROR(VLOOKUP(I7884,'DE-PARA'!B:D,3,0),VLOOKUP(I7884,'DE-PARA'!C:D,2,0)),"NÃO ENCONTRADO")</f>
        <v>Serviços</v>
      </c>
      <c r="L7884" s="50" t="str">
        <f>VLOOKUP(K7884,'Base -Receita-Despesa'!$B:$AS,1,FALSE)</f>
        <v>Serviços</v>
      </c>
    </row>
    <row r="7885" spans="1:12" ht="15" customHeight="1" x14ac:dyDescent="0.25">
      <c r="A7885" s="81" t="str">
        <f t="shared" si="252"/>
        <v>2020</v>
      </c>
      <c r="B7885" s="259" t="s">
        <v>1021</v>
      </c>
      <c r="C7885" s="260" t="s">
        <v>1022</v>
      </c>
      <c r="D7885" s="73" t="str">
        <f t="shared" si="253"/>
        <v>mai/2020</v>
      </c>
      <c r="E7885" s="263">
        <v>43971</v>
      </c>
      <c r="F7885" s="259">
        <v>1397</v>
      </c>
      <c r="G7885" s="259" t="s">
        <v>295</v>
      </c>
      <c r="H7885" s="264" t="s">
        <v>2019</v>
      </c>
      <c r="I7885" s="264" t="s">
        <v>186</v>
      </c>
      <c r="J7885" s="265">
        <v>-10000</v>
      </c>
      <c r="K7885" s="82" t="str">
        <f>IFERROR(IFERROR(VLOOKUP(I7885,'DE-PARA'!B:D,3,0),VLOOKUP(I7885,'DE-PARA'!C:D,2,0)),"NÃO ENCONTRADO")</f>
        <v>Serviços</v>
      </c>
      <c r="L7885" s="50" t="str">
        <f>VLOOKUP(K7885,'Base -Receita-Despesa'!$B:$AS,1,FALSE)</f>
        <v>Serviços</v>
      </c>
    </row>
    <row r="7886" spans="1:12" ht="15" customHeight="1" x14ac:dyDescent="0.25">
      <c r="A7886" s="81" t="str">
        <f t="shared" si="252"/>
        <v>2020</v>
      </c>
      <c r="B7886" s="259" t="s">
        <v>1021</v>
      </c>
      <c r="C7886" s="260" t="s">
        <v>1022</v>
      </c>
      <c r="D7886" s="73" t="str">
        <f t="shared" si="253"/>
        <v>mai/2020</v>
      </c>
      <c r="E7886" s="263">
        <v>43971</v>
      </c>
      <c r="F7886" s="259" t="s">
        <v>214</v>
      </c>
      <c r="G7886" s="259" t="s">
        <v>295</v>
      </c>
      <c r="H7886" s="264" t="s">
        <v>197</v>
      </c>
      <c r="I7886" s="264" t="s">
        <v>188</v>
      </c>
      <c r="J7886" s="264">
        <v>-10</v>
      </c>
      <c r="K7886" s="82" t="str">
        <f>IFERROR(IFERROR(VLOOKUP(I7886,'DE-PARA'!B:D,3,0),VLOOKUP(I7886,'DE-PARA'!C:D,2,0)),"NÃO ENCONTRADO")</f>
        <v>Tributos, Taxas e Contribuições</v>
      </c>
      <c r="L7886" s="50" t="str">
        <f>VLOOKUP(K7886,'Base -Receita-Despesa'!$B:$AS,1,FALSE)</f>
        <v>Tributos, Taxas e Contribuições</v>
      </c>
    </row>
    <row r="7887" spans="1:12" ht="15" customHeight="1" x14ac:dyDescent="0.25">
      <c r="A7887" s="81" t="str">
        <f t="shared" si="252"/>
        <v>2020</v>
      </c>
      <c r="B7887" s="259" t="s">
        <v>1021</v>
      </c>
      <c r="C7887" s="260" t="s">
        <v>1022</v>
      </c>
      <c r="D7887" s="73" t="str">
        <f t="shared" si="253"/>
        <v>mai/2020</v>
      </c>
      <c r="E7887" s="263">
        <v>43971</v>
      </c>
      <c r="F7887" s="259" t="s">
        <v>214</v>
      </c>
      <c r="G7887" s="259" t="s">
        <v>295</v>
      </c>
      <c r="H7887" s="264" t="s">
        <v>197</v>
      </c>
      <c r="I7887" s="264" t="s">
        <v>188</v>
      </c>
      <c r="J7887" s="264">
        <v>-10</v>
      </c>
      <c r="K7887" s="82" t="str">
        <f>IFERROR(IFERROR(VLOOKUP(I7887,'DE-PARA'!B:D,3,0),VLOOKUP(I7887,'DE-PARA'!C:D,2,0)),"NÃO ENCONTRADO")</f>
        <v>Tributos, Taxas e Contribuições</v>
      </c>
      <c r="L7887" s="50" t="str">
        <f>VLOOKUP(K7887,'Base -Receita-Despesa'!$B:$AS,1,FALSE)</f>
        <v>Tributos, Taxas e Contribuições</v>
      </c>
    </row>
    <row r="7888" spans="1:12" ht="15" customHeight="1" x14ac:dyDescent="0.25">
      <c r="A7888" s="81" t="str">
        <f t="shared" si="252"/>
        <v>2020</v>
      </c>
      <c r="B7888" s="259" t="s">
        <v>1021</v>
      </c>
      <c r="C7888" s="260" t="s">
        <v>1022</v>
      </c>
      <c r="D7888" s="73" t="str">
        <f t="shared" si="253"/>
        <v>mai/2020</v>
      </c>
      <c r="E7888" s="263">
        <v>43971</v>
      </c>
      <c r="F7888" s="259" t="s">
        <v>214</v>
      </c>
      <c r="G7888" s="259" t="s">
        <v>295</v>
      </c>
      <c r="H7888" s="264" t="s">
        <v>197</v>
      </c>
      <c r="I7888" s="264" t="s">
        <v>188</v>
      </c>
      <c r="J7888" s="264">
        <v>-10</v>
      </c>
      <c r="K7888" s="82" t="str">
        <f>IFERROR(IFERROR(VLOOKUP(I7888,'DE-PARA'!B:D,3,0),VLOOKUP(I7888,'DE-PARA'!C:D,2,0)),"NÃO ENCONTRADO")</f>
        <v>Tributos, Taxas e Contribuições</v>
      </c>
      <c r="L7888" s="50" t="str">
        <f>VLOOKUP(K7888,'Base -Receita-Despesa'!$B:$AS,1,FALSE)</f>
        <v>Tributos, Taxas e Contribuições</v>
      </c>
    </row>
    <row r="7889" spans="1:12" ht="15" customHeight="1" x14ac:dyDescent="0.25">
      <c r="A7889" s="81" t="str">
        <f t="shared" si="252"/>
        <v>2020</v>
      </c>
      <c r="B7889" s="259" t="s">
        <v>1021</v>
      </c>
      <c r="C7889" s="260" t="s">
        <v>1022</v>
      </c>
      <c r="D7889" s="73" t="str">
        <f t="shared" si="253"/>
        <v>mai/2020</v>
      </c>
      <c r="E7889" s="263">
        <v>43971</v>
      </c>
      <c r="F7889" s="259" t="s">
        <v>214</v>
      </c>
      <c r="G7889" s="259" t="s">
        <v>295</v>
      </c>
      <c r="H7889" s="264" t="s">
        <v>197</v>
      </c>
      <c r="I7889" s="264" t="s">
        <v>188</v>
      </c>
      <c r="J7889" s="264">
        <v>-10</v>
      </c>
      <c r="K7889" s="82" t="str">
        <f>IFERROR(IFERROR(VLOOKUP(I7889,'DE-PARA'!B:D,3,0),VLOOKUP(I7889,'DE-PARA'!C:D,2,0)),"NÃO ENCONTRADO")</f>
        <v>Tributos, Taxas e Contribuições</v>
      </c>
      <c r="L7889" s="50" t="str">
        <f>VLOOKUP(K7889,'Base -Receita-Despesa'!$B:$AS,1,FALSE)</f>
        <v>Tributos, Taxas e Contribuições</v>
      </c>
    </row>
    <row r="7890" spans="1:12" ht="15" customHeight="1" x14ac:dyDescent="0.25">
      <c r="A7890" s="81" t="str">
        <f t="shared" si="252"/>
        <v>2020</v>
      </c>
      <c r="B7890" s="259" t="s">
        <v>1021</v>
      </c>
      <c r="C7890" s="260" t="s">
        <v>1022</v>
      </c>
      <c r="D7890" s="73" t="str">
        <f t="shared" si="253"/>
        <v>mai/2020</v>
      </c>
      <c r="E7890" s="263">
        <v>43971</v>
      </c>
      <c r="F7890" s="259" t="s">
        <v>214</v>
      </c>
      <c r="G7890" s="259" t="s">
        <v>295</v>
      </c>
      <c r="H7890" s="264" t="s">
        <v>329</v>
      </c>
      <c r="I7890" s="264" t="s">
        <v>188</v>
      </c>
      <c r="J7890" s="264">
        <v>-49.5</v>
      </c>
      <c r="K7890" s="82" t="str">
        <f>IFERROR(IFERROR(VLOOKUP(I7890,'DE-PARA'!B:D,3,0),VLOOKUP(I7890,'DE-PARA'!C:D,2,0)),"NÃO ENCONTRADO")</f>
        <v>Tributos, Taxas e Contribuições</v>
      </c>
      <c r="L7890" s="50" t="str">
        <f>VLOOKUP(K7890,'Base -Receita-Despesa'!$B:$AS,1,FALSE)</f>
        <v>Tributos, Taxas e Contribuições</v>
      </c>
    </row>
    <row r="7891" spans="1:12" ht="15" customHeight="1" x14ac:dyDescent="0.25">
      <c r="A7891" s="81" t="str">
        <f t="shared" si="252"/>
        <v>2020</v>
      </c>
      <c r="B7891" s="259" t="s">
        <v>1021</v>
      </c>
      <c r="C7891" s="260" t="s">
        <v>1022</v>
      </c>
      <c r="D7891" s="73" t="str">
        <f t="shared" si="253"/>
        <v>mai/2020</v>
      </c>
      <c r="E7891" s="263">
        <v>43971</v>
      </c>
      <c r="F7891" s="259" t="s">
        <v>207</v>
      </c>
      <c r="G7891" s="259" t="s">
        <v>295</v>
      </c>
      <c r="H7891" s="264" t="s">
        <v>208</v>
      </c>
      <c r="I7891" s="264" t="s">
        <v>298</v>
      </c>
      <c r="J7891" s="265">
        <v>398333.93</v>
      </c>
      <c r="K7891" s="82" t="str">
        <f>IFERROR(IFERROR(VLOOKUP(I7891,'DE-PARA'!B:D,3,0),VLOOKUP(I7891,'DE-PARA'!C:D,2,0)),"NÃO ENCONTRADO")</f>
        <v>Entrada Conta Aplicação (+)</v>
      </c>
      <c r="L7891" s="50" t="str">
        <f>VLOOKUP(K7891,'Base -Receita-Despesa'!$B:$AS,1,FALSE)</f>
        <v>ENTRADA CONTA APLICAÇÃO (+)</v>
      </c>
    </row>
    <row r="7892" spans="1:12" ht="15" customHeight="1" x14ac:dyDescent="0.25">
      <c r="A7892" s="81" t="str">
        <f t="shared" si="252"/>
        <v>2020</v>
      </c>
      <c r="B7892" s="259" t="s">
        <v>1021</v>
      </c>
      <c r="C7892" s="260" t="s">
        <v>1022</v>
      </c>
      <c r="D7892" s="73" t="str">
        <f t="shared" si="253"/>
        <v>mai/2020</v>
      </c>
      <c r="E7892" s="263">
        <v>43972</v>
      </c>
      <c r="F7892" s="259">
        <v>1.2602542014201999E+18</v>
      </c>
      <c r="G7892" s="259" t="s">
        <v>295</v>
      </c>
      <c r="H7892" s="264" t="s">
        <v>400</v>
      </c>
      <c r="I7892" s="264" t="s">
        <v>188</v>
      </c>
      <c r="J7892" s="265">
        <v>-32177.200000000001</v>
      </c>
      <c r="K7892" s="82" t="str">
        <f>IFERROR(IFERROR(VLOOKUP(I7892,'DE-PARA'!B:D,3,0),VLOOKUP(I7892,'DE-PARA'!C:D,2,0)),"NÃO ENCONTRADO")</f>
        <v>Tributos, Taxas e Contribuições</v>
      </c>
      <c r="L7892" s="50" t="str">
        <f>VLOOKUP(K7892,'Base -Receita-Despesa'!$B:$AS,1,FALSE)</f>
        <v>Tributos, Taxas e Contribuições</v>
      </c>
    </row>
    <row r="7893" spans="1:12" ht="15" customHeight="1" x14ac:dyDescent="0.25">
      <c r="A7893" s="81" t="str">
        <f t="shared" si="252"/>
        <v>2020</v>
      </c>
      <c r="B7893" s="259" t="s">
        <v>1021</v>
      </c>
      <c r="C7893" s="260" t="s">
        <v>1022</v>
      </c>
      <c r="D7893" s="73" t="str">
        <f t="shared" si="253"/>
        <v>mai/2020</v>
      </c>
      <c r="E7893" s="263">
        <v>43972</v>
      </c>
      <c r="F7893" s="259" t="s">
        <v>1577</v>
      </c>
      <c r="G7893" s="259" t="s">
        <v>295</v>
      </c>
      <c r="H7893" s="264" t="s">
        <v>2192</v>
      </c>
      <c r="I7893" s="264" t="s">
        <v>276</v>
      </c>
      <c r="J7893" s="264">
        <v>-309.77999999999997</v>
      </c>
      <c r="K7893" s="82" t="str">
        <f>IFERROR(IFERROR(VLOOKUP(I7893,'DE-PARA'!B:D,3,0),VLOOKUP(I7893,'DE-PARA'!C:D,2,0)),"NÃO ENCONTRADO")</f>
        <v>Despesas com Viagens</v>
      </c>
      <c r="L7893" s="50" t="str">
        <f>VLOOKUP(K7893,'Base -Receita-Despesa'!$B:$AS,1,FALSE)</f>
        <v>Despesas com Viagens</v>
      </c>
    </row>
    <row r="7894" spans="1:12" ht="15" customHeight="1" x14ac:dyDescent="0.25">
      <c r="A7894" s="81" t="str">
        <f t="shared" si="252"/>
        <v>2020</v>
      </c>
      <c r="B7894" s="259" t="s">
        <v>1021</v>
      </c>
      <c r="C7894" s="260" t="s">
        <v>1022</v>
      </c>
      <c r="D7894" s="73" t="str">
        <f t="shared" si="253"/>
        <v>mai/2020</v>
      </c>
      <c r="E7894" s="263">
        <v>43972</v>
      </c>
      <c r="F7894" s="259">
        <v>468</v>
      </c>
      <c r="G7894" s="259" t="s">
        <v>295</v>
      </c>
      <c r="H7894" s="264" t="s">
        <v>2098</v>
      </c>
      <c r="I7894" s="264" t="s">
        <v>166</v>
      </c>
      <c r="J7894" s="265">
        <v>-5000</v>
      </c>
      <c r="K7894" s="82" t="str">
        <f>IFERROR(IFERROR(VLOOKUP(I7894,'DE-PARA'!B:D,3,0),VLOOKUP(I7894,'DE-PARA'!C:D,2,0)),"NÃO ENCONTRADO")</f>
        <v>Serviços</v>
      </c>
      <c r="L7894" s="50" t="str">
        <f>VLOOKUP(K7894,'Base -Receita-Despesa'!$B:$AS,1,FALSE)</f>
        <v>Serviços</v>
      </c>
    </row>
    <row r="7895" spans="1:12" ht="15" customHeight="1" x14ac:dyDescent="0.25">
      <c r="A7895" s="81" t="str">
        <f t="shared" si="252"/>
        <v>2020</v>
      </c>
      <c r="B7895" s="259" t="s">
        <v>1021</v>
      </c>
      <c r="C7895" s="260" t="s">
        <v>1022</v>
      </c>
      <c r="D7895" s="73" t="str">
        <f t="shared" si="253"/>
        <v>mai/2020</v>
      </c>
      <c r="E7895" s="263">
        <v>43972</v>
      </c>
      <c r="F7895" s="259">
        <v>1959</v>
      </c>
      <c r="G7895" s="259" t="s">
        <v>295</v>
      </c>
      <c r="H7895" s="264" t="s">
        <v>1913</v>
      </c>
      <c r="I7895" s="264" t="s">
        <v>165</v>
      </c>
      <c r="J7895" s="265">
        <v>-8000</v>
      </c>
      <c r="K7895" s="82" t="str">
        <f>IFERROR(IFERROR(VLOOKUP(I7895,'DE-PARA'!B:D,3,0),VLOOKUP(I7895,'DE-PARA'!C:D,2,0)),"NÃO ENCONTRADO")</f>
        <v>Serviços</v>
      </c>
      <c r="L7895" s="50" t="str">
        <f>VLOOKUP(K7895,'Base -Receita-Despesa'!$B:$AS,1,FALSE)</f>
        <v>Serviços</v>
      </c>
    </row>
    <row r="7896" spans="1:12" ht="15" customHeight="1" x14ac:dyDescent="0.25">
      <c r="A7896" s="81" t="str">
        <f t="shared" si="252"/>
        <v>2020</v>
      </c>
      <c r="B7896" s="259" t="s">
        <v>1021</v>
      </c>
      <c r="C7896" s="260" t="s">
        <v>1022</v>
      </c>
      <c r="D7896" s="73" t="str">
        <f t="shared" si="253"/>
        <v>mai/2020</v>
      </c>
      <c r="E7896" s="263">
        <v>43972</v>
      </c>
      <c r="F7896" s="259">
        <v>460</v>
      </c>
      <c r="G7896" s="259" t="s">
        <v>295</v>
      </c>
      <c r="H7896" s="264" t="s">
        <v>343</v>
      </c>
      <c r="I7896" s="264" t="s">
        <v>166</v>
      </c>
      <c r="J7896" s="275">
        <v>-7500</v>
      </c>
      <c r="K7896" s="82" t="str">
        <f>IFERROR(IFERROR(VLOOKUP(I7896,'DE-PARA'!B:D,3,0),VLOOKUP(I7896,'DE-PARA'!C:D,2,0)),"NÃO ENCONTRADO")</f>
        <v>Serviços</v>
      </c>
      <c r="L7896" s="50" t="str">
        <f>VLOOKUP(K7896,'Base -Receita-Despesa'!$B:$AS,1,FALSE)</f>
        <v>Serviços</v>
      </c>
    </row>
    <row r="7897" spans="1:12" ht="15" customHeight="1" x14ac:dyDescent="0.25">
      <c r="A7897" s="81" t="str">
        <f t="shared" si="252"/>
        <v>2020</v>
      </c>
      <c r="B7897" s="259" t="s">
        <v>1021</v>
      </c>
      <c r="C7897" s="260" t="s">
        <v>1022</v>
      </c>
      <c r="D7897" s="73" t="str">
        <f t="shared" si="253"/>
        <v>mai/2020</v>
      </c>
      <c r="E7897" s="263">
        <v>43972</v>
      </c>
      <c r="F7897" s="259" t="s">
        <v>1577</v>
      </c>
      <c r="G7897" s="259" t="s">
        <v>295</v>
      </c>
      <c r="H7897" s="264" t="s">
        <v>2193</v>
      </c>
      <c r="I7897" s="264" t="s">
        <v>276</v>
      </c>
      <c r="J7897" s="270">
        <v>-156.06</v>
      </c>
      <c r="K7897" s="82" t="str">
        <f>IFERROR(IFERROR(VLOOKUP(I7897,'DE-PARA'!B:D,3,0),VLOOKUP(I7897,'DE-PARA'!C:D,2,0)),"NÃO ENCONTRADO")</f>
        <v>Despesas com Viagens</v>
      </c>
      <c r="L7897" s="50" t="str">
        <f>VLOOKUP(K7897,'Base -Receita-Despesa'!$B:$AS,1,FALSE)</f>
        <v>Despesas com Viagens</v>
      </c>
    </row>
    <row r="7898" spans="1:12" ht="15" customHeight="1" x14ac:dyDescent="0.25">
      <c r="A7898" s="81" t="str">
        <f t="shared" si="252"/>
        <v>2020</v>
      </c>
      <c r="B7898" s="259" t="s">
        <v>1021</v>
      </c>
      <c r="C7898" s="260" t="s">
        <v>1022</v>
      </c>
      <c r="D7898" s="73" t="str">
        <f t="shared" si="253"/>
        <v>mai/2020</v>
      </c>
      <c r="E7898" s="263">
        <v>43972</v>
      </c>
      <c r="F7898" s="259" t="s">
        <v>214</v>
      </c>
      <c r="G7898" s="259" t="s">
        <v>295</v>
      </c>
      <c r="H7898" s="264" t="s">
        <v>197</v>
      </c>
      <c r="I7898" s="264" t="s">
        <v>188</v>
      </c>
      <c r="J7898" s="270">
        <v>-10</v>
      </c>
      <c r="K7898" s="82" t="str">
        <f>IFERROR(IFERROR(VLOOKUP(I7898,'DE-PARA'!B:D,3,0),VLOOKUP(I7898,'DE-PARA'!C:D,2,0)),"NÃO ENCONTRADO")</f>
        <v>Tributos, Taxas e Contribuições</v>
      </c>
      <c r="L7898" s="50" t="str">
        <f>VLOOKUP(K7898,'Base -Receita-Despesa'!$B:$AS,1,FALSE)</f>
        <v>Tributos, Taxas e Contribuições</v>
      </c>
    </row>
    <row r="7899" spans="1:12" ht="15" customHeight="1" x14ac:dyDescent="0.25">
      <c r="A7899" s="81" t="str">
        <f t="shared" si="252"/>
        <v>2020</v>
      </c>
      <c r="B7899" s="259" t="s">
        <v>1021</v>
      </c>
      <c r="C7899" s="260" t="s">
        <v>1022</v>
      </c>
      <c r="D7899" s="73" t="str">
        <f t="shared" si="253"/>
        <v>mai/2020</v>
      </c>
      <c r="E7899" s="263">
        <v>43972</v>
      </c>
      <c r="F7899" s="259" t="s">
        <v>214</v>
      </c>
      <c r="G7899" s="259" t="s">
        <v>295</v>
      </c>
      <c r="H7899" s="264" t="s">
        <v>197</v>
      </c>
      <c r="I7899" s="264" t="s">
        <v>188</v>
      </c>
      <c r="J7899" s="270">
        <v>-10</v>
      </c>
      <c r="K7899" s="82" t="str">
        <f>IFERROR(IFERROR(VLOOKUP(I7899,'DE-PARA'!B:D,3,0),VLOOKUP(I7899,'DE-PARA'!C:D,2,0)),"NÃO ENCONTRADO")</f>
        <v>Tributos, Taxas e Contribuições</v>
      </c>
      <c r="L7899" s="50" t="str">
        <f>VLOOKUP(K7899,'Base -Receita-Despesa'!$B:$AS,1,FALSE)</f>
        <v>Tributos, Taxas e Contribuições</v>
      </c>
    </row>
    <row r="7900" spans="1:12" ht="15" customHeight="1" x14ac:dyDescent="0.25">
      <c r="A7900" s="81" t="str">
        <f t="shared" si="252"/>
        <v>2020</v>
      </c>
      <c r="B7900" s="259" t="s">
        <v>1021</v>
      </c>
      <c r="C7900" s="260" t="s">
        <v>1022</v>
      </c>
      <c r="D7900" s="73" t="str">
        <f t="shared" si="253"/>
        <v>mai/2020</v>
      </c>
      <c r="E7900" s="263">
        <v>43972</v>
      </c>
      <c r="F7900" s="259" t="s">
        <v>214</v>
      </c>
      <c r="G7900" s="259" t="s">
        <v>295</v>
      </c>
      <c r="H7900" s="264" t="s">
        <v>197</v>
      </c>
      <c r="I7900" s="264" t="s">
        <v>188</v>
      </c>
      <c r="J7900" s="270">
        <v>-10</v>
      </c>
      <c r="K7900" s="82" t="str">
        <f>IFERROR(IFERROR(VLOOKUP(I7900,'DE-PARA'!B:D,3,0),VLOOKUP(I7900,'DE-PARA'!C:D,2,0)),"NÃO ENCONTRADO")</f>
        <v>Tributos, Taxas e Contribuições</v>
      </c>
      <c r="L7900" s="50" t="str">
        <f>VLOOKUP(K7900,'Base -Receita-Despesa'!$B:$AS,1,FALSE)</f>
        <v>Tributos, Taxas e Contribuições</v>
      </c>
    </row>
    <row r="7901" spans="1:12" ht="15" customHeight="1" x14ac:dyDescent="0.25">
      <c r="A7901" s="81" t="str">
        <f t="shared" si="252"/>
        <v>2020</v>
      </c>
      <c r="B7901" s="259" t="s">
        <v>1021</v>
      </c>
      <c r="C7901" s="260" t="s">
        <v>1022</v>
      </c>
      <c r="D7901" s="73" t="str">
        <f t="shared" si="253"/>
        <v>mai/2020</v>
      </c>
      <c r="E7901" s="263">
        <v>43972</v>
      </c>
      <c r="F7901" s="259" t="s">
        <v>214</v>
      </c>
      <c r="G7901" s="259" t="s">
        <v>295</v>
      </c>
      <c r="H7901" s="264" t="s">
        <v>197</v>
      </c>
      <c r="I7901" s="264" t="s">
        <v>188</v>
      </c>
      <c r="J7901" s="270">
        <v>-10</v>
      </c>
      <c r="K7901" s="82" t="str">
        <f>IFERROR(IFERROR(VLOOKUP(I7901,'DE-PARA'!B:D,3,0),VLOOKUP(I7901,'DE-PARA'!C:D,2,0)),"NÃO ENCONTRADO")</f>
        <v>Tributos, Taxas e Contribuições</v>
      </c>
      <c r="L7901" s="50" t="str">
        <f>VLOOKUP(K7901,'Base -Receita-Despesa'!$B:$AS,1,FALSE)</f>
        <v>Tributos, Taxas e Contribuições</v>
      </c>
    </row>
    <row r="7902" spans="1:12" ht="15" customHeight="1" x14ac:dyDescent="0.25">
      <c r="A7902" s="81" t="str">
        <f t="shared" si="252"/>
        <v>2020</v>
      </c>
      <c r="B7902" s="259" t="s">
        <v>1021</v>
      </c>
      <c r="C7902" s="260" t="s">
        <v>1022</v>
      </c>
      <c r="D7902" s="73" t="str">
        <f t="shared" si="253"/>
        <v>mai/2020</v>
      </c>
      <c r="E7902" s="263">
        <v>43972</v>
      </c>
      <c r="F7902" s="259" t="s">
        <v>214</v>
      </c>
      <c r="G7902" s="259" t="s">
        <v>295</v>
      </c>
      <c r="H7902" s="264" t="s">
        <v>136</v>
      </c>
      <c r="I7902" s="264" t="s">
        <v>188</v>
      </c>
      <c r="J7902" s="270">
        <v>-63.18</v>
      </c>
      <c r="K7902" s="82" t="str">
        <f>IFERROR(IFERROR(VLOOKUP(I7902,'DE-PARA'!B:D,3,0),VLOOKUP(I7902,'DE-PARA'!C:D,2,0)),"NÃO ENCONTRADO")</f>
        <v>Tributos, Taxas e Contribuições</v>
      </c>
      <c r="L7902" s="50" t="str">
        <f>VLOOKUP(K7902,'Base -Receita-Despesa'!$B:$AS,1,FALSE)</f>
        <v>Tributos, Taxas e Contribuições</v>
      </c>
    </row>
    <row r="7903" spans="1:12" ht="15" customHeight="1" x14ac:dyDescent="0.25">
      <c r="A7903" s="81" t="str">
        <f t="shared" si="252"/>
        <v>2020</v>
      </c>
      <c r="B7903" s="259" t="s">
        <v>1021</v>
      </c>
      <c r="C7903" s="260" t="s">
        <v>1022</v>
      </c>
      <c r="D7903" s="73" t="str">
        <f t="shared" si="253"/>
        <v>mai/2020</v>
      </c>
      <c r="E7903" s="263">
        <v>43972</v>
      </c>
      <c r="F7903" s="259" t="s">
        <v>207</v>
      </c>
      <c r="G7903" s="259" t="s">
        <v>295</v>
      </c>
      <c r="H7903" s="264" t="s">
        <v>208</v>
      </c>
      <c r="I7903" s="264" t="s">
        <v>298</v>
      </c>
      <c r="J7903" s="275">
        <v>53246.22</v>
      </c>
      <c r="K7903" s="82" t="str">
        <f>IFERROR(IFERROR(VLOOKUP(I7903,'DE-PARA'!B:D,3,0),VLOOKUP(I7903,'DE-PARA'!C:D,2,0)),"NÃO ENCONTRADO")</f>
        <v>Entrada Conta Aplicação (+)</v>
      </c>
      <c r="L7903" s="50" t="str">
        <f>VLOOKUP(K7903,'Base -Receita-Despesa'!$B:$AS,1,FALSE)</f>
        <v>ENTRADA CONTA APLICAÇÃO (+)</v>
      </c>
    </row>
    <row r="7904" spans="1:12" ht="15" customHeight="1" x14ac:dyDescent="0.25">
      <c r="A7904" s="81" t="str">
        <f t="shared" si="252"/>
        <v>2020</v>
      </c>
      <c r="B7904" s="259" t="s">
        <v>1021</v>
      </c>
      <c r="C7904" s="260" t="s">
        <v>1022</v>
      </c>
      <c r="D7904" s="73" t="str">
        <f t="shared" si="253"/>
        <v>mai/2020</v>
      </c>
      <c r="E7904" s="263">
        <v>43973</v>
      </c>
      <c r="F7904" s="259">
        <v>46282</v>
      </c>
      <c r="G7904" s="259" t="s">
        <v>295</v>
      </c>
      <c r="H7904" s="264" t="s">
        <v>591</v>
      </c>
      <c r="I7904" s="264" t="s">
        <v>188</v>
      </c>
      <c r="J7904" s="264">
        <v>-90</v>
      </c>
      <c r="K7904" s="82" t="str">
        <f>IFERROR(IFERROR(VLOOKUP(I7904,'DE-PARA'!B:D,3,0),VLOOKUP(I7904,'DE-PARA'!C:D,2,0)),"NÃO ENCONTRADO")</f>
        <v>Tributos, Taxas e Contribuições</v>
      </c>
      <c r="L7904" s="50" t="str">
        <f>VLOOKUP(K7904,'Base -Receita-Despesa'!$B:$AS,1,FALSE)</f>
        <v>Tributos, Taxas e Contribuições</v>
      </c>
    </row>
    <row r="7905" spans="1:12" ht="15" customHeight="1" x14ac:dyDescent="0.25">
      <c r="A7905" s="81" t="str">
        <f t="shared" si="252"/>
        <v>2020</v>
      </c>
      <c r="B7905" s="259" t="s">
        <v>1021</v>
      </c>
      <c r="C7905" s="260" t="s">
        <v>1022</v>
      </c>
      <c r="D7905" s="73" t="str">
        <f t="shared" si="253"/>
        <v>mai/2020</v>
      </c>
      <c r="E7905" s="263">
        <v>43973</v>
      </c>
      <c r="F7905" s="259">
        <v>302</v>
      </c>
      <c r="G7905" s="259" t="s">
        <v>295</v>
      </c>
      <c r="H7905" s="264" t="s">
        <v>840</v>
      </c>
      <c r="I7905" s="264" t="s">
        <v>150</v>
      </c>
      <c r="J7905" s="265">
        <v>-2492.4</v>
      </c>
      <c r="K7905" s="82" t="str">
        <f>IFERROR(IFERROR(VLOOKUP(I7905,'DE-PARA'!B:D,3,0),VLOOKUP(I7905,'DE-PARA'!C:D,2,0)),"NÃO ENCONTRADO")</f>
        <v>Serviços</v>
      </c>
      <c r="L7905" s="50" t="str">
        <f>VLOOKUP(K7905,'Base -Receita-Despesa'!$B:$AS,1,FALSE)</f>
        <v>Serviços</v>
      </c>
    </row>
    <row r="7906" spans="1:12" ht="15" customHeight="1" x14ac:dyDescent="0.25">
      <c r="A7906" s="81" t="str">
        <f t="shared" si="252"/>
        <v>2020</v>
      </c>
      <c r="B7906" s="259" t="s">
        <v>1021</v>
      </c>
      <c r="C7906" s="260" t="s">
        <v>1022</v>
      </c>
      <c r="D7906" s="73" t="str">
        <f t="shared" si="253"/>
        <v>mai/2020</v>
      </c>
      <c r="E7906" s="263">
        <v>43973</v>
      </c>
      <c r="F7906" s="259">
        <v>303</v>
      </c>
      <c r="G7906" s="259" t="s">
        <v>295</v>
      </c>
      <c r="H7906" s="264" t="s">
        <v>840</v>
      </c>
      <c r="I7906" s="264" t="s">
        <v>150</v>
      </c>
      <c r="J7906" s="264">
        <v>-562.79999999999995</v>
      </c>
      <c r="K7906" s="82" t="str">
        <f>IFERROR(IFERROR(VLOOKUP(I7906,'DE-PARA'!B:D,3,0),VLOOKUP(I7906,'DE-PARA'!C:D,2,0)),"NÃO ENCONTRADO")</f>
        <v>Serviços</v>
      </c>
      <c r="L7906" s="50" t="str">
        <f>VLOOKUP(K7906,'Base -Receita-Despesa'!$B:$AS,1,FALSE)</f>
        <v>Serviços</v>
      </c>
    </row>
    <row r="7907" spans="1:12" ht="15" customHeight="1" x14ac:dyDescent="0.25">
      <c r="A7907" s="81" t="str">
        <f t="shared" si="252"/>
        <v>2020</v>
      </c>
      <c r="B7907" s="259" t="s">
        <v>1021</v>
      </c>
      <c r="C7907" s="260" t="s">
        <v>1022</v>
      </c>
      <c r="D7907" s="73" t="str">
        <f t="shared" si="253"/>
        <v>mai/2020</v>
      </c>
      <c r="E7907" s="263">
        <v>43973</v>
      </c>
      <c r="F7907" s="259">
        <v>8347</v>
      </c>
      <c r="G7907" s="259" t="s">
        <v>295</v>
      </c>
      <c r="H7907" s="264" t="s">
        <v>1327</v>
      </c>
      <c r="I7907" s="264" t="s">
        <v>255</v>
      </c>
      <c r="J7907" s="265">
        <v>-1050</v>
      </c>
      <c r="K7907" s="82" t="str">
        <f>IFERROR(IFERROR(VLOOKUP(I7907,'DE-PARA'!B:D,3,0),VLOOKUP(I7907,'DE-PARA'!C:D,2,0)),"NÃO ENCONTRADO")</f>
        <v>Materiais</v>
      </c>
      <c r="L7907" s="50" t="str">
        <f>VLOOKUP(K7907,'Base -Receita-Despesa'!$B:$AS,1,FALSE)</f>
        <v>Materiais</v>
      </c>
    </row>
    <row r="7908" spans="1:12" ht="15" customHeight="1" x14ac:dyDescent="0.25">
      <c r="A7908" s="81" t="str">
        <f t="shared" si="252"/>
        <v>2020</v>
      </c>
      <c r="B7908" s="259" t="s">
        <v>1021</v>
      </c>
      <c r="C7908" s="260" t="s">
        <v>1022</v>
      </c>
      <c r="D7908" s="73" t="str">
        <f t="shared" si="253"/>
        <v>mai/2020</v>
      </c>
      <c r="E7908" s="263">
        <v>43973</v>
      </c>
      <c r="F7908" s="259" t="s">
        <v>214</v>
      </c>
      <c r="G7908" s="259" t="s">
        <v>295</v>
      </c>
      <c r="H7908" s="264" t="s">
        <v>197</v>
      </c>
      <c r="I7908" s="264" t="s">
        <v>188</v>
      </c>
      <c r="J7908" s="265">
        <v>-2335.37</v>
      </c>
      <c r="K7908" s="82" t="str">
        <f>IFERROR(IFERROR(VLOOKUP(I7908,'DE-PARA'!B:D,3,0),VLOOKUP(I7908,'DE-PARA'!C:D,2,0)),"NÃO ENCONTRADO")</f>
        <v>Tributos, Taxas e Contribuições</v>
      </c>
      <c r="L7908" s="50" t="str">
        <f>VLOOKUP(K7908,'Base -Receita-Despesa'!$B:$AS,1,FALSE)</f>
        <v>Tributos, Taxas e Contribuições</v>
      </c>
    </row>
    <row r="7909" spans="1:12" ht="15" customHeight="1" x14ac:dyDescent="0.25">
      <c r="A7909" s="81" t="str">
        <f t="shared" si="252"/>
        <v>2020</v>
      </c>
      <c r="B7909" s="259" t="s">
        <v>1021</v>
      </c>
      <c r="C7909" s="260" t="s">
        <v>1022</v>
      </c>
      <c r="D7909" s="73" t="str">
        <f t="shared" si="253"/>
        <v>mai/2020</v>
      </c>
      <c r="E7909" s="263">
        <v>43973</v>
      </c>
      <c r="F7909" s="259" t="s">
        <v>214</v>
      </c>
      <c r="G7909" s="259" t="s">
        <v>295</v>
      </c>
      <c r="H7909" s="264" t="s">
        <v>197</v>
      </c>
      <c r="I7909" s="264" t="s">
        <v>188</v>
      </c>
      <c r="J7909" s="264">
        <v>-10</v>
      </c>
      <c r="K7909" s="82" t="str">
        <f>IFERROR(IFERROR(VLOOKUP(I7909,'DE-PARA'!B:D,3,0),VLOOKUP(I7909,'DE-PARA'!C:D,2,0)),"NÃO ENCONTRADO")</f>
        <v>Tributos, Taxas e Contribuições</v>
      </c>
      <c r="L7909" s="50" t="str">
        <f>VLOOKUP(K7909,'Base -Receita-Despesa'!$B:$AS,1,FALSE)</f>
        <v>Tributos, Taxas e Contribuições</v>
      </c>
    </row>
    <row r="7910" spans="1:12" ht="15" customHeight="1" x14ac:dyDescent="0.25">
      <c r="A7910" s="81" t="str">
        <f t="shared" si="252"/>
        <v>2020</v>
      </c>
      <c r="B7910" s="259" t="s">
        <v>1021</v>
      </c>
      <c r="C7910" s="260" t="s">
        <v>1022</v>
      </c>
      <c r="D7910" s="73" t="str">
        <f t="shared" si="253"/>
        <v>mai/2020</v>
      </c>
      <c r="E7910" s="263">
        <v>43973</v>
      </c>
      <c r="F7910" s="259" t="s">
        <v>214</v>
      </c>
      <c r="G7910" s="259" t="s">
        <v>295</v>
      </c>
      <c r="H7910" s="264" t="s">
        <v>197</v>
      </c>
      <c r="I7910" s="264" t="s">
        <v>188</v>
      </c>
      <c r="J7910" s="264">
        <v>-10</v>
      </c>
      <c r="K7910" s="82" t="str">
        <f>IFERROR(IFERROR(VLOOKUP(I7910,'DE-PARA'!B:D,3,0),VLOOKUP(I7910,'DE-PARA'!C:D,2,0)),"NÃO ENCONTRADO")</f>
        <v>Tributos, Taxas e Contribuições</v>
      </c>
      <c r="L7910" s="50" t="str">
        <f>VLOOKUP(K7910,'Base -Receita-Despesa'!$B:$AS,1,FALSE)</f>
        <v>Tributos, Taxas e Contribuições</v>
      </c>
    </row>
    <row r="7911" spans="1:12" ht="15" customHeight="1" x14ac:dyDescent="0.25">
      <c r="A7911" s="81" t="str">
        <f t="shared" si="252"/>
        <v>2020</v>
      </c>
      <c r="B7911" s="259" t="s">
        <v>1021</v>
      </c>
      <c r="C7911" s="260" t="s">
        <v>1022</v>
      </c>
      <c r="D7911" s="73" t="str">
        <f t="shared" si="253"/>
        <v>mai/2020</v>
      </c>
      <c r="E7911" s="263">
        <v>43973</v>
      </c>
      <c r="F7911" s="259" t="s">
        <v>214</v>
      </c>
      <c r="G7911" s="259" t="s">
        <v>295</v>
      </c>
      <c r="H7911" s="264" t="s">
        <v>197</v>
      </c>
      <c r="I7911" s="264" t="s">
        <v>188</v>
      </c>
      <c r="J7911" s="264">
        <v>-10</v>
      </c>
      <c r="K7911" s="82" t="str">
        <f>IFERROR(IFERROR(VLOOKUP(I7911,'DE-PARA'!B:D,3,0),VLOOKUP(I7911,'DE-PARA'!C:D,2,0)),"NÃO ENCONTRADO")</f>
        <v>Tributos, Taxas e Contribuições</v>
      </c>
      <c r="L7911" s="50" t="str">
        <f>VLOOKUP(K7911,'Base -Receita-Despesa'!$B:$AS,1,FALSE)</f>
        <v>Tributos, Taxas e Contribuições</v>
      </c>
    </row>
    <row r="7912" spans="1:12" ht="15" customHeight="1" x14ac:dyDescent="0.25">
      <c r="A7912" s="81" t="str">
        <f t="shared" si="252"/>
        <v>2020</v>
      </c>
      <c r="B7912" s="259" t="s">
        <v>1021</v>
      </c>
      <c r="C7912" s="260" t="s">
        <v>1022</v>
      </c>
      <c r="D7912" s="73" t="str">
        <f t="shared" si="253"/>
        <v>mai/2020</v>
      </c>
      <c r="E7912" s="263">
        <v>43973</v>
      </c>
      <c r="F7912" s="259" t="s">
        <v>207</v>
      </c>
      <c r="G7912" s="259" t="s">
        <v>295</v>
      </c>
      <c r="H7912" s="264" t="s">
        <v>208</v>
      </c>
      <c r="I7912" s="264" t="s">
        <v>298</v>
      </c>
      <c r="J7912" s="265">
        <v>6560.57</v>
      </c>
      <c r="K7912" s="82" t="str">
        <f>IFERROR(IFERROR(VLOOKUP(I7912,'DE-PARA'!B:D,3,0),VLOOKUP(I7912,'DE-PARA'!C:D,2,0)),"NÃO ENCONTRADO")</f>
        <v>Entrada Conta Aplicação (+)</v>
      </c>
      <c r="L7912" s="50" t="str">
        <f>VLOOKUP(K7912,'Base -Receita-Despesa'!$B:$AS,1,FALSE)</f>
        <v>ENTRADA CONTA APLICAÇÃO (+)</v>
      </c>
    </row>
    <row r="7913" spans="1:12" ht="15" customHeight="1" x14ac:dyDescent="0.25">
      <c r="A7913" s="81" t="str">
        <f t="shared" si="252"/>
        <v>2020</v>
      </c>
      <c r="B7913" s="259" t="s">
        <v>1021</v>
      </c>
      <c r="C7913" s="260" t="s">
        <v>1022</v>
      </c>
      <c r="D7913" s="73" t="str">
        <f t="shared" si="253"/>
        <v>mai/2020</v>
      </c>
      <c r="E7913" s="263">
        <v>43976</v>
      </c>
      <c r="F7913" s="259" t="s">
        <v>205</v>
      </c>
      <c r="G7913" s="259" t="s">
        <v>295</v>
      </c>
      <c r="H7913" s="264" t="s">
        <v>736</v>
      </c>
      <c r="I7913" s="264" t="s">
        <v>125</v>
      </c>
      <c r="J7913" s="265">
        <v>500000</v>
      </c>
      <c r="K7913" s="82" t="str">
        <f>IFERROR(IFERROR(VLOOKUP(I7913,'DE-PARA'!B:D,3,0),VLOOKUP(I7913,'DE-PARA'!C:D,2,0)),"NÃO ENCONTRADO")</f>
        <v>TEV – Transferências Entre Contas (Entradas)</v>
      </c>
      <c r="L7913" s="50" t="str">
        <f>VLOOKUP(K7913,'Base -Receita-Despesa'!$B:$AS,1,FALSE)</f>
        <v>TEV – Transferências Entre Contas (Entradas)</v>
      </c>
    </row>
    <row r="7914" spans="1:12" ht="15" customHeight="1" x14ac:dyDescent="0.25">
      <c r="A7914" s="81" t="str">
        <f t="shared" si="252"/>
        <v>2020</v>
      </c>
      <c r="B7914" s="259" t="s">
        <v>1021</v>
      </c>
      <c r="C7914" s="260" t="s">
        <v>1022</v>
      </c>
      <c r="D7914" s="73" t="str">
        <f t="shared" si="253"/>
        <v>mai/2020</v>
      </c>
      <c r="E7914" s="263">
        <v>43976</v>
      </c>
      <c r="F7914" s="259" t="s">
        <v>789</v>
      </c>
      <c r="G7914" s="259" t="s">
        <v>295</v>
      </c>
      <c r="H7914" s="264" t="s">
        <v>936</v>
      </c>
      <c r="I7914" s="264" t="s">
        <v>156</v>
      </c>
      <c r="J7914" s="265">
        <v>-4629.84</v>
      </c>
      <c r="K7914" s="82" t="str">
        <f>IFERROR(IFERROR(VLOOKUP(I7914,'DE-PARA'!B:D,3,0),VLOOKUP(I7914,'DE-PARA'!C:D,2,0)),"NÃO ENCONTRADO")</f>
        <v>Encargos sobre Folha de Pagamento</v>
      </c>
      <c r="L7914" s="50" t="str">
        <f>VLOOKUP(K7914,'Base -Receita-Despesa'!$B:$AS,1,FALSE)</f>
        <v>Encargos sobre Folha de Pagamento</v>
      </c>
    </row>
    <row r="7915" spans="1:12" ht="15" customHeight="1" x14ac:dyDescent="0.25">
      <c r="A7915" s="81" t="str">
        <f t="shared" si="252"/>
        <v>2020</v>
      </c>
      <c r="B7915" s="259" t="s">
        <v>1021</v>
      </c>
      <c r="C7915" s="260" t="s">
        <v>1022</v>
      </c>
      <c r="D7915" s="73" t="str">
        <f t="shared" si="253"/>
        <v>mai/2020</v>
      </c>
      <c r="E7915" s="263">
        <v>43976</v>
      </c>
      <c r="F7915" s="259">
        <v>13</v>
      </c>
      <c r="G7915" s="259" t="s">
        <v>295</v>
      </c>
      <c r="H7915" s="264" t="s">
        <v>2194</v>
      </c>
      <c r="I7915" s="264" t="s">
        <v>284</v>
      </c>
      <c r="J7915" s="265">
        <v>-9600</v>
      </c>
      <c r="K7915" s="82" t="str">
        <f>IFERROR(IFERROR(VLOOKUP(I7915,'DE-PARA'!B:D,3,0),VLOOKUP(I7915,'DE-PARA'!C:D,2,0)),"NÃO ENCONTRADO")</f>
        <v>Investimentos</v>
      </c>
      <c r="L7915" s="50" t="str">
        <f>VLOOKUP(K7915,'Base -Receita-Despesa'!$B:$AS,1,FALSE)</f>
        <v>Investimentos</v>
      </c>
    </row>
    <row r="7916" spans="1:12" ht="15" customHeight="1" x14ac:dyDescent="0.25">
      <c r="A7916" s="81" t="str">
        <f t="shared" si="252"/>
        <v>2020</v>
      </c>
      <c r="B7916" s="259" t="s">
        <v>1021</v>
      </c>
      <c r="C7916" s="260" t="s">
        <v>1022</v>
      </c>
      <c r="D7916" s="73" t="str">
        <f t="shared" si="253"/>
        <v>mai/2020</v>
      </c>
      <c r="E7916" s="263">
        <v>43976</v>
      </c>
      <c r="F7916" s="259">
        <v>117347</v>
      </c>
      <c r="G7916" s="259" t="s">
        <v>295</v>
      </c>
      <c r="H7916" s="264" t="s">
        <v>181</v>
      </c>
      <c r="I7916" s="264" t="s">
        <v>249</v>
      </c>
      <c r="J7916" s="264">
        <v>-497.4</v>
      </c>
      <c r="K7916" s="82" t="str">
        <f>IFERROR(IFERROR(VLOOKUP(I7916,'DE-PARA'!B:D,3,0),VLOOKUP(I7916,'DE-PARA'!C:D,2,0)),"NÃO ENCONTRADO")</f>
        <v>Materiais</v>
      </c>
      <c r="L7916" s="50" t="str">
        <f>VLOOKUP(K7916,'Base -Receita-Despesa'!$B:$AS,1,FALSE)</f>
        <v>Materiais</v>
      </c>
    </row>
    <row r="7917" spans="1:12" ht="15" customHeight="1" x14ac:dyDescent="0.25">
      <c r="A7917" s="81" t="str">
        <f t="shared" si="252"/>
        <v>2020</v>
      </c>
      <c r="B7917" s="259" t="s">
        <v>1021</v>
      </c>
      <c r="C7917" s="260" t="s">
        <v>1022</v>
      </c>
      <c r="D7917" s="73" t="str">
        <f t="shared" si="253"/>
        <v>mai/2020</v>
      </c>
      <c r="E7917" s="263">
        <v>43976</v>
      </c>
      <c r="F7917" s="259">
        <v>43889</v>
      </c>
      <c r="G7917" s="259" t="s">
        <v>295</v>
      </c>
      <c r="H7917" s="264" t="s">
        <v>1818</v>
      </c>
      <c r="I7917" s="264" t="s">
        <v>138</v>
      </c>
      <c r="J7917" s="264">
        <v>-190</v>
      </c>
      <c r="K7917" s="82" t="str">
        <f>IFERROR(IFERROR(VLOOKUP(I7917,'DE-PARA'!B:D,3,0),VLOOKUP(I7917,'DE-PARA'!C:D,2,0)),"NÃO ENCONTRADO")</f>
        <v>Concessionárias (água, luz e telefone)</v>
      </c>
      <c r="L7917" s="50" t="str">
        <f>VLOOKUP(K7917,'Base -Receita-Despesa'!$B:$AS,1,FALSE)</f>
        <v>Concessionárias (água, luz e telefone)</v>
      </c>
    </row>
    <row r="7918" spans="1:12" ht="15" customHeight="1" x14ac:dyDescent="0.25">
      <c r="A7918" s="81" t="str">
        <f t="shared" si="252"/>
        <v>2020</v>
      </c>
      <c r="B7918" s="259" t="s">
        <v>1021</v>
      </c>
      <c r="C7918" s="260" t="s">
        <v>1022</v>
      </c>
      <c r="D7918" s="73" t="str">
        <f t="shared" si="253"/>
        <v>mai/2020</v>
      </c>
      <c r="E7918" s="263">
        <v>43976</v>
      </c>
      <c r="F7918" s="259">
        <v>756</v>
      </c>
      <c r="G7918" s="259" t="s">
        <v>295</v>
      </c>
      <c r="H7918" s="264" t="s">
        <v>1684</v>
      </c>
      <c r="I7918" s="264" t="s">
        <v>184</v>
      </c>
      <c r="J7918" s="264">
        <v>-800</v>
      </c>
      <c r="K7918" s="82" t="str">
        <f>IFERROR(IFERROR(VLOOKUP(I7918,'DE-PARA'!B:D,3,0),VLOOKUP(I7918,'DE-PARA'!C:D,2,0)),"NÃO ENCONTRADO")</f>
        <v>Aluguéis</v>
      </c>
      <c r="L7918" s="50" t="str">
        <f>VLOOKUP(K7918,'Base -Receita-Despesa'!$B:$AS,1,FALSE)</f>
        <v>Aluguéis</v>
      </c>
    </row>
    <row r="7919" spans="1:12" ht="15" customHeight="1" x14ac:dyDescent="0.25">
      <c r="A7919" s="81" t="str">
        <f t="shared" si="252"/>
        <v>2020</v>
      </c>
      <c r="B7919" s="259" t="s">
        <v>1021</v>
      </c>
      <c r="C7919" s="260" t="s">
        <v>1022</v>
      </c>
      <c r="D7919" s="73" t="str">
        <f t="shared" si="253"/>
        <v>mai/2020</v>
      </c>
      <c r="E7919" s="263">
        <v>43976</v>
      </c>
      <c r="F7919" s="259">
        <v>1200661</v>
      </c>
      <c r="G7919" s="259" t="s">
        <v>295</v>
      </c>
      <c r="H7919" s="264" t="s">
        <v>1920</v>
      </c>
      <c r="I7919" s="264" t="s">
        <v>283</v>
      </c>
      <c r="J7919" s="265">
        <v>-2110.27</v>
      </c>
      <c r="K7919" s="82" t="str">
        <f>IFERROR(IFERROR(VLOOKUP(I7919,'DE-PARA'!B:D,3,0),VLOOKUP(I7919,'DE-PARA'!C:D,2,0)),"NÃO ENCONTRADO")</f>
        <v>Investimentos</v>
      </c>
      <c r="L7919" s="50" t="str">
        <f>VLOOKUP(K7919,'Base -Receita-Despesa'!$B:$AS,1,FALSE)</f>
        <v>Investimentos</v>
      </c>
    </row>
    <row r="7920" spans="1:12" ht="15" customHeight="1" x14ac:dyDescent="0.25">
      <c r="A7920" s="81" t="str">
        <f t="shared" si="252"/>
        <v>2020</v>
      </c>
      <c r="B7920" s="259" t="s">
        <v>1021</v>
      </c>
      <c r="C7920" s="260" t="s">
        <v>1022</v>
      </c>
      <c r="D7920" s="73" t="str">
        <f t="shared" si="253"/>
        <v>mai/2020</v>
      </c>
      <c r="E7920" s="263">
        <v>43976</v>
      </c>
      <c r="F7920" s="259">
        <v>108</v>
      </c>
      <c r="G7920" s="259" t="s">
        <v>295</v>
      </c>
      <c r="H7920" s="264" t="s">
        <v>844</v>
      </c>
      <c r="I7920" s="264" t="s">
        <v>243</v>
      </c>
      <c r="J7920" s="265">
        <v>-29238.34</v>
      </c>
      <c r="K7920" s="82" t="str">
        <f>IFERROR(IFERROR(VLOOKUP(I7920,'DE-PARA'!B:D,3,0),VLOOKUP(I7920,'DE-PARA'!C:D,2,0)),"NÃO ENCONTRADO")</f>
        <v>Pessoal</v>
      </c>
      <c r="L7920" s="50" t="str">
        <f>VLOOKUP(K7920,'Base -Receita-Despesa'!$B:$AS,1,FALSE)</f>
        <v>Pessoal</v>
      </c>
    </row>
    <row r="7921" spans="1:12" ht="15" customHeight="1" x14ac:dyDescent="0.25">
      <c r="A7921" s="81" t="str">
        <f t="shared" si="252"/>
        <v>2020</v>
      </c>
      <c r="B7921" s="259" t="s">
        <v>1021</v>
      </c>
      <c r="C7921" s="260" t="s">
        <v>1022</v>
      </c>
      <c r="D7921" s="73" t="str">
        <f t="shared" si="253"/>
        <v>mai/2020</v>
      </c>
      <c r="E7921" s="263">
        <v>43976</v>
      </c>
      <c r="F7921" s="259" t="s">
        <v>214</v>
      </c>
      <c r="G7921" s="259" t="s">
        <v>295</v>
      </c>
      <c r="H7921" s="264" t="s">
        <v>197</v>
      </c>
      <c r="I7921" s="264" t="s">
        <v>188</v>
      </c>
      <c r="J7921" s="264">
        <v>-10</v>
      </c>
      <c r="K7921" s="82" t="str">
        <f>IFERROR(IFERROR(VLOOKUP(I7921,'DE-PARA'!B:D,3,0),VLOOKUP(I7921,'DE-PARA'!C:D,2,0)),"NÃO ENCONTRADO")</f>
        <v>Tributos, Taxas e Contribuições</v>
      </c>
      <c r="L7921" s="50" t="str">
        <f>VLOOKUP(K7921,'Base -Receita-Despesa'!$B:$AS,1,FALSE)</f>
        <v>Tributos, Taxas e Contribuições</v>
      </c>
    </row>
    <row r="7922" spans="1:12" ht="15" customHeight="1" x14ac:dyDescent="0.25">
      <c r="A7922" s="81" t="str">
        <f t="shared" ref="A7922:A7985" si="254">IF(K7922="NÃO ENCONTRADO",0,RIGHT(D7922,4))</f>
        <v>2020</v>
      </c>
      <c r="B7922" s="259" t="s">
        <v>1021</v>
      </c>
      <c r="C7922" s="260" t="s">
        <v>1022</v>
      </c>
      <c r="D7922" s="73" t="str">
        <f t="shared" si="253"/>
        <v>mai/2020</v>
      </c>
      <c r="E7922" s="263">
        <v>43976</v>
      </c>
      <c r="F7922" s="259" t="s">
        <v>214</v>
      </c>
      <c r="G7922" s="259" t="s">
        <v>295</v>
      </c>
      <c r="H7922" s="264" t="s">
        <v>197</v>
      </c>
      <c r="I7922" s="264" t="s">
        <v>188</v>
      </c>
      <c r="J7922" s="264">
        <v>-10</v>
      </c>
      <c r="K7922" s="82" t="str">
        <f>IFERROR(IFERROR(VLOOKUP(I7922,'DE-PARA'!B:D,3,0),VLOOKUP(I7922,'DE-PARA'!C:D,2,0)),"NÃO ENCONTRADO")</f>
        <v>Tributos, Taxas e Contribuições</v>
      </c>
      <c r="L7922" s="50" t="str">
        <f>VLOOKUP(K7922,'Base -Receita-Despesa'!$B:$AS,1,FALSE)</f>
        <v>Tributos, Taxas e Contribuições</v>
      </c>
    </row>
    <row r="7923" spans="1:12" ht="15" customHeight="1" x14ac:dyDescent="0.25">
      <c r="A7923" s="81" t="str">
        <f t="shared" si="254"/>
        <v>2020</v>
      </c>
      <c r="B7923" s="259" t="s">
        <v>1021</v>
      </c>
      <c r="C7923" s="260" t="s">
        <v>1022</v>
      </c>
      <c r="D7923" s="73" t="str">
        <f t="shared" si="253"/>
        <v>mai/2020</v>
      </c>
      <c r="E7923" s="263">
        <v>43976</v>
      </c>
      <c r="F7923" s="259" t="s">
        <v>214</v>
      </c>
      <c r="G7923" s="259" t="s">
        <v>295</v>
      </c>
      <c r="H7923" s="264" t="s">
        <v>197</v>
      </c>
      <c r="I7923" s="264" t="s">
        <v>188</v>
      </c>
      <c r="J7923" s="264">
        <v>-10</v>
      </c>
      <c r="K7923" s="82" t="str">
        <f>IFERROR(IFERROR(VLOOKUP(I7923,'DE-PARA'!B:D,3,0),VLOOKUP(I7923,'DE-PARA'!C:D,2,0)),"NÃO ENCONTRADO")</f>
        <v>Tributos, Taxas e Contribuições</v>
      </c>
      <c r="L7923" s="50" t="str">
        <f>VLOOKUP(K7923,'Base -Receita-Despesa'!$B:$AS,1,FALSE)</f>
        <v>Tributos, Taxas e Contribuições</v>
      </c>
    </row>
    <row r="7924" spans="1:12" ht="15" customHeight="1" x14ac:dyDescent="0.25">
      <c r="A7924" s="81" t="str">
        <f t="shared" si="254"/>
        <v>2020</v>
      </c>
      <c r="B7924" s="259" t="s">
        <v>1021</v>
      </c>
      <c r="C7924" s="260" t="s">
        <v>1022</v>
      </c>
      <c r="D7924" s="73" t="str">
        <f t="shared" si="253"/>
        <v>mai/2020</v>
      </c>
      <c r="E7924" s="263">
        <v>43976</v>
      </c>
      <c r="F7924" s="259" t="s">
        <v>744</v>
      </c>
      <c r="G7924" s="259" t="s">
        <v>295</v>
      </c>
      <c r="H7924" s="264" t="s">
        <v>854</v>
      </c>
      <c r="I7924" s="264" t="s">
        <v>195</v>
      </c>
      <c r="J7924" s="264">
        <v>-519.17999999999995</v>
      </c>
      <c r="K7924" s="82" t="str">
        <f>IFERROR(IFERROR(VLOOKUP(I7924,'DE-PARA'!B:D,3,0),VLOOKUP(I7924,'DE-PARA'!C:D,2,0)),"NÃO ENCONTRADO")</f>
        <v>Pessoal</v>
      </c>
      <c r="L7924" s="50" t="str">
        <f>VLOOKUP(K7924,'Base -Receita-Despesa'!$B:$AS,1,FALSE)</f>
        <v>Pessoal</v>
      </c>
    </row>
    <row r="7925" spans="1:12" ht="15" customHeight="1" x14ac:dyDescent="0.25">
      <c r="A7925" s="81" t="str">
        <f t="shared" si="254"/>
        <v>2020</v>
      </c>
      <c r="B7925" s="259" t="s">
        <v>1023</v>
      </c>
      <c r="C7925" s="260" t="s">
        <v>1022</v>
      </c>
      <c r="D7925" s="73" t="str">
        <f t="shared" si="253"/>
        <v>mai/2020</v>
      </c>
      <c r="E7925" s="263">
        <v>43976</v>
      </c>
      <c r="F7925" s="259" t="s">
        <v>143</v>
      </c>
      <c r="G7925" s="259" t="s">
        <v>295</v>
      </c>
      <c r="H7925" s="264" t="s">
        <v>143</v>
      </c>
      <c r="I7925" s="264" t="s">
        <v>235</v>
      </c>
      <c r="J7925" s="275">
        <v>610865.57999999996</v>
      </c>
      <c r="K7925" s="82" t="str">
        <f>IFERROR(IFERROR(VLOOKUP(I7925,'DE-PARA'!B:D,3,0),VLOOKUP(I7925,'DE-PARA'!C:D,2,0)),"NÃO ENCONTRADO")</f>
        <v>Repasses Contrato de Gestão</v>
      </c>
      <c r="L7925" s="50" t="str">
        <f>VLOOKUP(K7925,'Base -Receita-Despesa'!$B:$AS,1,FALSE)</f>
        <v>Repasses Contrato de Gestão</v>
      </c>
    </row>
    <row r="7926" spans="1:12" ht="15" customHeight="1" x14ac:dyDescent="0.25">
      <c r="A7926" s="81" t="str">
        <f t="shared" si="254"/>
        <v>2020</v>
      </c>
      <c r="B7926" s="259" t="s">
        <v>1023</v>
      </c>
      <c r="C7926" s="260" t="s">
        <v>1022</v>
      </c>
      <c r="D7926" s="73" t="str">
        <f t="shared" si="253"/>
        <v>mai/2020</v>
      </c>
      <c r="E7926" s="263">
        <v>43976</v>
      </c>
      <c r="F7926" s="259" t="s">
        <v>205</v>
      </c>
      <c r="G7926" s="259" t="s">
        <v>295</v>
      </c>
      <c r="H7926" s="264" t="s">
        <v>736</v>
      </c>
      <c r="I7926" s="264" t="s">
        <v>125</v>
      </c>
      <c r="J7926" s="265">
        <v>-500000</v>
      </c>
      <c r="K7926" s="82" t="str">
        <f>IFERROR(IFERROR(VLOOKUP(I7926,'DE-PARA'!B:D,3,0),VLOOKUP(I7926,'DE-PARA'!C:D,2,0)),"NÃO ENCONTRADO")</f>
        <v>TEV – Transferências Entre Contas (Entradas)</v>
      </c>
      <c r="L7926" s="50" t="str">
        <f>VLOOKUP(K7926,'Base -Receita-Despesa'!$B:$AS,1,FALSE)</f>
        <v>TEV – Transferências Entre Contas (Entradas)</v>
      </c>
    </row>
    <row r="7927" spans="1:12" ht="15" customHeight="1" x14ac:dyDescent="0.25">
      <c r="A7927" s="81" t="str">
        <f t="shared" si="254"/>
        <v>2020</v>
      </c>
      <c r="B7927" s="259" t="s">
        <v>1023</v>
      </c>
      <c r="C7927" s="260" t="s">
        <v>1022</v>
      </c>
      <c r="D7927" s="73" t="str">
        <f t="shared" si="253"/>
        <v>mai/2020</v>
      </c>
      <c r="E7927" s="263">
        <v>43976</v>
      </c>
      <c r="F7927" s="259" t="s">
        <v>214</v>
      </c>
      <c r="G7927" s="259" t="s">
        <v>295</v>
      </c>
      <c r="H7927" s="264" t="s">
        <v>2195</v>
      </c>
      <c r="I7927" s="264" t="s">
        <v>133</v>
      </c>
      <c r="J7927" s="264">
        <v>-99</v>
      </c>
      <c r="K7927" s="82" t="str">
        <f>IFERROR(IFERROR(VLOOKUP(I7927,'DE-PARA'!B:D,3,0),VLOOKUP(I7927,'DE-PARA'!C:D,2,0)),"NÃO ENCONTRADO")</f>
        <v>Outras Saídas</v>
      </c>
      <c r="L7927" s="50" t="str">
        <f>VLOOKUP(K7927,'Base -Receita-Despesa'!$B:$AS,1,FALSE)</f>
        <v>Outras Saídas</v>
      </c>
    </row>
    <row r="7928" spans="1:12" ht="15" customHeight="1" x14ac:dyDescent="0.25">
      <c r="A7928" s="81" t="str">
        <f t="shared" si="254"/>
        <v>2020</v>
      </c>
      <c r="B7928" s="259" t="s">
        <v>1021</v>
      </c>
      <c r="C7928" s="260" t="s">
        <v>1022</v>
      </c>
      <c r="D7928" s="73" t="str">
        <f t="shared" si="253"/>
        <v>mai/2020</v>
      </c>
      <c r="E7928" s="263">
        <v>43977</v>
      </c>
      <c r="F7928" s="259" t="s">
        <v>738</v>
      </c>
      <c r="G7928" s="259" t="s">
        <v>295</v>
      </c>
      <c r="H7928" s="264" t="s">
        <v>738</v>
      </c>
      <c r="I7928" s="264" t="s">
        <v>206</v>
      </c>
      <c r="J7928" s="265">
        <v>-340000</v>
      </c>
      <c r="K7928" s="82" t="str">
        <f>IFERROR(IFERROR(VLOOKUP(I7928,'DE-PARA'!B:D,3,0),VLOOKUP(I7928,'DE-PARA'!C:D,2,0)),"NÃO ENCONTRADO")</f>
        <v>Saídas Da C/A Por Regates (-)</v>
      </c>
      <c r="L7928" s="50" t="str">
        <f>VLOOKUP(K7928,'Base -Receita-Despesa'!$B:$AS,1,FALSE)</f>
        <v>SAÍDAS DA C/A POR REGATES (-)</v>
      </c>
    </row>
    <row r="7929" spans="1:12" ht="15" customHeight="1" x14ac:dyDescent="0.25">
      <c r="A7929" s="81" t="str">
        <f t="shared" si="254"/>
        <v>2020</v>
      </c>
      <c r="B7929" s="259" t="s">
        <v>1021</v>
      </c>
      <c r="C7929" s="260" t="s">
        <v>1022</v>
      </c>
      <c r="D7929" s="73" t="str">
        <f t="shared" si="253"/>
        <v>mai/2020</v>
      </c>
      <c r="E7929" s="263">
        <v>43977</v>
      </c>
      <c r="F7929" s="259" t="s">
        <v>205</v>
      </c>
      <c r="G7929" s="259" t="s">
        <v>295</v>
      </c>
      <c r="H7929" s="260" t="s">
        <v>736</v>
      </c>
      <c r="I7929" s="264" t="s">
        <v>125</v>
      </c>
      <c r="J7929" s="265">
        <v>110766.58</v>
      </c>
      <c r="K7929" s="82" t="str">
        <f>IFERROR(IFERROR(VLOOKUP(I7929,'DE-PARA'!B:D,3,0),VLOOKUP(I7929,'DE-PARA'!C:D,2,0)),"NÃO ENCONTRADO")</f>
        <v>TEV – Transferências Entre Contas (Entradas)</v>
      </c>
      <c r="L7929" s="50" t="str">
        <f>VLOOKUP(K7929,'Base -Receita-Despesa'!$B:$AS,1,FALSE)</f>
        <v>TEV – Transferências Entre Contas (Entradas)</v>
      </c>
    </row>
    <row r="7930" spans="1:12" ht="15" customHeight="1" x14ac:dyDescent="0.25">
      <c r="A7930" s="81" t="str">
        <f t="shared" si="254"/>
        <v>2020</v>
      </c>
      <c r="B7930" s="259" t="s">
        <v>1021</v>
      </c>
      <c r="C7930" s="260" t="s">
        <v>1022</v>
      </c>
      <c r="D7930" s="73" t="str">
        <f t="shared" si="253"/>
        <v>mai/2020</v>
      </c>
      <c r="E7930" s="263">
        <v>43977</v>
      </c>
      <c r="F7930" s="259">
        <v>3354</v>
      </c>
      <c r="G7930" s="259" t="s">
        <v>295</v>
      </c>
      <c r="H7930" s="264" t="s">
        <v>1084</v>
      </c>
      <c r="I7930" s="264" t="s">
        <v>252</v>
      </c>
      <c r="J7930" s="264">
        <v>-792</v>
      </c>
      <c r="K7930" s="82" t="str">
        <f>IFERROR(IFERROR(VLOOKUP(I7930,'DE-PARA'!B:D,3,0),VLOOKUP(I7930,'DE-PARA'!C:D,2,0)),"NÃO ENCONTRADO")</f>
        <v>Materiais</v>
      </c>
      <c r="L7930" s="50" t="str">
        <f>VLOOKUP(K7930,'Base -Receita-Despesa'!$B:$AS,1,FALSE)</f>
        <v>Materiais</v>
      </c>
    </row>
    <row r="7931" spans="1:12" ht="15" customHeight="1" x14ac:dyDescent="0.25">
      <c r="A7931" s="81" t="str">
        <f t="shared" si="254"/>
        <v>2020</v>
      </c>
      <c r="B7931" s="259" t="s">
        <v>1021</v>
      </c>
      <c r="C7931" s="260" t="s">
        <v>1022</v>
      </c>
      <c r="D7931" s="73" t="str">
        <f t="shared" si="253"/>
        <v>mai/2020</v>
      </c>
      <c r="E7931" s="263">
        <v>43977</v>
      </c>
      <c r="F7931" s="259">
        <v>109</v>
      </c>
      <c r="G7931" s="259" t="s">
        <v>295</v>
      </c>
      <c r="H7931" s="260" t="s">
        <v>844</v>
      </c>
      <c r="I7931" s="264" t="s">
        <v>243</v>
      </c>
      <c r="J7931" s="265">
        <v>-213135.98</v>
      </c>
      <c r="K7931" s="82" t="str">
        <f>IFERROR(IFERROR(VLOOKUP(I7931,'DE-PARA'!B:D,3,0),VLOOKUP(I7931,'DE-PARA'!C:D,2,0)),"NÃO ENCONTRADO")</f>
        <v>Pessoal</v>
      </c>
      <c r="L7931" s="50" t="str">
        <f>VLOOKUP(K7931,'Base -Receita-Despesa'!$B:$AS,1,FALSE)</f>
        <v>Pessoal</v>
      </c>
    </row>
    <row r="7932" spans="1:12" ht="15" customHeight="1" x14ac:dyDescent="0.25">
      <c r="A7932" s="81" t="str">
        <f t="shared" si="254"/>
        <v>2020</v>
      </c>
      <c r="B7932" s="259" t="s">
        <v>1021</v>
      </c>
      <c r="C7932" s="260" t="s">
        <v>1022</v>
      </c>
      <c r="D7932" s="73" t="str">
        <f t="shared" si="253"/>
        <v>mai/2020</v>
      </c>
      <c r="E7932" s="263">
        <v>43977</v>
      </c>
      <c r="F7932" s="259" t="s">
        <v>1577</v>
      </c>
      <c r="G7932" s="259" t="s">
        <v>295</v>
      </c>
      <c r="H7932" s="264" t="s">
        <v>2196</v>
      </c>
      <c r="I7932" s="264" t="s">
        <v>276</v>
      </c>
      <c r="J7932" s="264">
        <v>-269.27999999999997</v>
      </c>
      <c r="K7932" s="82" t="str">
        <f>IFERROR(IFERROR(VLOOKUP(I7932,'DE-PARA'!B:D,3,0),VLOOKUP(I7932,'DE-PARA'!C:D,2,0)),"NÃO ENCONTRADO")</f>
        <v>Despesas com Viagens</v>
      </c>
      <c r="L7932" s="50" t="str">
        <f>VLOOKUP(K7932,'Base -Receita-Despesa'!$B:$AS,1,FALSE)</f>
        <v>Despesas com Viagens</v>
      </c>
    </row>
    <row r="7933" spans="1:12" ht="15" customHeight="1" x14ac:dyDescent="0.25">
      <c r="A7933" s="81" t="str">
        <f t="shared" si="254"/>
        <v>2020</v>
      </c>
      <c r="B7933" s="259" t="s">
        <v>1021</v>
      </c>
      <c r="C7933" s="260" t="s">
        <v>1022</v>
      </c>
      <c r="D7933" s="73" t="str">
        <f t="shared" si="253"/>
        <v>mai/2020</v>
      </c>
      <c r="E7933" s="263">
        <v>43977</v>
      </c>
      <c r="F7933" s="259">
        <v>83</v>
      </c>
      <c r="G7933" s="259" t="s">
        <v>295</v>
      </c>
      <c r="H7933" s="264" t="s">
        <v>2197</v>
      </c>
      <c r="I7933" s="264" t="s">
        <v>120</v>
      </c>
      <c r="J7933" s="265">
        <v>-1600</v>
      </c>
      <c r="K7933" s="82" t="str">
        <f>IFERROR(IFERROR(VLOOKUP(I7933,'DE-PARA'!B:D,3,0),VLOOKUP(I7933,'DE-PARA'!C:D,2,0)),"NÃO ENCONTRADO")</f>
        <v>Serviços</v>
      </c>
      <c r="L7933" s="50" t="str">
        <f>VLOOKUP(K7933,'Base -Receita-Despesa'!$B:$AS,1,FALSE)</f>
        <v>Serviços</v>
      </c>
    </row>
    <row r="7934" spans="1:12" ht="15" customHeight="1" x14ac:dyDescent="0.25">
      <c r="A7934" s="81" t="str">
        <f t="shared" si="254"/>
        <v>2020</v>
      </c>
      <c r="B7934" s="259" t="s">
        <v>1021</v>
      </c>
      <c r="C7934" s="260" t="s">
        <v>1022</v>
      </c>
      <c r="D7934" s="73" t="str">
        <f t="shared" si="253"/>
        <v>mai/2020</v>
      </c>
      <c r="E7934" s="263">
        <v>43977</v>
      </c>
      <c r="F7934" s="259" t="s">
        <v>1577</v>
      </c>
      <c r="G7934" s="259" t="s">
        <v>295</v>
      </c>
      <c r="H7934" s="264" t="s">
        <v>1964</v>
      </c>
      <c r="I7934" s="264" t="s">
        <v>276</v>
      </c>
      <c r="J7934" s="264">
        <v>-34.15</v>
      </c>
      <c r="K7934" s="82" t="str">
        <f>IFERROR(IFERROR(VLOOKUP(I7934,'DE-PARA'!B:D,3,0),VLOOKUP(I7934,'DE-PARA'!C:D,2,0)),"NÃO ENCONTRADO")</f>
        <v>Despesas com Viagens</v>
      </c>
      <c r="L7934" s="50" t="str">
        <f>VLOOKUP(K7934,'Base -Receita-Despesa'!$B:$AS,1,FALSE)</f>
        <v>Despesas com Viagens</v>
      </c>
    </row>
    <row r="7935" spans="1:12" ht="15" customHeight="1" x14ac:dyDescent="0.25">
      <c r="A7935" s="81" t="str">
        <f t="shared" si="254"/>
        <v>2020</v>
      </c>
      <c r="B7935" s="259" t="s">
        <v>1021</v>
      </c>
      <c r="C7935" s="260" t="s">
        <v>1022</v>
      </c>
      <c r="D7935" s="73" t="str">
        <f t="shared" si="253"/>
        <v>mai/2020</v>
      </c>
      <c r="E7935" s="263">
        <v>43977</v>
      </c>
      <c r="F7935" s="259" t="s">
        <v>1577</v>
      </c>
      <c r="G7935" s="259" t="s">
        <v>295</v>
      </c>
      <c r="H7935" s="264" t="s">
        <v>2198</v>
      </c>
      <c r="I7935" s="264" t="s">
        <v>276</v>
      </c>
      <c r="J7935" s="264">
        <v>-35</v>
      </c>
      <c r="K7935" s="82" t="str">
        <f>IFERROR(IFERROR(VLOOKUP(I7935,'DE-PARA'!B:D,3,0),VLOOKUP(I7935,'DE-PARA'!C:D,2,0)),"NÃO ENCONTRADO")</f>
        <v>Despesas com Viagens</v>
      </c>
      <c r="L7935" s="50" t="str">
        <f>VLOOKUP(K7935,'Base -Receita-Despesa'!$B:$AS,1,FALSE)</f>
        <v>Despesas com Viagens</v>
      </c>
    </row>
    <row r="7936" spans="1:12" ht="15" customHeight="1" x14ac:dyDescent="0.25">
      <c r="A7936" s="81" t="str">
        <f t="shared" si="254"/>
        <v>2020</v>
      </c>
      <c r="B7936" s="259" t="s">
        <v>1021</v>
      </c>
      <c r="C7936" s="260" t="s">
        <v>1022</v>
      </c>
      <c r="D7936" s="73" t="str">
        <f t="shared" si="253"/>
        <v>mai/2020</v>
      </c>
      <c r="E7936" s="263">
        <v>43977</v>
      </c>
      <c r="F7936" s="259" t="s">
        <v>214</v>
      </c>
      <c r="G7936" s="259" t="s">
        <v>295</v>
      </c>
      <c r="H7936" s="264" t="s">
        <v>197</v>
      </c>
      <c r="I7936" s="264" t="s">
        <v>188</v>
      </c>
      <c r="J7936" s="264">
        <v>-10</v>
      </c>
      <c r="K7936" s="82" t="str">
        <f>IFERROR(IFERROR(VLOOKUP(I7936,'DE-PARA'!B:D,3,0),VLOOKUP(I7936,'DE-PARA'!C:D,2,0)),"NÃO ENCONTRADO")</f>
        <v>Tributos, Taxas e Contribuições</v>
      </c>
      <c r="L7936" s="50" t="str">
        <f>VLOOKUP(K7936,'Base -Receita-Despesa'!$B:$AS,1,FALSE)</f>
        <v>Tributos, Taxas e Contribuições</v>
      </c>
    </row>
    <row r="7937" spans="1:12" ht="15" customHeight="1" x14ac:dyDescent="0.25">
      <c r="A7937" s="81" t="str">
        <f t="shared" si="254"/>
        <v>2020</v>
      </c>
      <c r="B7937" s="259" t="s">
        <v>1021</v>
      </c>
      <c r="C7937" s="260" t="s">
        <v>1022</v>
      </c>
      <c r="D7937" s="73" t="str">
        <f t="shared" si="253"/>
        <v>mai/2020</v>
      </c>
      <c r="E7937" s="263">
        <v>43977</v>
      </c>
      <c r="F7937" s="259" t="s">
        <v>214</v>
      </c>
      <c r="G7937" s="259" t="s">
        <v>295</v>
      </c>
      <c r="H7937" s="264" t="s">
        <v>197</v>
      </c>
      <c r="I7937" s="264" t="s">
        <v>188</v>
      </c>
      <c r="J7937" s="264">
        <v>-10</v>
      </c>
      <c r="K7937" s="82" t="str">
        <f>IFERROR(IFERROR(VLOOKUP(I7937,'DE-PARA'!B:D,3,0),VLOOKUP(I7937,'DE-PARA'!C:D,2,0)),"NÃO ENCONTRADO")</f>
        <v>Tributos, Taxas e Contribuições</v>
      </c>
      <c r="L7937" s="50" t="str">
        <f>VLOOKUP(K7937,'Base -Receita-Despesa'!$B:$AS,1,FALSE)</f>
        <v>Tributos, Taxas e Contribuições</v>
      </c>
    </row>
    <row r="7938" spans="1:12" ht="15" customHeight="1" x14ac:dyDescent="0.25">
      <c r="A7938" s="81" t="str">
        <f t="shared" si="254"/>
        <v>2020</v>
      </c>
      <c r="B7938" s="259" t="s">
        <v>1021</v>
      </c>
      <c r="C7938" s="260" t="s">
        <v>1022</v>
      </c>
      <c r="D7938" s="73" t="str">
        <f t="shared" si="253"/>
        <v>mai/2020</v>
      </c>
      <c r="E7938" s="263">
        <v>43977</v>
      </c>
      <c r="F7938" s="259" t="s">
        <v>214</v>
      </c>
      <c r="G7938" s="259" t="s">
        <v>295</v>
      </c>
      <c r="H7938" s="264" t="s">
        <v>197</v>
      </c>
      <c r="I7938" s="264" t="s">
        <v>188</v>
      </c>
      <c r="J7938" s="264">
        <v>-10</v>
      </c>
      <c r="K7938" s="82" t="str">
        <f>IFERROR(IFERROR(VLOOKUP(I7938,'DE-PARA'!B:D,3,0),VLOOKUP(I7938,'DE-PARA'!C:D,2,0)),"NÃO ENCONTRADO")</f>
        <v>Tributos, Taxas e Contribuições</v>
      </c>
      <c r="L7938" s="50" t="str">
        <f>VLOOKUP(K7938,'Base -Receita-Despesa'!$B:$AS,1,FALSE)</f>
        <v>Tributos, Taxas e Contribuições</v>
      </c>
    </row>
    <row r="7939" spans="1:12" ht="15" customHeight="1" x14ac:dyDescent="0.25">
      <c r="A7939" s="81" t="str">
        <f t="shared" si="254"/>
        <v>2020</v>
      </c>
      <c r="B7939" s="259" t="s">
        <v>1021</v>
      </c>
      <c r="C7939" s="260" t="s">
        <v>1022</v>
      </c>
      <c r="D7939" s="73" t="str">
        <f t="shared" ref="D7939:D8002" si="255">TEXT(E7939,"mmm/aaaa")</f>
        <v>mai/2020</v>
      </c>
      <c r="E7939" s="263">
        <v>43977</v>
      </c>
      <c r="F7939" s="259" t="s">
        <v>214</v>
      </c>
      <c r="G7939" s="259" t="s">
        <v>295</v>
      </c>
      <c r="H7939" s="264" t="s">
        <v>197</v>
      </c>
      <c r="I7939" s="264" t="s">
        <v>188</v>
      </c>
      <c r="J7939" s="264">
        <v>-10</v>
      </c>
      <c r="K7939" s="82" t="str">
        <f>IFERROR(IFERROR(VLOOKUP(I7939,'DE-PARA'!B:D,3,0),VLOOKUP(I7939,'DE-PARA'!C:D,2,0)),"NÃO ENCONTRADO")</f>
        <v>Tributos, Taxas e Contribuições</v>
      </c>
      <c r="L7939" s="50" t="str">
        <f>VLOOKUP(K7939,'Base -Receita-Despesa'!$B:$AS,1,FALSE)</f>
        <v>Tributos, Taxas e Contribuições</v>
      </c>
    </row>
    <row r="7940" spans="1:12" ht="15" customHeight="1" x14ac:dyDescent="0.25">
      <c r="A7940" s="81" t="str">
        <f t="shared" si="254"/>
        <v>2020</v>
      </c>
      <c r="B7940" s="259" t="s">
        <v>1023</v>
      </c>
      <c r="C7940" s="260" t="s">
        <v>1022</v>
      </c>
      <c r="D7940" s="73" t="str">
        <f t="shared" si="255"/>
        <v>mai/2020</v>
      </c>
      <c r="E7940" s="263">
        <v>43977</v>
      </c>
      <c r="F7940" s="259" t="s">
        <v>205</v>
      </c>
      <c r="G7940" s="259" t="s">
        <v>295</v>
      </c>
      <c r="H7940" s="264" t="s">
        <v>736</v>
      </c>
      <c r="I7940" s="264" t="s">
        <v>125</v>
      </c>
      <c r="J7940" s="265">
        <v>-110766.58</v>
      </c>
      <c r="K7940" s="82" t="str">
        <f>IFERROR(IFERROR(VLOOKUP(I7940,'DE-PARA'!B:D,3,0),VLOOKUP(I7940,'DE-PARA'!C:D,2,0)),"NÃO ENCONTRADO")</f>
        <v>TEV – Transferências Entre Contas (Entradas)</v>
      </c>
      <c r="L7940" s="50" t="str">
        <f>VLOOKUP(K7940,'Base -Receita-Despesa'!$B:$AS,1,FALSE)</f>
        <v>TEV – Transferências Entre Contas (Entradas)</v>
      </c>
    </row>
    <row r="7941" spans="1:12" ht="15" customHeight="1" x14ac:dyDescent="0.25">
      <c r="A7941" s="81" t="str">
        <f t="shared" si="254"/>
        <v>2020</v>
      </c>
      <c r="B7941" s="259" t="s">
        <v>1021</v>
      </c>
      <c r="C7941" s="260" t="s">
        <v>1022</v>
      </c>
      <c r="D7941" s="73" t="str">
        <f t="shared" si="255"/>
        <v>mai/2020</v>
      </c>
      <c r="E7941" s="263">
        <v>43978</v>
      </c>
      <c r="F7941" s="259">
        <v>105</v>
      </c>
      <c r="G7941" s="259" t="s">
        <v>295</v>
      </c>
      <c r="H7941" s="264" t="s">
        <v>2092</v>
      </c>
      <c r="I7941" s="264" t="s">
        <v>140</v>
      </c>
      <c r="J7941" s="265">
        <v>-2322.9</v>
      </c>
      <c r="K7941" s="82" t="str">
        <f>IFERROR(IFERROR(VLOOKUP(I7941,'DE-PARA'!B:D,3,0),VLOOKUP(I7941,'DE-PARA'!C:D,2,0)),"NÃO ENCONTRADO")</f>
        <v>Materiais</v>
      </c>
      <c r="L7941" s="50" t="str">
        <f>VLOOKUP(K7941,'Base -Receita-Despesa'!$B:$AS,1,FALSE)</f>
        <v>Materiais</v>
      </c>
    </row>
    <row r="7942" spans="1:12" ht="15" customHeight="1" x14ac:dyDescent="0.25">
      <c r="A7942" s="81" t="str">
        <f t="shared" si="254"/>
        <v>2020</v>
      </c>
      <c r="B7942" s="259" t="s">
        <v>1021</v>
      </c>
      <c r="C7942" s="260" t="s">
        <v>1022</v>
      </c>
      <c r="D7942" s="73" t="str">
        <f t="shared" si="255"/>
        <v>mai/2020</v>
      </c>
      <c r="E7942" s="263">
        <v>43978</v>
      </c>
      <c r="F7942" s="259" t="s">
        <v>214</v>
      </c>
      <c r="G7942" s="259" t="s">
        <v>295</v>
      </c>
      <c r="H7942" s="264" t="s">
        <v>197</v>
      </c>
      <c r="I7942" s="264" t="s">
        <v>133</v>
      </c>
      <c r="J7942" s="264">
        <v>-10</v>
      </c>
      <c r="K7942" s="82" t="str">
        <f>IFERROR(IFERROR(VLOOKUP(I7942,'DE-PARA'!B:D,3,0),VLOOKUP(I7942,'DE-PARA'!C:D,2,0)),"NÃO ENCONTRADO")</f>
        <v>Outras Saídas</v>
      </c>
      <c r="L7942" s="50" t="str">
        <f>VLOOKUP(K7942,'Base -Receita-Despesa'!$B:$AS,1,FALSE)</f>
        <v>Outras Saídas</v>
      </c>
    </row>
    <row r="7943" spans="1:12" ht="15" customHeight="1" x14ac:dyDescent="0.25">
      <c r="A7943" s="81" t="str">
        <f t="shared" si="254"/>
        <v>2020</v>
      </c>
      <c r="B7943" s="259" t="s">
        <v>1021</v>
      </c>
      <c r="C7943" s="260" t="s">
        <v>1022</v>
      </c>
      <c r="D7943" s="73" t="str">
        <f t="shared" si="255"/>
        <v>mai/2020</v>
      </c>
      <c r="E7943" s="263">
        <v>43978</v>
      </c>
      <c r="F7943" s="259" t="s">
        <v>129</v>
      </c>
      <c r="G7943" s="259" t="s">
        <v>295</v>
      </c>
      <c r="H7943" s="264" t="s">
        <v>1604</v>
      </c>
      <c r="I7943" s="264" t="s">
        <v>131</v>
      </c>
      <c r="J7943" s="265">
        <v>-2244.21</v>
      </c>
      <c r="K7943" s="82" t="str">
        <f>IFERROR(IFERROR(VLOOKUP(I7943,'DE-PARA'!B:D,3,0),VLOOKUP(I7943,'DE-PARA'!C:D,2,0)),"NÃO ENCONTRADO")</f>
        <v>Pessoal</v>
      </c>
      <c r="L7943" s="50" t="str">
        <f>VLOOKUP(K7943,'Base -Receita-Despesa'!$B:$AS,1,FALSE)</f>
        <v>Pessoal</v>
      </c>
    </row>
    <row r="7944" spans="1:12" ht="15" customHeight="1" x14ac:dyDescent="0.25">
      <c r="A7944" s="81" t="str">
        <f t="shared" si="254"/>
        <v>2020</v>
      </c>
      <c r="B7944" s="259" t="s">
        <v>1021</v>
      </c>
      <c r="C7944" s="260" t="s">
        <v>1022</v>
      </c>
      <c r="D7944" s="73" t="str">
        <f t="shared" si="255"/>
        <v>mai/2020</v>
      </c>
      <c r="E7944" s="263">
        <v>43978</v>
      </c>
      <c r="F7944" s="259" t="s">
        <v>129</v>
      </c>
      <c r="G7944" s="259" t="s">
        <v>295</v>
      </c>
      <c r="H7944" s="264" t="s">
        <v>2199</v>
      </c>
      <c r="I7944" s="264" t="s">
        <v>131</v>
      </c>
      <c r="J7944" s="265">
        <v>-2060.4</v>
      </c>
      <c r="K7944" s="82" t="str">
        <f>IFERROR(IFERROR(VLOOKUP(I7944,'DE-PARA'!B:D,3,0),VLOOKUP(I7944,'DE-PARA'!C:D,2,0)),"NÃO ENCONTRADO")</f>
        <v>Pessoal</v>
      </c>
      <c r="L7944" s="50" t="str">
        <f>VLOOKUP(K7944,'Base -Receita-Despesa'!$B:$AS,1,FALSE)</f>
        <v>Pessoal</v>
      </c>
    </row>
    <row r="7945" spans="1:12" ht="15" customHeight="1" x14ac:dyDescent="0.25">
      <c r="A7945" s="81" t="str">
        <f t="shared" si="254"/>
        <v>2020</v>
      </c>
      <c r="B7945" s="259" t="s">
        <v>1021</v>
      </c>
      <c r="C7945" s="260" t="s">
        <v>1022</v>
      </c>
      <c r="D7945" s="73" t="str">
        <f t="shared" si="255"/>
        <v>mai/2020</v>
      </c>
      <c r="E7945" s="263">
        <v>43978</v>
      </c>
      <c r="F7945" s="259" t="s">
        <v>129</v>
      </c>
      <c r="G7945" s="259" t="s">
        <v>295</v>
      </c>
      <c r="H7945" s="264" t="s">
        <v>2200</v>
      </c>
      <c r="I7945" s="264" t="s">
        <v>131</v>
      </c>
      <c r="J7945" s="265">
        <v>-1765.98</v>
      </c>
      <c r="K7945" s="82" t="str">
        <f>IFERROR(IFERROR(VLOOKUP(I7945,'DE-PARA'!B:D,3,0),VLOOKUP(I7945,'DE-PARA'!C:D,2,0)),"NÃO ENCONTRADO")</f>
        <v>Pessoal</v>
      </c>
      <c r="L7945" s="50" t="str">
        <f>VLOOKUP(K7945,'Base -Receita-Despesa'!$B:$AS,1,FALSE)</f>
        <v>Pessoal</v>
      </c>
    </row>
    <row r="7946" spans="1:12" ht="15" customHeight="1" x14ac:dyDescent="0.25">
      <c r="A7946" s="81" t="str">
        <f t="shared" si="254"/>
        <v>2020</v>
      </c>
      <c r="B7946" s="259" t="s">
        <v>1021</v>
      </c>
      <c r="C7946" s="260" t="s">
        <v>1022</v>
      </c>
      <c r="D7946" s="73" t="str">
        <f t="shared" si="255"/>
        <v>mai/2020</v>
      </c>
      <c r="E7946" s="263">
        <v>43978</v>
      </c>
      <c r="F7946" s="259" t="s">
        <v>129</v>
      </c>
      <c r="G7946" s="259" t="s">
        <v>295</v>
      </c>
      <c r="H7946" s="264" t="s">
        <v>1103</v>
      </c>
      <c r="I7946" s="264" t="s">
        <v>131</v>
      </c>
      <c r="J7946" s="265">
        <v>-3124.7</v>
      </c>
      <c r="K7946" s="82" t="str">
        <f>IFERROR(IFERROR(VLOOKUP(I7946,'DE-PARA'!B:D,3,0),VLOOKUP(I7946,'DE-PARA'!C:D,2,0)),"NÃO ENCONTRADO")</f>
        <v>Pessoal</v>
      </c>
      <c r="L7946" s="50" t="str">
        <f>VLOOKUP(K7946,'Base -Receita-Despesa'!$B:$AS,1,FALSE)</f>
        <v>Pessoal</v>
      </c>
    </row>
    <row r="7947" spans="1:12" ht="15" customHeight="1" x14ac:dyDescent="0.25">
      <c r="A7947" s="81" t="str">
        <f t="shared" si="254"/>
        <v>2020</v>
      </c>
      <c r="B7947" s="259" t="s">
        <v>1021</v>
      </c>
      <c r="C7947" s="260" t="s">
        <v>1022</v>
      </c>
      <c r="D7947" s="73" t="str">
        <f t="shared" si="255"/>
        <v>mai/2020</v>
      </c>
      <c r="E7947" s="263">
        <v>43978</v>
      </c>
      <c r="F7947" s="259" t="s">
        <v>207</v>
      </c>
      <c r="G7947" s="259" t="s">
        <v>295</v>
      </c>
      <c r="H7947" s="264" t="s">
        <v>208</v>
      </c>
      <c r="I7947" s="264" t="s">
        <v>298</v>
      </c>
      <c r="J7947" s="265">
        <v>4283.05</v>
      </c>
      <c r="K7947" s="82" t="str">
        <f>IFERROR(IFERROR(VLOOKUP(I7947,'DE-PARA'!B:D,3,0),VLOOKUP(I7947,'DE-PARA'!C:D,2,0)),"NÃO ENCONTRADO")</f>
        <v>Entrada Conta Aplicação (+)</v>
      </c>
      <c r="L7947" s="50" t="str">
        <f>VLOOKUP(K7947,'Base -Receita-Despesa'!$B:$AS,1,FALSE)</f>
        <v>ENTRADA CONTA APLICAÇÃO (+)</v>
      </c>
    </row>
    <row r="7948" spans="1:12" ht="15" customHeight="1" x14ac:dyDescent="0.25">
      <c r="A7948" s="81" t="str">
        <f t="shared" si="254"/>
        <v>2020</v>
      </c>
      <c r="B7948" s="259" t="s">
        <v>1021</v>
      </c>
      <c r="C7948" s="260" t="s">
        <v>1022</v>
      </c>
      <c r="D7948" s="73" t="str">
        <f t="shared" si="255"/>
        <v>mai/2020</v>
      </c>
      <c r="E7948" s="263">
        <v>43979</v>
      </c>
      <c r="F7948" s="259">
        <v>11902</v>
      </c>
      <c r="G7948" s="259" t="s">
        <v>295</v>
      </c>
      <c r="H7948" s="264" t="s">
        <v>314</v>
      </c>
      <c r="I7948" s="264" t="s">
        <v>248</v>
      </c>
      <c r="J7948" s="264">
        <v>-941.22</v>
      </c>
      <c r="K7948" s="82" t="str">
        <f>IFERROR(IFERROR(VLOOKUP(I7948,'DE-PARA'!B:D,3,0),VLOOKUP(I7948,'DE-PARA'!C:D,2,0)),"NÃO ENCONTRADO")</f>
        <v>Materiais</v>
      </c>
      <c r="L7948" s="50" t="str">
        <f>VLOOKUP(K7948,'Base -Receita-Despesa'!$B:$AS,1,FALSE)</f>
        <v>Materiais</v>
      </c>
    </row>
    <row r="7949" spans="1:12" ht="15" customHeight="1" x14ac:dyDescent="0.25">
      <c r="A7949" s="81" t="str">
        <f t="shared" si="254"/>
        <v>2020</v>
      </c>
      <c r="B7949" s="259" t="s">
        <v>1021</v>
      </c>
      <c r="C7949" s="260" t="s">
        <v>1022</v>
      </c>
      <c r="D7949" s="73" t="str">
        <f t="shared" si="255"/>
        <v>mai/2020</v>
      </c>
      <c r="E7949" s="263">
        <v>43979</v>
      </c>
      <c r="F7949" s="259" t="s">
        <v>744</v>
      </c>
      <c r="G7949" s="259" t="s">
        <v>295</v>
      </c>
      <c r="H7949" s="264" t="s">
        <v>2201</v>
      </c>
      <c r="I7949" s="264" t="s">
        <v>188</v>
      </c>
      <c r="J7949" s="264">
        <v>-5.76</v>
      </c>
      <c r="K7949" s="82" t="str">
        <f>IFERROR(IFERROR(VLOOKUP(I7949,'DE-PARA'!B:D,3,0),VLOOKUP(I7949,'DE-PARA'!C:D,2,0)),"NÃO ENCONTRADO")</f>
        <v>Tributos, Taxas e Contribuições</v>
      </c>
      <c r="L7949" s="50" t="str">
        <f>VLOOKUP(K7949,'Base -Receita-Despesa'!$B:$AS,1,FALSE)</f>
        <v>Tributos, Taxas e Contribuições</v>
      </c>
    </row>
    <row r="7950" spans="1:12" ht="15" customHeight="1" x14ac:dyDescent="0.25">
      <c r="A7950" s="81" t="str">
        <f t="shared" si="254"/>
        <v>2020</v>
      </c>
      <c r="B7950" s="259" t="s">
        <v>1021</v>
      </c>
      <c r="C7950" s="260" t="s">
        <v>1022</v>
      </c>
      <c r="D7950" s="73" t="str">
        <f t="shared" si="255"/>
        <v>mai/2020</v>
      </c>
      <c r="E7950" s="263">
        <v>43979</v>
      </c>
      <c r="F7950" s="259">
        <v>4041975705</v>
      </c>
      <c r="G7950" s="259" t="s">
        <v>295</v>
      </c>
      <c r="H7950" s="264" t="s">
        <v>1953</v>
      </c>
      <c r="I7950" s="264" t="s">
        <v>139</v>
      </c>
      <c r="J7950" s="265">
        <v>-9827.9</v>
      </c>
      <c r="K7950" s="82" t="str">
        <f>IFERROR(IFERROR(VLOOKUP(I7950,'DE-PARA'!B:D,3,0),VLOOKUP(I7950,'DE-PARA'!C:D,2,0)),"NÃO ENCONTRADO")</f>
        <v>Concessionárias (água, luz e telefone)</v>
      </c>
      <c r="L7950" s="50" t="str">
        <f>VLOOKUP(K7950,'Base -Receita-Despesa'!$B:$AS,1,FALSE)</f>
        <v>Concessionárias (água, luz e telefone)</v>
      </c>
    </row>
    <row r="7951" spans="1:12" ht="15" customHeight="1" x14ac:dyDescent="0.25">
      <c r="A7951" s="81" t="str">
        <f t="shared" si="254"/>
        <v>2020</v>
      </c>
      <c r="B7951" s="259" t="s">
        <v>1021</v>
      </c>
      <c r="C7951" s="260" t="s">
        <v>1022</v>
      </c>
      <c r="D7951" s="73" t="str">
        <f t="shared" si="255"/>
        <v>mai/2020</v>
      </c>
      <c r="E7951" s="263">
        <v>43979</v>
      </c>
      <c r="F7951" s="259">
        <v>2005009252338</v>
      </c>
      <c r="G7951" s="259" t="s">
        <v>295</v>
      </c>
      <c r="H7951" s="264" t="s">
        <v>185</v>
      </c>
      <c r="I7951" s="264" t="s">
        <v>138</v>
      </c>
      <c r="J7951" s="264">
        <v>-210.44</v>
      </c>
      <c r="K7951" s="82" t="str">
        <f>IFERROR(IFERROR(VLOOKUP(I7951,'DE-PARA'!B:D,3,0),VLOOKUP(I7951,'DE-PARA'!C:D,2,0)),"NÃO ENCONTRADO")</f>
        <v>Concessionárias (água, luz e telefone)</v>
      </c>
      <c r="L7951" s="50" t="str">
        <f>VLOOKUP(K7951,'Base -Receita-Despesa'!$B:$AS,1,FALSE)</f>
        <v>Concessionárias (água, luz e telefone)</v>
      </c>
    </row>
    <row r="7952" spans="1:12" ht="15" customHeight="1" x14ac:dyDescent="0.25">
      <c r="A7952" s="81" t="str">
        <f t="shared" si="254"/>
        <v>2020</v>
      </c>
      <c r="B7952" s="259" t="s">
        <v>1021</v>
      </c>
      <c r="C7952" s="260" t="s">
        <v>1022</v>
      </c>
      <c r="D7952" s="73" t="str">
        <f t="shared" si="255"/>
        <v>mai/2020</v>
      </c>
      <c r="E7952" s="263">
        <v>43979</v>
      </c>
      <c r="F7952" s="259">
        <v>2768</v>
      </c>
      <c r="G7952" s="259" t="s">
        <v>295</v>
      </c>
      <c r="H7952" s="264" t="s">
        <v>2128</v>
      </c>
      <c r="I7952" s="264" t="s">
        <v>253</v>
      </c>
      <c r="J7952" s="264">
        <v>-873.4</v>
      </c>
      <c r="K7952" s="82" t="str">
        <f>IFERROR(IFERROR(VLOOKUP(I7952,'DE-PARA'!B:D,3,0),VLOOKUP(I7952,'DE-PARA'!C:D,2,0)),"NÃO ENCONTRADO")</f>
        <v>Materiais</v>
      </c>
      <c r="L7952" s="50" t="str">
        <f>VLOOKUP(K7952,'Base -Receita-Despesa'!$B:$AS,1,FALSE)</f>
        <v>Materiais</v>
      </c>
    </row>
    <row r="7953" spans="1:12" ht="15" customHeight="1" x14ac:dyDescent="0.25">
      <c r="A7953" s="81" t="str">
        <f t="shared" si="254"/>
        <v>2020</v>
      </c>
      <c r="B7953" s="262" t="s">
        <v>1021</v>
      </c>
      <c r="C7953" s="316" t="s">
        <v>1022</v>
      </c>
      <c r="D7953" s="73" t="str">
        <f t="shared" si="255"/>
        <v>mai/2020</v>
      </c>
      <c r="E7953" s="284">
        <v>43979</v>
      </c>
      <c r="F7953" s="262">
        <v>296</v>
      </c>
      <c r="G7953" s="262" t="s">
        <v>295</v>
      </c>
      <c r="H7953" s="266" t="s">
        <v>2112</v>
      </c>
      <c r="I7953" s="266" t="s">
        <v>120</v>
      </c>
      <c r="J7953" s="285">
        <v>-7360</v>
      </c>
      <c r="K7953" s="82" t="str">
        <f>IFERROR(IFERROR(VLOOKUP(I7953,'DE-PARA'!B:D,3,0),VLOOKUP(I7953,'DE-PARA'!C:D,2,0)),"NÃO ENCONTRADO")</f>
        <v>Serviços</v>
      </c>
      <c r="L7953" s="50" t="str">
        <f>VLOOKUP(K7953,'Base -Receita-Despesa'!$B:$AS,1,FALSE)</f>
        <v>Serviços</v>
      </c>
    </row>
    <row r="7954" spans="1:12" ht="15" customHeight="1" x14ac:dyDescent="0.25">
      <c r="A7954" s="81" t="str">
        <f t="shared" si="254"/>
        <v>2020</v>
      </c>
      <c r="B7954" s="259" t="s">
        <v>1021</v>
      </c>
      <c r="C7954" s="260" t="s">
        <v>1022</v>
      </c>
      <c r="D7954" s="73" t="str">
        <f t="shared" si="255"/>
        <v>mai/2020</v>
      </c>
      <c r="E7954" s="263">
        <v>43979</v>
      </c>
      <c r="F7954" s="259">
        <v>107</v>
      </c>
      <c r="G7954" s="259" t="s">
        <v>295</v>
      </c>
      <c r="H7954" s="264" t="s">
        <v>844</v>
      </c>
      <c r="I7954" s="264" t="s">
        <v>243</v>
      </c>
      <c r="J7954" s="265">
        <v>-64540.65</v>
      </c>
      <c r="K7954" s="82" t="str">
        <f>IFERROR(IFERROR(VLOOKUP(I7954,'DE-PARA'!B:D,3,0),VLOOKUP(I7954,'DE-PARA'!C:D,2,0)),"NÃO ENCONTRADO")</f>
        <v>Pessoal</v>
      </c>
      <c r="L7954" s="50" t="str">
        <f>VLOOKUP(K7954,'Base -Receita-Despesa'!$B:$AS,1,FALSE)</f>
        <v>Pessoal</v>
      </c>
    </row>
    <row r="7955" spans="1:12" ht="15" customHeight="1" x14ac:dyDescent="0.25">
      <c r="A7955" s="81" t="str">
        <f t="shared" si="254"/>
        <v>2020</v>
      </c>
      <c r="B7955" s="259" t="s">
        <v>1021</v>
      </c>
      <c r="C7955" s="260" t="s">
        <v>1022</v>
      </c>
      <c r="D7955" s="73" t="str">
        <f t="shared" si="255"/>
        <v>mai/2020</v>
      </c>
      <c r="E7955" s="263">
        <v>43979</v>
      </c>
      <c r="F7955" s="259" t="s">
        <v>214</v>
      </c>
      <c r="G7955" s="259" t="s">
        <v>295</v>
      </c>
      <c r="H7955" s="264" t="s">
        <v>197</v>
      </c>
      <c r="I7955" s="264" t="s">
        <v>133</v>
      </c>
      <c r="J7955" s="264">
        <v>-10</v>
      </c>
      <c r="K7955" s="82" t="str">
        <f>IFERROR(IFERROR(VLOOKUP(I7955,'DE-PARA'!B:D,3,0),VLOOKUP(I7955,'DE-PARA'!C:D,2,0)),"NÃO ENCONTRADO")</f>
        <v>Outras Saídas</v>
      </c>
      <c r="L7955" s="50" t="str">
        <f>VLOOKUP(K7955,'Base -Receita-Despesa'!$B:$AS,1,FALSE)</f>
        <v>Outras Saídas</v>
      </c>
    </row>
    <row r="7956" spans="1:12" ht="15" customHeight="1" x14ac:dyDescent="0.25">
      <c r="A7956" s="81" t="str">
        <f t="shared" si="254"/>
        <v>2020</v>
      </c>
      <c r="B7956" s="259" t="s">
        <v>1021</v>
      </c>
      <c r="C7956" s="260" t="s">
        <v>1022</v>
      </c>
      <c r="D7956" s="73" t="str">
        <f t="shared" si="255"/>
        <v>mai/2020</v>
      </c>
      <c r="E7956" s="263">
        <v>43979</v>
      </c>
      <c r="F7956" s="259" t="s">
        <v>214</v>
      </c>
      <c r="G7956" s="259" t="s">
        <v>295</v>
      </c>
      <c r="H7956" s="264" t="s">
        <v>197</v>
      </c>
      <c r="I7956" s="264" t="s">
        <v>133</v>
      </c>
      <c r="J7956" s="264">
        <v>-10</v>
      </c>
      <c r="K7956" s="82" t="str">
        <f>IFERROR(IFERROR(VLOOKUP(I7956,'DE-PARA'!B:D,3,0),VLOOKUP(I7956,'DE-PARA'!C:D,2,0)),"NÃO ENCONTRADO")</f>
        <v>Outras Saídas</v>
      </c>
      <c r="L7956" s="50" t="str">
        <f>VLOOKUP(K7956,'Base -Receita-Despesa'!$B:$AS,1,FALSE)</f>
        <v>Outras Saídas</v>
      </c>
    </row>
    <row r="7957" spans="1:12" ht="15" customHeight="1" x14ac:dyDescent="0.25">
      <c r="A7957" s="81" t="str">
        <f t="shared" si="254"/>
        <v>2020</v>
      </c>
      <c r="B7957" s="259" t="s">
        <v>1021</v>
      </c>
      <c r="C7957" s="260" t="s">
        <v>1022</v>
      </c>
      <c r="D7957" s="73" t="str">
        <f t="shared" si="255"/>
        <v>mai/2020</v>
      </c>
      <c r="E7957" s="263">
        <v>43979</v>
      </c>
      <c r="F7957" s="259" t="s">
        <v>214</v>
      </c>
      <c r="G7957" s="259" t="s">
        <v>295</v>
      </c>
      <c r="H7957" s="264" t="s">
        <v>197</v>
      </c>
      <c r="I7957" s="264" t="s">
        <v>133</v>
      </c>
      <c r="J7957" s="264">
        <v>-10</v>
      </c>
      <c r="K7957" s="82" t="str">
        <f>IFERROR(IFERROR(VLOOKUP(I7957,'DE-PARA'!B:D,3,0),VLOOKUP(I7957,'DE-PARA'!C:D,2,0)),"NÃO ENCONTRADO")</f>
        <v>Outras Saídas</v>
      </c>
      <c r="L7957" s="50" t="str">
        <f>VLOOKUP(K7957,'Base -Receita-Despesa'!$B:$AS,1,FALSE)</f>
        <v>Outras Saídas</v>
      </c>
    </row>
    <row r="7958" spans="1:12" ht="15" customHeight="1" x14ac:dyDescent="0.25">
      <c r="A7958" s="81" t="str">
        <f t="shared" si="254"/>
        <v>2020</v>
      </c>
      <c r="B7958" s="259" t="s">
        <v>1021</v>
      </c>
      <c r="C7958" s="260" t="s">
        <v>1022</v>
      </c>
      <c r="D7958" s="73" t="str">
        <f t="shared" si="255"/>
        <v>mai/2020</v>
      </c>
      <c r="E7958" s="263">
        <v>43979</v>
      </c>
      <c r="F7958" s="259" t="s">
        <v>207</v>
      </c>
      <c r="G7958" s="259" t="s">
        <v>295</v>
      </c>
      <c r="H7958" s="264" t="s">
        <v>208</v>
      </c>
      <c r="I7958" s="264" t="s">
        <v>298</v>
      </c>
      <c r="J7958" s="265">
        <v>83789.37</v>
      </c>
      <c r="K7958" s="82" t="str">
        <f>IFERROR(IFERROR(VLOOKUP(I7958,'DE-PARA'!B:D,3,0),VLOOKUP(I7958,'DE-PARA'!C:D,2,0)),"NÃO ENCONTRADO")</f>
        <v>Entrada Conta Aplicação (+)</v>
      </c>
      <c r="L7958" s="50" t="str">
        <f>VLOOKUP(K7958,'Base -Receita-Despesa'!$B:$AS,1,FALSE)</f>
        <v>ENTRADA CONTA APLICAÇÃO (+)</v>
      </c>
    </row>
    <row r="7959" spans="1:12" ht="15" customHeight="1" x14ac:dyDescent="0.25">
      <c r="A7959" s="81" t="str">
        <f t="shared" si="254"/>
        <v>2020</v>
      </c>
      <c r="B7959" s="259" t="s">
        <v>1021</v>
      </c>
      <c r="C7959" s="260" t="s">
        <v>1022</v>
      </c>
      <c r="D7959" s="73" t="str">
        <f t="shared" si="255"/>
        <v>mai/2020</v>
      </c>
      <c r="E7959" s="263">
        <v>43980</v>
      </c>
      <c r="F7959" s="259" t="s">
        <v>141</v>
      </c>
      <c r="G7959" s="259" t="s">
        <v>295</v>
      </c>
      <c r="H7959" s="264" t="s">
        <v>2202</v>
      </c>
      <c r="I7959" s="264" t="s">
        <v>142</v>
      </c>
      <c r="J7959" s="264">
        <v>348.23</v>
      </c>
      <c r="K7959" s="82" t="str">
        <f>IFERROR(IFERROR(VLOOKUP(I7959,'DE-PARA'!B:D,3,0),VLOOKUP(I7959,'DE-PARA'!C:D,2,0)),"NÃO ENCONTRADO")</f>
        <v>Outras Saídas</v>
      </c>
      <c r="L7959" s="50" t="str">
        <f>VLOOKUP(K7959,'Base -Receita-Despesa'!$B:$AS,1,FALSE)</f>
        <v>Outras Saídas</v>
      </c>
    </row>
    <row r="7960" spans="1:12" ht="15" customHeight="1" x14ac:dyDescent="0.25">
      <c r="A7960" s="81" t="str">
        <f t="shared" si="254"/>
        <v>2020</v>
      </c>
      <c r="B7960" s="259" t="s">
        <v>1021</v>
      </c>
      <c r="C7960" s="260" t="s">
        <v>1022</v>
      </c>
      <c r="D7960" s="73" t="str">
        <f t="shared" si="255"/>
        <v>mai/2020</v>
      </c>
      <c r="E7960" s="263">
        <v>43980</v>
      </c>
      <c r="F7960" s="259">
        <v>1.26025420150055E+16</v>
      </c>
      <c r="G7960" s="259" t="s">
        <v>295</v>
      </c>
      <c r="H7960" s="264" t="s">
        <v>400</v>
      </c>
      <c r="I7960" s="264" t="s">
        <v>188</v>
      </c>
      <c r="J7960" s="264">
        <v>-216.56</v>
      </c>
      <c r="K7960" s="82" t="str">
        <f>IFERROR(IFERROR(VLOOKUP(I7960,'DE-PARA'!B:D,3,0),VLOOKUP(I7960,'DE-PARA'!C:D,2,0)),"NÃO ENCONTRADO")</f>
        <v>Tributos, Taxas e Contribuições</v>
      </c>
      <c r="L7960" s="50" t="str">
        <f>VLOOKUP(K7960,'Base -Receita-Despesa'!$B:$AS,1,FALSE)</f>
        <v>Tributos, Taxas e Contribuições</v>
      </c>
    </row>
    <row r="7961" spans="1:12" ht="15" customHeight="1" x14ac:dyDescent="0.25">
      <c r="A7961" s="81" t="str">
        <f t="shared" si="254"/>
        <v>2020</v>
      </c>
      <c r="B7961" s="259" t="s">
        <v>1021</v>
      </c>
      <c r="C7961" s="260" t="s">
        <v>1022</v>
      </c>
      <c r="D7961" s="73" t="str">
        <f t="shared" si="255"/>
        <v>mai/2020</v>
      </c>
      <c r="E7961" s="263">
        <v>43980</v>
      </c>
      <c r="F7961" s="259">
        <v>16633</v>
      </c>
      <c r="G7961" s="259" t="s">
        <v>295</v>
      </c>
      <c r="H7961" s="264" t="s">
        <v>951</v>
      </c>
      <c r="I7961" s="264" t="s">
        <v>257</v>
      </c>
      <c r="J7961" s="264">
        <v>-740</v>
      </c>
      <c r="K7961" s="82" t="str">
        <f>IFERROR(IFERROR(VLOOKUP(I7961,'DE-PARA'!B:D,3,0),VLOOKUP(I7961,'DE-PARA'!C:D,2,0)),"NÃO ENCONTRADO")</f>
        <v>Materiais</v>
      </c>
      <c r="L7961" s="50" t="str">
        <f>VLOOKUP(K7961,'Base -Receita-Despesa'!$B:$AS,1,FALSE)</f>
        <v>Materiais</v>
      </c>
    </row>
    <row r="7962" spans="1:12" ht="15" customHeight="1" x14ac:dyDescent="0.25">
      <c r="A7962" s="81" t="str">
        <f t="shared" si="254"/>
        <v>2020</v>
      </c>
      <c r="B7962" s="259" t="s">
        <v>1021</v>
      </c>
      <c r="C7962" s="260" t="s">
        <v>1022</v>
      </c>
      <c r="D7962" s="73" t="str">
        <f t="shared" si="255"/>
        <v>mai/2020</v>
      </c>
      <c r="E7962" s="263">
        <v>43980</v>
      </c>
      <c r="F7962" s="259">
        <v>13030</v>
      </c>
      <c r="G7962" s="259" t="s">
        <v>295</v>
      </c>
      <c r="H7962" s="264" t="s">
        <v>1304</v>
      </c>
      <c r="I7962" s="264" t="s">
        <v>158</v>
      </c>
      <c r="J7962" s="265">
        <v>-4082.93</v>
      </c>
      <c r="K7962" s="82" t="str">
        <f>IFERROR(IFERROR(VLOOKUP(I7962,'DE-PARA'!B:D,3,0),VLOOKUP(I7962,'DE-PARA'!C:D,2,0)),"NÃO ENCONTRADO")</f>
        <v>Materiais</v>
      </c>
      <c r="L7962" s="50" t="str">
        <f>VLOOKUP(K7962,'Base -Receita-Despesa'!$B:$AS,1,FALSE)</f>
        <v>Materiais</v>
      </c>
    </row>
    <row r="7963" spans="1:12" ht="15" customHeight="1" x14ac:dyDescent="0.25">
      <c r="A7963" s="81" t="str">
        <f t="shared" si="254"/>
        <v>2020</v>
      </c>
      <c r="B7963" s="259" t="s">
        <v>1021</v>
      </c>
      <c r="C7963" s="260" t="s">
        <v>1022</v>
      </c>
      <c r="D7963" s="73" t="str">
        <f t="shared" si="255"/>
        <v>mai/2020</v>
      </c>
      <c r="E7963" s="263">
        <v>43980</v>
      </c>
      <c r="F7963" s="259">
        <v>536899</v>
      </c>
      <c r="G7963" s="259" t="s">
        <v>295</v>
      </c>
      <c r="H7963" s="264" t="s">
        <v>180</v>
      </c>
      <c r="I7963" s="264" t="s">
        <v>248</v>
      </c>
      <c r="J7963" s="265">
        <v>-7250</v>
      </c>
      <c r="K7963" s="82" t="str">
        <f>IFERROR(IFERROR(VLOOKUP(I7963,'DE-PARA'!B:D,3,0),VLOOKUP(I7963,'DE-PARA'!C:D,2,0)),"NÃO ENCONTRADO")</f>
        <v>Materiais</v>
      </c>
      <c r="L7963" s="50" t="str">
        <f>VLOOKUP(K7963,'Base -Receita-Despesa'!$B:$AS,1,FALSE)</f>
        <v>Materiais</v>
      </c>
    </row>
    <row r="7964" spans="1:12" ht="15" customHeight="1" x14ac:dyDescent="0.25">
      <c r="A7964" s="81" t="str">
        <f t="shared" si="254"/>
        <v>2020</v>
      </c>
      <c r="B7964" s="259" t="s">
        <v>1021</v>
      </c>
      <c r="C7964" s="260" t="s">
        <v>1022</v>
      </c>
      <c r="D7964" s="73" t="str">
        <f t="shared" si="255"/>
        <v>mai/2020</v>
      </c>
      <c r="E7964" s="263">
        <v>43980</v>
      </c>
      <c r="F7964" s="259">
        <v>291</v>
      </c>
      <c r="G7964" s="259" t="s">
        <v>295</v>
      </c>
      <c r="H7964" s="264" t="s">
        <v>840</v>
      </c>
      <c r="I7964" s="264" t="s">
        <v>150</v>
      </c>
      <c r="J7964" s="265">
        <v>-4332.0200000000004</v>
      </c>
      <c r="K7964" s="82" t="str">
        <f>IFERROR(IFERROR(VLOOKUP(I7964,'DE-PARA'!B:D,3,0),VLOOKUP(I7964,'DE-PARA'!C:D,2,0)),"NÃO ENCONTRADO")</f>
        <v>Serviços</v>
      </c>
      <c r="L7964" s="50" t="str">
        <f>VLOOKUP(K7964,'Base -Receita-Despesa'!$B:$AS,1,FALSE)</f>
        <v>Serviços</v>
      </c>
    </row>
    <row r="7965" spans="1:12" ht="15" customHeight="1" x14ac:dyDescent="0.25">
      <c r="A7965" s="81" t="str">
        <f t="shared" si="254"/>
        <v>2020</v>
      </c>
      <c r="B7965" s="259" t="s">
        <v>1021</v>
      </c>
      <c r="C7965" s="260" t="s">
        <v>1022</v>
      </c>
      <c r="D7965" s="73" t="str">
        <f t="shared" si="255"/>
        <v>mai/2020</v>
      </c>
      <c r="E7965" s="263">
        <v>43980</v>
      </c>
      <c r="F7965" s="259">
        <v>2758</v>
      </c>
      <c r="G7965" s="259" t="s">
        <v>295</v>
      </c>
      <c r="H7965" s="264" t="s">
        <v>1772</v>
      </c>
      <c r="I7965" s="264" t="s">
        <v>248</v>
      </c>
      <c r="J7965" s="264">
        <v>-103.68</v>
      </c>
      <c r="K7965" s="82" t="str">
        <f>IFERROR(IFERROR(VLOOKUP(I7965,'DE-PARA'!B:D,3,0),VLOOKUP(I7965,'DE-PARA'!C:D,2,0)),"NÃO ENCONTRADO")</f>
        <v>Materiais</v>
      </c>
      <c r="L7965" s="50" t="str">
        <f>VLOOKUP(K7965,'Base -Receita-Despesa'!$B:$AS,1,FALSE)</f>
        <v>Materiais</v>
      </c>
    </row>
    <row r="7966" spans="1:12" ht="15" customHeight="1" x14ac:dyDescent="0.25">
      <c r="A7966" s="81" t="str">
        <f t="shared" si="254"/>
        <v>2020</v>
      </c>
      <c r="B7966" s="259" t="s">
        <v>1021</v>
      </c>
      <c r="C7966" s="260" t="s">
        <v>1022</v>
      </c>
      <c r="D7966" s="73" t="str">
        <f t="shared" si="255"/>
        <v>mai/2020</v>
      </c>
      <c r="E7966" s="263">
        <v>43980</v>
      </c>
      <c r="F7966" s="259" t="s">
        <v>129</v>
      </c>
      <c r="G7966" s="259" t="s">
        <v>295</v>
      </c>
      <c r="H7966" s="264" t="s">
        <v>2203</v>
      </c>
      <c r="I7966" s="264" t="s">
        <v>131</v>
      </c>
      <c r="J7966" s="265">
        <v>-2145.0300000000002</v>
      </c>
      <c r="K7966" s="82" t="str">
        <f>IFERROR(IFERROR(VLOOKUP(I7966,'DE-PARA'!B:D,3,0),VLOOKUP(I7966,'DE-PARA'!C:D,2,0)),"NÃO ENCONTRADO")</f>
        <v>Pessoal</v>
      </c>
      <c r="L7966" s="50" t="str">
        <f>VLOOKUP(K7966,'Base -Receita-Despesa'!$B:$AS,1,FALSE)</f>
        <v>Pessoal</v>
      </c>
    </row>
    <row r="7967" spans="1:12" ht="15" customHeight="1" x14ac:dyDescent="0.25">
      <c r="A7967" s="81" t="str">
        <f t="shared" si="254"/>
        <v>2020</v>
      </c>
      <c r="B7967" s="259" t="s">
        <v>1021</v>
      </c>
      <c r="C7967" s="260" t="s">
        <v>1022</v>
      </c>
      <c r="D7967" s="73" t="str">
        <f t="shared" si="255"/>
        <v>mai/2020</v>
      </c>
      <c r="E7967" s="263">
        <v>43980</v>
      </c>
      <c r="F7967" s="259" t="s">
        <v>214</v>
      </c>
      <c r="G7967" s="259" t="s">
        <v>295</v>
      </c>
      <c r="H7967" s="264" t="s">
        <v>197</v>
      </c>
      <c r="I7967" s="264" t="s">
        <v>133</v>
      </c>
      <c r="J7967" s="264">
        <v>-10</v>
      </c>
      <c r="K7967" s="82" t="str">
        <f>IFERROR(IFERROR(VLOOKUP(I7967,'DE-PARA'!B:D,3,0),VLOOKUP(I7967,'DE-PARA'!C:D,2,0)),"NÃO ENCONTRADO")</f>
        <v>Outras Saídas</v>
      </c>
      <c r="L7967" s="50" t="str">
        <f>VLOOKUP(K7967,'Base -Receita-Despesa'!$B:$AS,1,FALSE)</f>
        <v>Outras Saídas</v>
      </c>
    </row>
    <row r="7968" spans="1:12" ht="15" customHeight="1" x14ac:dyDescent="0.25">
      <c r="A7968" s="81" t="str">
        <f t="shared" si="254"/>
        <v>2020</v>
      </c>
      <c r="B7968" s="259" t="s">
        <v>1021</v>
      </c>
      <c r="C7968" s="260" t="s">
        <v>1022</v>
      </c>
      <c r="D7968" s="73" t="str">
        <f t="shared" si="255"/>
        <v>mai/2020</v>
      </c>
      <c r="E7968" s="263">
        <v>43980</v>
      </c>
      <c r="F7968" s="259" t="s">
        <v>214</v>
      </c>
      <c r="G7968" s="259" t="s">
        <v>295</v>
      </c>
      <c r="H7968" s="264" t="s">
        <v>197</v>
      </c>
      <c r="I7968" s="264" t="s">
        <v>133</v>
      </c>
      <c r="J7968" s="264">
        <v>-10</v>
      </c>
      <c r="K7968" s="82" t="str">
        <f>IFERROR(IFERROR(VLOOKUP(I7968,'DE-PARA'!B:D,3,0),VLOOKUP(I7968,'DE-PARA'!C:D,2,0)),"NÃO ENCONTRADO")</f>
        <v>Outras Saídas</v>
      </c>
      <c r="L7968" s="50" t="str">
        <f>VLOOKUP(K7968,'Base -Receita-Despesa'!$B:$AS,1,FALSE)</f>
        <v>Outras Saídas</v>
      </c>
    </row>
    <row r="7969" spans="1:12" ht="15" customHeight="1" x14ac:dyDescent="0.25">
      <c r="A7969" s="81" t="str">
        <f t="shared" si="254"/>
        <v>2020</v>
      </c>
      <c r="B7969" s="259" t="s">
        <v>1021</v>
      </c>
      <c r="C7969" s="260" t="s">
        <v>1022</v>
      </c>
      <c r="D7969" s="73" t="str">
        <f t="shared" si="255"/>
        <v>mai/2020</v>
      </c>
      <c r="E7969" s="263">
        <v>43980</v>
      </c>
      <c r="F7969" s="259" t="s">
        <v>214</v>
      </c>
      <c r="G7969" s="259" t="s">
        <v>295</v>
      </c>
      <c r="H7969" s="264" t="s">
        <v>136</v>
      </c>
      <c r="I7969" s="264" t="s">
        <v>133</v>
      </c>
      <c r="J7969" s="264">
        <v>-5.24</v>
      </c>
      <c r="K7969" s="82" t="str">
        <f>IFERROR(IFERROR(VLOOKUP(I7969,'DE-PARA'!B:D,3,0),VLOOKUP(I7969,'DE-PARA'!C:D,2,0)),"NÃO ENCONTRADO")</f>
        <v>Outras Saídas</v>
      </c>
      <c r="L7969" s="50" t="str">
        <f>VLOOKUP(K7969,'Base -Receita-Despesa'!$B:$AS,1,FALSE)</f>
        <v>Outras Saídas</v>
      </c>
    </row>
    <row r="7970" spans="1:12" ht="15" customHeight="1" x14ac:dyDescent="0.25">
      <c r="A7970" s="81" t="str">
        <f t="shared" si="254"/>
        <v>2020</v>
      </c>
      <c r="B7970" s="259" t="s">
        <v>1021</v>
      </c>
      <c r="C7970" s="260" t="s">
        <v>1022</v>
      </c>
      <c r="D7970" s="73" t="str">
        <f t="shared" si="255"/>
        <v>mai/2020</v>
      </c>
      <c r="E7970" s="263">
        <v>43980</v>
      </c>
      <c r="F7970" s="259" t="s">
        <v>207</v>
      </c>
      <c r="G7970" s="259" t="s">
        <v>295</v>
      </c>
      <c r="H7970" s="264" t="s">
        <v>208</v>
      </c>
      <c r="I7970" s="264" t="s">
        <v>298</v>
      </c>
      <c r="J7970" s="265">
        <v>18547.23</v>
      </c>
      <c r="K7970" s="82" t="str">
        <f>IFERROR(IFERROR(VLOOKUP(I7970,'DE-PARA'!B:D,3,0),VLOOKUP(I7970,'DE-PARA'!C:D,2,0)),"NÃO ENCONTRADO")</f>
        <v>Entrada Conta Aplicação (+)</v>
      </c>
      <c r="L7970" s="50" t="str">
        <f>VLOOKUP(K7970,'Base -Receita-Despesa'!$B:$AS,1,FALSE)</f>
        <v>ENTRADA CONTA APLICAÇÃO (+)</v>
      </c>
    </row>
    <row r="7971" spans="1:12" ht="15" customHeight="1" x14ac:dyDescent="0.25">
      <c r="A7971" s="81" t="str">
        <f t="shared" si="254"/>
        <v>2020</v>
      </c>
      <c r="B7971" s="259" t="s">
        <v>1021</v>
      </c>
      <c r="C7971" s="260" t="s">
        <v>1022</v>
      </c>
      <c r="D7971" s="73" t="str">
        <f t="shared" si="255"/>
        <v>mai/2020</v>
      </c>
      <c r="E7971" s="263">
        <v>43980</v>
      </c>
      <c r="F7971" s="259" t="s">
        <v>171</v>
      </c>
      <c r="G7971" s="259" t="s">
        <v>295</v>
      </c>
      <c r="H7971" s="264" t="s">
        <v>937</v>
      </c>
      <c r="I7971" s="264" t="s">
        <v>238</v>
      </c>
      <c r="J7971" s="264">
        <v>799.51</v>
      </c>
      <c r="K7971" s="82" t="str">
        <f>IFERROR(IFERROR(VLOOKUP(I7971,'DE-PARA'!B:D,3,0),VLOOKUP(I7971,'DE-PARA'!C:D,2,0)),"NÃO ENCONTRADO")</f>
        <v>Rendimentos sobre Aplicações Financeiras</v>
      </c>
      <c r="L7971" s="50" t="str">
        <f>VLOOKUP(K7971,'Base -Receita-Despesa'!$B:$AS,1,FALSE)</f>
        <v>Rendimentos sobre Aplicações Financeiras</v>
      </c>
    </row>
    <row r="7972" spans="1:12" ht="15" customHeight="1" x14ac:dyDescent="0.25">
      <c r="A7972" s="81" t="str">
        <f t="shared" si="254"/>
        <v>2020</v>
      </c>
      <c r="B7972" s="259" t="s">
        <v>1021</v>
      </c>
      <c r="C7972" s="260" t="s">
        <v>1022</v>
      </c>
      <c r="D7972" s="73" t="str">
        <f t="shared" si="255"/>
        <v>jun/2020</v>
      </c>
      <c r="E7972" s="263">
        <v>43983</v>
      </c>
      <c r="F7972" s="259">
        <v>3463</v>
      </c>
      <c r="G7972" s="259" t="s">
        <v>295</v>
      </c>
      <c r="H7972" s="264" t="s">
        <v>1084</v>
      </c>
      <c r="I7972" s="264" t="s">
        <v>252</v>
      </c>
      <c r="J7972" s="265">
        <v>-4454.1000000000004</v>
      </c>
      <c r="K7972" s="82" t="str">
        <f>IFERROR(IFERROR(VLOOKUP(I7972,'DE-PARA'!B:D,3,0),VLOOKUP(I7972,'DE-PARA'!C:D,2,0)),"NÃO ENCONTRADO")</f>
        <v>Materiais</v>
      </c>
      <c r="L7972" s="50" t="str">
        <f>VLOOKUP(K7972,'Base -Receita-Despesa'!$B:$AS,1,FALSE)</f>
        <v>Materiais</v>
      </c>
    </row>
    <row r="7973" spans="1:12" ht="15" customHeight="1" x14ac:dyDescent="0.25">
      <c r="A7973" s="81" t="str">
        <f t="shared" si="254"/>
        <v>2020</v>
      </c>
      <c r="B7973" s="259" t="s">
        <v>1021</v>
      </c>
      <c r="C7973" s="260" t="s">
        <v>1022</v>
      </c>
      <c r="D7973" s="73" t="str">
        <f t="shared" si="255"/>
        <v>jun/2020</v>
      </c>
      <c r="E7973" s="263">
        <v>43983</v>
      </c>
      <c r="F7973" s="259">
        <v>383951</v>
      </c>
      <c r="G7973" s="259" t="s">
        <v>295</v>
      </c>
      <c r="H7973" s="264" t="s">
        <v>146</v>
      </c>
      <c r="I7973" s="264" t="s">
        <v>255</v>
      </c>
      <c r="J7973" s="264">
        <v>-974.22</v>
      </c>
      <c r="K7973" s="82" t="str">
        <f>IFERROR(IFERROR(VLOOKUP(I7973,'DE-PARA'!B:D,3,0),VLOOKUP(I7973,'DE-PARA'!C:D,2,0)),"NÃO ENCONTRADO")</f>
        <v>Materiais</v>
      </c>
      <c r="L7973" s="50" t="str">
        <f>VLOOKUP(K7973,'Base -Receita-Despesa'!$B:$AS,1,FALSE)</f>
        <v>Materiais</v>
      </c>
    </row>
    <row r="7974" spans="1:12" ht="15" customHeight="1" x14ac:dyDescent="0.25">
      <c r="A7974" s="81" t="str">
        <f t="shared" si="254"/>
        <v>2020</v>
      </c>
      <c r="B7974" s="259" t="s">
        <v>1021</v>
      </c>
      <c r="C7974" s="260" t="s">
        <v>1022</v>
      </c>
      <c r="D7974" s="73" t="str">
        <f t="shared" si="255"/>
        <v>jun/2020</v>
      </c>
      <c r="E7974" s="263">
        <v>43983</v>
      </c>
      <c r="F7974" s="259">
        <v>6950</v>
      </c>
      <c r="G7974" s="259" t="s">
        <v>296</v>
      </c>
      <c r="H7974" s="264" t="s">
        <v>2025</v>
      </c>
      <c r="I7974" s="264" t="s">
        <v>118</v>
      </c>
      <c r="J7974" s="264">
        <v>-550</v>
      </c>
      <c r="K7974" s="82" t="str">
        <f>IFERROR(IFERROR(VLOOKUP(I7974,'DE-PARA'!B:D,3,0),VLOOKUP(I7974,'DE-PARA'!C:D,2,0)),"NÃO ENCONTRADO")</f>
        <v>Serviços</v>
      </c>
      <c r="L7974" s="50" t="str">
        <f>VLOOKUP(K7974,'Base -Receita-Despesa'!$B:$AS,1,FALSE)</f>
        <v>Serviços</v>
      </c>
    </row>
    <row r="7975" spans="1:12" ht="15" customHeight="1" x14ac:dyDescent="0.25">
      <c r="A7975" s="81" t="str">
        <f t="shared" si="254"/>
        <v>2020</v>
      </c>
      <c r="B7975" s="259" t="s">
        <v>1021</v>
      </c>
      <c r="C7975" s="260" t="s">
        <v>1022</v>
      </c>
      <c r="D7975" s="73" t="str">
        <f t="shared" si="255"/>
        <v>jun/2020</v>
      </c>
      <c r="E7975" s="263">
        <v>43983</v>
      </c>
      <c r="F7975" s="259">
        <v>202017567</v>
      </c>
      <c r="G7975" s="259" t="s">
        <v>295</v>
      </c>
      <c r="H7975" s="264" t="s">
        <v>2153</v>
      </c>
      <c r="I7975" s="264" t="s">
        <v>120</v>
      </c>
      <c r="J7975" s="264">
        <v>-617.87</v>
      </c>
      <c r="K7975" s="82" t="str">
        <f>IFERROR(IFERROR(VLOOKUP(I7975,'DE-PARA'!B:D,3,0),VLOOKUP(I7975,'DE-PARA'!C:D,2,0)),"NÃO ENCONTRADO")</f>
        <v>Serviços</v>
      </c>
      <c r="L7975" s="50" t="str">
        <f>VLOOKUP(K7975,'Base -Receita-Despesa'!$B:$AS,1,FALSE)</f>
        <v>Serviços</v>
      </c>
    </row>
    <row r="7976" spans="1:12" ht="15" customHeight="1" x14ac:dyDescent="0.25">
      <c r="A7976" s="81" t="str">
        <f t="shared" si="254"/>
        <v>2020</v>
      </c>
      <c r="B7976" s="259" t="s">
        <v>1021</v>
      </c>
      <c r="C7976" s="260" t="s">
        <v>1022</v>
      </c>
      <c r="D7976" s="73" t="str">
        <f t="shared" si="255"/>
        <v>jun/2020</v>
      </c>
      <c r="E7976" s="263">
        <v>43983</v>
      </c>
      <c r="F7976" s="259">
        <v>182548</v>
      </c>
      <c r="G7976" s="259" t="s">
        <v>295</v>
      </c>
      <c r="H7976" s="264" t="s">
        <v>1961</v>
      </c>
      <c r="I7976" s="264" t="s">
        <v>137</v>
      </c>
      <c r="J7976" s="264">
        <v>-981.71</v>
      </c>
      <c r="K7976" s="82" t="str">
        <f>IFERROR(IFERROR(VLOOKUP(I7976,'DE-PARA'!B:D,3,0),VLOOKUP(I7976,'DE-PARA'!C:D,2,0)),"NÃO ENCONTRADO")</f>
        <v>Serviços</v>
      </c>
      <c r="L7976" s="50" t="str">
        <f>VLOOKUP(K7976,'Base -Receita-Despesa'!$B:$AS,1,FALSE)</f>
        <v>Serviços</v>
      </c>
    </row>
    <row r="7977" spans="1:12" ht="15" customHeight="1" x14ac:dyDescent="0.25">
      <c r="A7977" s="81" t="str">
        <f t="shared" si="254"/>
        <v>2020</v>
      </c>
      <c r="B7977" s="259" t="s">
        <v>1021</v>
      </c>
      <c r="C7977" s="260" t="s">
        <v>1022</v>
      </c>
      <c r="D7977" s="73" t="str">
        <f t="shared" si="255"/>
        <v>jun/2020</v>
      </c>
      <c r="E7977" s="263">
        <v>43983</v>
      </c>
      <c r="F7977" s="259">
        <v>182548</v>
      </c>
      <c r="G7977" s="259" t="s">
        <v>295</v>
      </c>
      <c r="H7977" s="264" t="s">
        <v>208</v>
      </c>
      <c r="I7977" s="264" t="s">
        <v>298</v>
      </c>
      <c r="J7977" s="265">
        <v>7577.9</v>
      </c>
      <c r="K7977" s="82" t="str">
        <f>IFERROR(IFERROR(VLOOKUP(I7977,'DE-PARA'!B:D,3,0),VLOOKUP(I7977,'DE-PARA'!C:D,2,0)),"NÃO ENCONTRADO")</f>
        <v>Entrada Conta Aplicação (+)</v>
      </c>
      <c r="L7977" s="50" t="str">
        <f>VLOOKUP(K7977,'Base -Receita-Despesa'!$B:$AS,1,FALSE)</f>
        <v>ENTRADA CONTA APLICAÇÃO (+)</v>
      </c>
    </row>
    <row r="7978" spans="1:12" ht="15" customHeight="1" x14ac:dyDescent="0.25">
      <c r="A7978" s="81" t="str">
        <f t="shared" si="254"/>
        <v>2020</v>
      </c>
      <c r="B7978" s="259" t="s">
        <v>1021</v>
      </c>
      <c r="C7978" s="260" t="s">
        <v>1022</v>
      </c>
      <c r="D7978" s="73" t="str">
        <f t="shared" si="255"/>
        <v>jun/2020</v>
      </c>
      <c r="E7978" s="263">
        <v>43984</v>
      </c>
      <c r="F7978" s="259" t="s">
        <v>134</v>
      </c>
      <c r="G7978" s="259" t="s">
        <v>295</v>
      </c>
      <c r="H7978" s="264" t="s">
        <v>2101</v>
      </c>
      <c r="I7978" s="264" t="s">
        <v>135</v>
      </c>
      <c r="J7978" s="265">
        <v>-1410.33</v>
      </c>
      <c r="K7978" s="82" t="str">
        <f>IFERROR(IFERROR(VLOOKUP(I7978,'DE-PARA'!B:D,3,0),VLOOKUP(I7978,'DE-PARA'!C:D,2,0)),"NÃO ENCONTRADO")</f>
        <v>Pessoal</v>
      </c>
      <c r="L7978" s="50" t="str">
        <f>VLOOKUP(K7978,'Base -Receita-Despesa'!$B:$AS,1,FALSE)</f>
        <v>Pessoal</v>
      </c>
    </row>
    <row r="7979" spans="1:12" ht="15" customHeight="1" x14ac:dyDescent="0.25">
      <c r="A7979" s="81" t="str">
        <f t="shared" si="254"/>
        <v>2020</v>
      </c>
      <c r="B7979" s="259" t="s">
        <v>1021</v>
      </c>
      <c r="C7979" s="260" t="s">
        <v>1022</v>
      </c>
      <c r="D7979" s="73" t="str">
        <f t="shared" si="255"/>
        <v>jun/2020</v>
      </c>
      <c r="E7979" s="263">
        <v>43984</v>
      </c>
      <c r="F7979" s="261">
        <v>46464</v>
      </c>
      <c r="G7979" s="259" t="s">
        <v>295</v>
      </c>
      <c r="H7979" s="270" t="s">
        <v>591</v>
      </c>
      <c r="I7979" s="270" t="s">
        <v>188</v>
      </c>
      <c r="J7979" s="270">
        <v>-120</v>
      </c>
      <c r="K7979" s="82" t="str">
        <f>IFERROR(IFERROR(VLOOKUP(I7979,'DE-PARA'!B:D,3,0),VLOOKUP(I7979,'DE-PARA'!C:D,2,0)),"NÃO ENCONTRADO")</f>
        <v>Tributos, Taxas e Contribuições</v>
      </c>
      <c r="L7979" s="50" t="str">
        <f>VLOOKUP(K7979,'Base -Receita-Despesa'!$B:$AS,1,FALSE)</f>
        <v>Tributos, Taxas e Contribuições</v>
      </c>
    </row>
    <row r="7980" spans="1:12" ht="15" customHeight="1" x14ac:dyDescent="0.25">
      <c r="A7980" s="81" t="str">
        <f t="shared" si="254"/>
        <v>2020</v>
      </c>
      <c r="B7980" s="259" t="s">
        <v>1021</v>
      </c>
      <c r="C7980" s="260" t="s">
        <v>1022</v>
      </c>
      <c r="D7980" s="73" t="str">
        <f t="shared" si="255"/>
        <v>jun/2020</v>
      </c>
      <c r="E7980" s="263">
        <v>43984</v>
      </c>
      <c r="F7980" s="259">
        <v>2020</v>
      </c>
      <c r="G7980" s="259" t="s">
        <v>295</v>
      </c>
      <c r="H7980" s="264" t="s">
        <v>2081</v>
      </c>
      <c r="I7980" s="264" t="s">
        <v>274</v>
      </c>
      <c r="J7980" s="265">
        <v>-7500</v>
      </c>
      <c r="K7980" s="82" t="str">
        <f>IFERROR(IFERROR(VLOOKUP(I7980,'DE-PARA'!B:D,3,0),VLOOKUP(I7980,'DE-PARA'!C:D,2,0)),"NÃO ENCONTRADO")</f>
        <v>Serviços</v>
      </c>
      <c r="L7980" s="50" t="str">
        <f>VLOOKUP(K7980,'Base -Receita-Despesa'!$B:$AS,1,FALSE)</f>
        <v>Serviços</v>
      </c>
    </row>
    <row r="7981" spans="1:12" ht="15" customHeight="1" x14ac:dyDescent="0.25">
      <c r="A7981" s="81" t="str">
        <f t="shared" si="254"/>
        <v>2020</v>
      </c>
      <c r="B7981" s="259" t="s">
        <v>1021</v>
      </c>
      <c r="C7981" s="260" t="s">
        <v>1022</v>
      </c>
      <c r="D7981" s="73" t="str">
        <f t="shared" si="255"/>
        <v>jun/2020</v>
      </c>
      <c r="E7981" s="263">
        <v>43984</v>
      </c>
      <c r="F7981" s="259" t="s">
        <v>218</v>
      </c>
      <c r="G7981" s="259" t="s">
        <v>295</v>
      </c>
      <c r="H7981" s="264" t="s">
        <v>2102</v>
      </c>
      <c r="I7981" s="264" t="s">
        <v>135</v>
      </c>
      <c r="J7981" s="265">
        <v>-2959.73</v>
      </c>
      <c r="K7981" s="82" t="str">
        <f>IFERROR(IFERROR(VLOOKUP(I7981,'DE-PARA'!B:D,3,0),VLOOKUP(I7981,'DE-PARA'!C:D,2,0)),"NÃO ENCONTRADO")</f>
        <v>Pessoal</v>
      </c>
      <c r="L7981" s="50" t="str">
        <f>VLOOKUP(K7981,'Base -Receita-Despesa'!$B:$AS,1,FALSE)</f>
        <v>Pessoal</v>
      </c>
    </row>
    <row r="7982" spans="1:12" ht="15" customHeight="1" x14ac:dyDescent="0.25">
      <c r="A7982" s="81" t="str">
        <f t="shared" si="254"/>
        <v>2020</v>
      </c>
      <c r="B7982" s="259" t="s">
        <v>1021</v>
      </c>
      <c r="C7982" s="260" t="s">
        <v>1022</v>
      </c>
      <c r="D7982" s="73" t="str">
        <f t="shared" si="255"/>
        <v>jun/2020</v>
      </c>
      <c r="E7982" s="263">
        <v>43984</v>
      </c>
      <c r="F7982" s="259" t="s">
        <v>218</v>
      </c>
      <c r="G7982" s="259" t="s">
        <v>295</v>
      </c>
      <c r="H7982" s="264" t="s">
        <v>2103</v>
      </c>
      <c r="I7982" s="264" t="s">
        <v>135</v>
      </c>
      <c r="J7982" s="265">
        <v>-1467.6</v>
      </c>
      <c r="K7982" s="82" t="str">
        <f>IFERROR(IFERROR(VLOOKUP(I7982,'DE-PARA'!B:D,3,0),VLOOKUP(I7982,'DE-PARA'!C:D,2,0)),"NÃO ENCONTRADO")</f>
        <v>Pessoal</v>
      </c>
      <c r="L7982" s="50" t="str">
        <f>VLOOKUP(K7982,'Base -Receita-Despesa'!$B:$AS,1,FALSE)</f>
        <v>Pessoal</v>
      </c>
    </row>
    <row r="7983" spans="1:12" ht="15" customHeight="1" x14ac:dyDescent="0.25">
      <c r="A7983" s="81" t="str">
        <f t="shared" si="254"/>
        <v>2020</v>
      </c>
      <c r="B7983" s="259" t="s">
        <v>1021</v>
      </c>
      <c r="C7983" s="260" t="s">
        <v>1022</v>
      </c>
      <c r="D7983" s="73" t="str">
        <f t="shared" si="255"/>
        <v>jun/2020</v>
      </c>
      <c r="E7983" s="263">
        <v>43984</v>
      </c>
      <c r="F7983" s="259" t="s">
        <v>218</v>
      </c>
      <c r="G7983" s="259" t="s">
        <v>295</v>
      </c>
      <c r="H7983" s="264" t="s">
        <v>2104</v>
      </c>
      <c r="I7983" s="264" t="s">
        <v>135</v>
      </c>
      <c r="J7983" s="265">
        <v>-1453.91</v>
      </c>
      <c r="K7983" s="82" t="str">
        <f>IFERROR(IFERROR(VLOOKUP(I7983,'DE-PARA'!B:D,3,0),VLOOKUP(I7983,'DE-PARA'!C:D,2,0)),"NÃO ENCONTRADO")</f>
        <v>Pessoal</v>
      </c>
      <c r="L7983" s="50" t="str">
        <f>VLOOKUP(K7983,'Base -Receita-Despesa'!$B:$AS,1,FALSE)</f>
        <v>Pessoal</v>
      </c>
    </row>
    <row r="7984" spans="1:12" ht="15" customHeight="1" x14ac:dyDescent="0.25">
      <c r="A7984" s="81" t="str">
        <f t="shared" si="254"/>
        <v>2020</v>
      </c>
      <c r="B7984" s="259" t="s">
        <v>1021</v>
      </c>
      <c r="C7984" s="260" t="s">
        <v>1022</v>
      </c>
      <c r="D7984" s="73" t="str">
        <f t="shared" si="255"/>
        <v>jun/2020</v>
      </c>
      <c r="E7984" s="263">
        <v>43984</v>
      </c>
      <c r="F7984" s="259" t="s">
        <v>141</v>
      </c>
      <c r="G7984" s="259" t="s">
        <v>295</v>
      </c>
      <c r="H7984" s="264" t="s">
        <v>938</v>
      </c>
      <c r="I7984" s="264" t="s">
        <v>142</v>
      </c>
      <c r="J7984" s="265">
        <v>-3000</v>
      </c>
      <c r="K7984" s="82" t="str">
        <f>IFERROR(IFERROR(VLOOKUP(I7984,'DE-PARA'!B:D,3,0),VLOOKUP(I7984,'DE-PARA'!C:D,2,0)),"NÃO ENCONTRADO")</f>
        <v>Outras Saídas</v>
      </c>
      <c r="L7984" s="50" t="str">
        <f>VLOOKUP(K7984,'Base -Receita-Despesa'!$B:$AS,1,FALSE)</f>
        <v>Outras Saídas</v>
      </c>
    </row>
    <row r="7985" spans="1:12" ht="15" customHeight="1" x14ac:dyDescent="0.25">
      <c r="A7985" s="81" t="str">
        <f t="shared" si="254"/>
        <v>2020</v>
      </c>
      <c r="B7985" s="259" t="s">
        <v>1021</v>
      </c>
      <c r="C7985" s="260" t="s">
        <v>1022</v>
      </c>
      <c r="D7985" s="73" t="str">
        <f t="shared" si="255"/>
        <v>jun/2020</v>
      </c>
      <c r="E7985" s="263">
        <v>43984</v>
      </c>
      <c r="F7985" s="261" t="s">
        <v>134</v>
      </c>
      <c r="G7985" s="259" t="s">
        <v>295</v>
      </c>
      <c r="H7985" s="264" t="s">
        <v>939</v>
      </c>
      <c r="I7985" s="270" t="s">
        <v>135</v>
      </c>
      <c r="J7985" s="275">
        <v>-270522.76</v>
      </c>
      <c r="K7985" s="82" t="str">
        <f>IFERROR(IFERROR(VLOOKUP(I7985,'DE-PARA'!B:D,3,0),VLOOKUP(I7985,'DE-PARA'!C:D,2,0)),"NÃO ENCONTRADO")</f>
        <v>Pessoal</v>
      </c>
      <c r="L7985" s="50" t="str">
        <f>VLOOKUP(K7985,'Base -Receita-Despesa'!$B:$AS,1,FALSE)</f>
        <v>Pessoal</v>
      </c>
    </row>
    <row r="7986" spans="1:12" ht="15" customHeight="1" x14ac:dyDescent="0.25">
      <c r="A7986" s="81" t="str">
        <f t="shared" ref="A7986:A8049" si="256">IF(K7986="NÃO ENCONTRADO",0,RIGHT(D7986,4))</f>
        <v>2020</v>
      </c>
      <c r="B7986" s="259" t="s">
        <v>1021</v>
      </c>
      <c r="C7986" s="260" t="s">
        <v>1022</v>
      </c>
      <c r="D7986" s="73" t="str">
        <f t="shared" si="255"/>
        <v>jun/2020</v>
      </c>
      <c r="E7986" s="263">
        <v>43984</v>
      </c>
      <c r="F7986" s="261" t="s">
        <v>134</v>
      </c>
      <c r="G7986" s="259" t="s">
        <v>295</v>
      </c>
      <c r="H7986" s="264" t="s">
        <v>939</v>
      </c>
      <c r="I7986" s="270" t="s">
        <v>135</v>
      </c>
      <c r="J7986" s="265">
        <v>-14210.74</v>
      </c>
      <c r="K7986" s="82" t="str">
        <f>IFERROR(IFERROR(VLOOKUP(I7986,'DE-PARA'!B:D,3,0),VLOOKUP(I7986,'DE-PARA'!C:D,2,0)),"NÃO ENCONTRADO")</f>
        <v>Pessoal</v>
      </c>
      <c r="L7986" s="50" t="str">
        <f>VLOOKUP(K7986,'Base -Receita-Despesa'!$B:$AS,1,FALSE)</f>
        <v>Pessoal</v>
      </c>
    </row>
    <row r="7987" spans="1:12" ht="15" customHeight="1" x14ac:dyDescent="0.25">
      <c r="A7987" s="81" t="str">
        <f t="shared" si="256"/>
        <v>2020</v>
      </c>
      <c r="B7987" s="259" t="s">
        <v>1021</v>
      </c>
      <c r="C7987" s="260" t="s">
        <v>1022</v>
      </c>
      <c r="D7987" s="73" t="str">
        <f t="shared" si="255"/>
        <v>jun/2020</v>
      </c>
      <c r="E7987" s="263">
        <v>43984</v>
      </c>
      <c r="F7987" s="259" t="s">
        <v>134</v>
      </c>
      <c r="G7987" s="259" t="s">
        <v>295</v>
      </c>
      <c r="H7987" s="264" t="s">
        <v>939</v>
      </c>
      <c r="I7987" s="264" t="s">
        <v>135</v>
      </c>
      <c r="J7987" s="265">
        <v>-3477.15</v>
      </c>
      <c r="K7987" s="82" t="str">
        <f>IFERROR(IFERROR(VLOOKUP(I7987,'DE-PARA'!B:D,3,0),VLOOKUP(I7987,'DE-PARA'!C:D,2,0)),"NÃO ENCONTRADO")</f>
        <v>Pessoal</v>
      </c>
      <c r="L7987" s="50" t="str">
        <f>VLOOKUP(K7987,'Base -Receita-Despesa'!$B:$AS,1,FALSE)</f>
        <v>Pessoal</v>
      </c>
    </row>
    <row r="7988" spans="1:12" ht="15" customHeight="1" x14ac:dyDescent="0.25">
      <c r="A7988" s="81" t="str">
        <f t="shared" si="256"/>
        <v>2020</v>
      </c>
      <c r="B7988" s="259" t="s">
        <v>1021</v>
      </c>
      <c r="C7988" s="260" t="s">
        <v>1022</v>
      </c>
      <c r="D7988" s="73" t="str">
        <f t="shared" si="255"/>
        <v>jun/2020</v>
      </c>
      <c r="E7988" s="263">
        <v>43984</v>
      </c>
      <c r="F7988" s="259" t="s">
        <v>538</v>
      </c>
      <c r="G7988" s="259" t="s">
        <v>295</v>
      </c>
      <c r="H7988" s="264" t="s">
        <v>208</v>
      </c>
      <c r="I7988" s="264" t="s">
        <v>298</v>
      </c>
      <c r="J7988" s="265">
        <v>306122.21999999997</v>
      </c>
      <c r="K7988" s="82" t="str">
        <f>IFERROR(IFERROR(VLOOKUP(I7988,'DE-PARA'!B:D,3,0),VLOOKUP(I7988,'DE-PARA'!C:D,2,0)),"NÃO ENCONTRADO")</f>
        <v>Entrada Conta Aplicação (+)</v>
      </c>
      <c r="L7988" s="50" t="str">
        <f>VLOOKUP(K7988,'Base -Receita-Despesa'!$B:$AS,1,FALSE)</f>
        <v>ENTRADA CONTA APLICAÇÃO (+)</v>
      </c>
    </row>
    <row r="7989" spans="1:12" ht="15" customHeight="1" x14ac:dyDescent="0.25">
      <c r="A7989" s="81" t="str">
        <f t="shared" si="256"/>
        <v>2020</v>
      </c>
      <c r="B7989" s="259" t="s">
        <v>1021</v>
      </c>
      <c r="C7989" s="260" t="s">
        <v>1022</v>
      </c>
      <c r="D7989" s="73" t="str">
        <f t="shared" si="255"/>
        <v>jun/2020</v>
      </c>
      <c r="E7989" s="263">
        <v>43985</v>
      </c>
      <c r="F7989" s="259">
        <v>465</v>
      </c>
      <c r="G7989" s="259" t="s">
        <v>295</v>
      </c>
      <c r="H7989" s="264" t="s">
        <v>2036</v>
      </c>
      <c r="I7989" s="264" t="s">
        <v>119</v>
      </c>
      <c r="J7989" s="265">
        <v>-36091.4</v>
      </c>
      <c r="K7989" s="82" t="str">
        <f>IFERROR(IFERROR(VLOOKUP(I7989,'DE-PARA'!B:D,3,0),VLOOKUP(I7989,'DE-PARA'!C:D,2,0)),"NÃO ENCONTRADO")</f>
        <v>Serviços</v>
      </c>
      <c r="L7989" s="50" t="str">
        <f>VLOOKUP(K7989,'Base -Receita-Despesa'!$B:$AS,1,FALSE)</f>
        <v>Serviços</v>
      </c>
    </row>
    <row r="7990" spans="1:12" ht="15" customHeight="1" x14ac:dyDescent="0.25">
      <c r="A7990" s="81" t="str">
        <f t="shared" si="256"/>
        <v>2020</v>
      </c>
      <c r="B7990" s="259" t="s">
        <v>1021</v>
      </c>
      <c r="C7990" s="260" t="s">
        <v>1022</v>
      </c>
      <c r="D7990" s="73" t="str">
        <f t="shared" si="255"/>
        <v>jun/2020</v>
      </c>
      <c r="E7990" s="263">
        <v>43985</v>
      </c>
      <c r="F7990" s="259">
        <v>2768</v>
      </c>
      <c r="G7990" s="259" t="s">
        <v>295</v>
      </c>
      <c r="H7990" s="264" t="s">
        <v>1772</v>
      </c>
      <c r="I7990" s="264" t="s">
        <v>249</v>
      </c>
      <c r="J7990" s="264">
        <v>-472</v>
      </c>
      <c r="K7990" s="82" t="str">
        <f>IFERROR(IFERROR(VLOOKUP(I7990,'DE-PARA'!B:D,3,0),VLOOKUP(I7990,'DE-PARA'!C:D,2,0)),"NÃO ENCONTRADO")</f>
        <v>Materiais</v>
      </c>
      <c r="L7990" s="50" t="str">
        <f>VLOOKUP(K7990,'Base -Receita-Despesa'!$B:$AS,1,FALSE)</f>
        <v>Materiais</v>
      </c>
    </row>
    <row r="7991" spans="1:12" ht="15" customHeight="1" x14ac:dyDescent="0.25">
      <c r="A7991" s="81" t="str">
        <f t="shared" si="256"/>
        <v>2020</v>
      </c>
      <c r="B7991" s="259" t="s">
        <v>1021</v>
      </c>
      <c r="C7991" s="260" t="s">
        <v>1022</v>
      </c>
      <c r="D7991" s="73" t="str">
        <f t="shared" si="255"/>
        <v>jun/2020</v>
      </c>
      <c r="E7991" s="263">
        <v>43985</v>
      </c>
      <c r="F7991" s="259" t="s">
        <v>538</v>
      </c>
      <c r="G7991" s="259" t="s">
        <v>295</v>
      </c>
      <c r="H7991" s="264" t="s">
        <v>208</v>
      </c>
      <c r="I7991" s="264" t="s">
        <v>298</v>
      </c>
      <c r="J7991" s="265">
        <v>36563.4</v>
      </c>
      <c r="K7991" s="82" t="str">
        <f>IFERROR(IFERROR(VLOOKUP(I7991,'DE-PARA'!B:D,3,0),VLOOKUP(I7991,'DE-PARA'!C:D,2,0)),"NÃO ENCONTRADO")</f>
        <v>Entrada Conta Aplicação (+)</v>
      </c>
      <c r="L7991" s="50" t="str">
        <f>VLOOKUP(K7991,'Base -Receita-Despesa'!$B:$AS,1,FALSE)</f>
        <v>ENTRADA CONTA APLICAÇÃO (+)</v>
      </c>
    </row>
    <row r="7992" spans="1:12" ht="15" customHeight="1" x14ac:dyDescent="0.25">
      <c r="A7992" s="81" t="str">
        <f t="shared" si="256"/>
        <v>2020</v>
      </c>
      <c r="B7992" s="259" t="s">
        <v>1021</v>
      </c>
      <c r="C7992" s="260" t="s">
        <v>1022</v>
      </c>
      <c r="D7992" s="73" t="str">
        <f t="shared" si="255"/>
        <v>jun/2020</v>
      </c>
      <c r="E7992" s="263">
        <v>43986</v>
      </c>
      <c r="F7992" s="259">
        <v>2261370</v>
      </c>
      <c r="G7992" s="259" t="s">
        <v>295</v>
      </c>
      <c r="H7992" s="264" t="s">
        <v>1684</v>
      </c>
      <c r="I7992" s="264" t="s">
        <v>144</v>
      </c>
      <c r="J7992" s="264">
        <v>-90.63</v>
      </c>
      <c r="K7992" s="82" t="str">
        <f>IFERROR(IFERROR(VLOOKUP(I7992,'DE-PARA'!B:D,3,0),VLOOKUP(I7992,'DE-PARA'!C:D,2,0)),"NÃO ENCONTRADO")</f>
        <v>Concessionárias (água, luz e telefone)</v>
      </c>
      <c r="L7992" s="50" t="str">
        <f>VLOOKUP(K7992,'Base -Receita-Despesa'!$B:$AS,1,FALSE)</f>
        <v>Concessionárias (água, luz e telefone)</v>
      </c>
    </row>
    <row r="7993" spans="1:12" ht="15" customHeight="1" x14ac:dyDescent="0.25">
      <c r="A7993" s="81" t="str">
        <f t="shared" si="256"/>
        <v>2020</v>
      </c>
      <c r="B7993" s="259" t="s">
        <v>1021</v>
      </c>
      <c r="C7993" s="260" t="s">
        <v>1022</v>
      </c>
      <c r="D7993" s="73" t="str">
        <f t="shared" si="255"/>
        <v>jun/2020</v>
      </c>
      <c r="E7993" s="263">
        <v>43986</v>
      </c>
      <c r="F7993" s="259">
        <v>57480</v>
      </c>
      <c r="G7993" s="259" t="s">
        <v>295</v>
      </c>
      <c r="H7993" s="264" t="s">
        <v>2132</v>
      </c>
      <c r="I7993" s="264" t="s">
        <v>255</v>
      </c>
      <c r="J7993" s="265">
        <v>-1045.05</v>
      </c>
      <c r="K7993" s="82" t="str">
        <f>IFERROR(IFERROR(VLOOKUP(I7993,'DE-PARA'!B:D,3,0),VLOOKUP(I7993,'DE-PARA'!C:D,2,0)),"NÃO ENCONTRADO")</f>
        <v>Materiais</v>
      </c>
      <c r="L7993" s="50" t="str">
        <f>VLOOKUP(K7993,'Base -Receita-Despesa'!$B:$AS,1,FALSE)</f>
        <v>Materiais</v>
      </c>
    </row>
    <row r="7994" spans="1:12" ht="15" customHeight="1" x14ac:dyDescent="0.25">
      <c r="A7994" s="81" t="str">
        <f t="shared" si="256"/>
        <v>2020</v>
      </c>
      <c r="B7994" s="259" t="s">
        <v>1021</v>
      </c>
      <c r="C7994" s="260" t="s">
        <v>1022</v>
      </c>
      <c r="D7994" s="73" t="str">
        <f t="shared" si="255"/>
        <v>jun/2020</v>
      </c>
      <c r="E7994" s="263">
        <v>43986</v>
      </c>
      <c r="F7994" s="259">
        <v>152052</v>
      </c>
      <c r="G7994" s="259" t="s">
        <v>295</v>
      </c>
      <c r="H7994" s="264" t="s">
        <v>1084</v>
      </c>
      <c r="I7994" s="264" t="s">
        <v>252</v>
      </c>
      <c r="J7994" s="264">
        <v>-720</v>
      </c>
      <c r="K7994" s="82" t="str">
        <f>IFERROR(IFERROR(VLOOKUP(I7994,'DE-PARA'!B:D,3,0),VLOOKUP(I7994,'DE-PARA'!C:D,2,0)),"NÃO ENCONTRADO")</f>
        <v>Materiais</v>
      </c>
      <c r="L7994" s="50" t="str">
        <f>VLOOKUP(K7994,'Base -Receita-Despesa'!$B:$AS,1,FALSE)</f>
        <v>Materiais</v>
      </c>
    </row>
    <row r="7995" spans="1:12" ht="15" customHeight="1" x14ac:dyDescent="0.25">
      <c r="A7995" s="81" t="str">
        <f t="shared" si="256"/>
        <v>2020</v>
      </c>
      <c r="B7995" s="259" t="s">
        <v>1021</v>
      </c>
      <c r="C7995" s="260" t="s">
        <v>1022</v>
      </c>
      <c r="D7995" s="73" t="str">
        <f t="shared" si="255"/>
        <v>jun/2020</v>
      </c>
      <c r="E7995" s="263">
        <v>43986</v>
      </c>
      <c r="F7995" s="259">
        <v>45700</v>
      </c>
      <c r="G7995" s="259" t="s">
        <v>295</v>
      </c>
      <c r="H7995" s="264" t="s">
        <v>405</v>
      </c>
      <c r="I7995" s="264" t="s">
        <v>158</v>
      </c>
      <c r="J7995" s="264">
        <v>-756</v>
      </c>
      <c r="K7995" s="82" t="str">
        <f>IFERROR(IFERROR(VLOOKUP(I7995,'DE-PARA'!B:D,3,0),VLOOKUP(I7995,'DE-PARA'!C:D,2,0)),"NÃO ENCONTRADO")</f>
        <v>Materiais</v>
      </c>
      <c r="L7995" s="50" t="str">
        <f>VLOOKUP(K7995,'Base -Receita-Despesa'!$B:$AS,1,FALSE)</f>
        <v>Materiais</v>
      </c>
    </row>
    <row r="7996" spans="1:12" ht="15" customHeight="1" x14ac:dyDescent="0.25">
      <c r="A7996" s="81" t="str">
        <f t="shared" si="256"/>
        <v>2020</v>
      </c>
      <c r="B7996" s="259" t="s">
        <v>1021</v>
      </c>
      <c r="C7996" s="260" t="s">
        <v>1022</v>
      </c>
      <c r="D7996" s="73" t="str">
        <f t="shared" si="255"/>
        <v>jun/2020</v>
      </c>
      <c r="E7996" s="263">
        <v>43986</v>
      </c>
      <c r="F7996" s="259" t="s">
        <v>1577</v>
      </c>
      <c r="G7996" s="259" t="s">
        <v>295</v>
      </c>
      <c r="H7996" s="264" t="s">
        <v>2039</v>
      </c>
      <c r="I7996" s="264" t="s">
        <v>131</v>
      </c>
      <c r="J7996" s="264">
        <v>-612.54999999999995</v>
      </c>
      <c r="K7996" s="82" t="str">
        <f>IFERROR(IFERROR(VLOOKUP(I7996,'DE-PARA'!B:D,3,0),VLOOKUP(I7996,'DE-PARA'!C:D,2,0)),"NÃO ENCONTRADO")</f>
        <v>Pessoal</v>
      </c>
      <c r="L7996" s="50" t="str">
        <f>VLOOKUP(K7996,'Base -Receita-Despesa'!$B:$AS,1,FALSE)</f>
        <v>Pessoal</v>
      </c>
    </row>
    <row r="7997" spans="1:12" ht="15" customHeight="1" x14ac:dyDescent="0.25">
      <c r="A7997" s="81" t="str">
        <f t="shared" si="256"/>
        <v>2020</v>
      </c>
      <c r="B7997" s="259" t="s">
        <v>1021</v>
      </c>
      <c r="C7997" s="260" t="s">
        <v>1022</v>
      </c>
      <c r="D7997" s="73" t="str">
        <f t="shared" si="255"/>
        <v>jun/2020</v>
      </c>
      <c r="E7997" s="263">
        <v>43986</v>
      </c>
      <c r="F7997" s="259" t="s">
        <v>1577</v>
      </c>
      <c r="G7997" s="259" t="s">
        <v>295</v>
      </c>
      <c r="H7997" s="264" t="s">
        <v>2193</v>
      </c>
      <c r="I7997" s="264" t="s">
        <v>276</v>
      </c>
      <c r="J7997" s="264">
        <v>-156.06</v>
      </c>
      <c r="K7997" s="82" t="str">
        <f>IFERROR(IFERROR(VLOOKUP(I7997,'DE-PARA'!B:D,3,0),VLOOKUP(I7997,'DE-PARA'!C:D,2,0)),"NÃO ENCONTRADO")</f>
        <v>Despesas com Viagens</v>
      </c>
      <c r="L7997" s="50" t="str">
        <f>VLOOKUP(K7997,'Base -Receita-Despesa'!$B:$AS,1,FALSE)</f>
        <v>Despesas com Viagens</v>
      </c>
    </row>
    <row r="7998" spans="1:12" ht="15" customHeight="1" x14ac:dyDescent="0.25">
      <c r="A7998" s="81" t="str">
        <f t="shared" si="256"/>
        <v>2020</v>
      </c>
      <c r="B7998" s="259" t="s">
        <v>1021</v>
      </c>
      <c r="C7998" s="260" t="s">
        <v>1022</v>
      </c>
      <c r="D7998" s="73" t="str">
        <f t="shared" si="255"/>
        <v>jun/2020</v>
      </c>
      <c r="E7998" s="263">
        <v>43986</v>
      </c>
      <c r="F7998" s="259" t="s">
        <v>806</v>
      </c>
      <c r="G7998" s="259" t="s">
        <v>295</v>
      </c>
      <c r="H7998" s="264" t="s">
        <v>806</v>
      </c>
      <c r="I7998" s="264" t="s">
        <v>237</v>
      </c>
      <c r="J7998" s="265">
        <v>-37880.71</v>
      </c>
      <c r="K7998" s="82" t="str">
        <f>IFERROR(IFERROR(VLOOKUP(I7998,'DE-PARA'!B:D,3,0),VLOOKUP(I7998,'DE-PARA'!C:D,2,0)),"NÃO ENCONTRADO")</f>
        <v>Reembolso de Rateios(-)</v>
      </c>
      <c r="L7998" s="50" t="str">
        <f>VLOOKUP(K7998,'Base -Receita-Despesa'!$B:$AS,1,FALSE)</f>
        <v>Reembolso de Rateios(-)</v>
      </c>
    </row>
    <row r="7999" spans="1:12" ht="15" customHeight="1" x14ac:dyDescent="0.25">
      <c r="A7999" s="81" t="str">
        <f t="shared" si="256"/>
        <v>2020</v>
      </c>
      <c r="B7999" s="259" t="s">
        <v>1021</v>
      </c>
      <c r="C7999" s="260" t="s">
        <v>1022</v>
      </c>
      <c r="D7999" s="73" t="str">
        <f t="shared" si="255"/>
        <v>jun/2020</v>
      </c>
      <c r="E7999" s="263">
        <v>43986</v>
      </c>
      <c r="F7999" s="259" t="s">
        <v>214</v>
      </c>
      <c r="G7999" s="259" t="s">
        <v>295</v>
      </c>
      <c r="H7999" s="264" t="s">
        <v>197</v>
      </c>
      <c r="I7999" s="264" t="s">
        <v>133</v>
      </c>
      <c r="J7999" s="264">
        <v>-138.18</v>
      </c>
      <c r="K7999" s="82" t="str">
        <f>IFERROR(IFERROR(VLOOKUP(I7999,'DE-PARA'!B:D,3,0),VLOOKUP(I7999,'DE-PARA'!C:D,2,0)),"NÃO ENCONTRADO")</f>
        <v>Outras Saídas</v>
      </c>
      <c r="L7999" s="50" t="str">
        <f>VLOOKUP(K7999,'Base -Receita-Despesa'!$B:$AS,1,FALSE)</f>
        <v>Outras Saídas</v>
      </c>
    </row>
    <row r="8000" spans="1:12" ht="15" customHeight="1" x14ac:dyDescent="0.25">
      <c r="A8000" s="81" t="str">
        <f t="shared" si="256"/>
        <v>2020</v>
      </c>
      <c r="B8000" s="259" t="s">
        <v>1021</v>
      </c>
      <c r="C8000" s="260" t="s">
        <v>1022</v>
      </c>
      <c r="D8000" s="73" t="str">
        <f t="shared" si="255"/>
        <v>jun/2020</v>
      </c>
      <c r="E8000" s="263">
        <v>43986</v>
      </c>
      <c r="F8000" s="259" t="s">
        <v>207</v>
      </c>
      <c r="G8000" s="259" t="s">
        <v>295</v>
      </c>
      <c r="H8000" s="264" t="s">
        <v>208</v>
      </c>
      <c r="I8000" s="264" t="s">
        <v>298</v>
      </c>
      <c r="J8000" s="265">
        <v>41399.18</v>
      </c>
      <c r="K8000" s="82" t="str">
        <f>IFERROR(IFERROR(VLOOKUP(I8000,'DE-PARA'!B:D,3,0),VLOOKUP(I8000,'DE-PARA'!C:D,2,0)),"NÃO ENCONTRADO")</f>
        <v>Entrada Conta Aplicação (+)</v>
      </c>
      <c r="L8000" s="50" t="str">
        <f>VLOOKUP(K8000,'Base -Receita-Despesa'!$B:$AS,1,FALSE)</f>
        <v>ENTRADA CONTA APLICAÇÃO (+)</v>
      </c>
    </row>
    <row r="8001" spans="1:12" ht="15" customHeight="1" x14ac:dyDescent="0.25">
      <c r="A8001" s="81" t="str">
        <f t="shared" si="256"/>
        <v>2020</v>
      </c>
      <c r="B8001" s="259" t="s">
        <v>1021</v>
      </c>
      <c r="C8001" s="260" t="s">
        <v>1022</v>
      </c>
      <c r="D8001" s="73" t="str">
        <f t="shared" si="255"/>
        <v>jun/2020</v>
      </c>
      <c r="E8001" s="263">
        <v>43987</v>
      </c>
      <c r="F8001" s="259" t="s">
        <v>739</v>
      </c>
      <c r="G8001" s="259" t="s">
        <v>295</v>
      </c>
      <c r="H8001" s="264" t="s">
        <v>940</v>
      </c>
      <c r="I8001" s="264" t="s">
        <v>126</v>
      </c>
      <c r="J8001" s="265">
        <v>-34172.03</v>
      </c>
      <c r="K8001" s="82" t="str">
        <f>IFERROR(IFERROR(VLOOKUP(I8001,'DE-PARA'!B:D,3,0),VLOOKUP(I8001,'DE-PARA'!C:D,2,0)),"NÃO ENCONTRADO")</f>
        <v>Encargos sobre Folha de Pagamento</v>
      </c>
      <c r="L8001" s="50" t="str">
        <f>VLOOKUP(K8001,'Base -Receita-Despesa'!$B:$AS,1,FALSE)</f>
        <v>Encargos sobre Folha de Pagamento</v>
      </c>
    </row>
    <row r="8002" spans="1:12" ht="15" customHeight="1" x14ac:dyDescent="0.25">
      <c r="A8002" s="81" t="str">
        <f t="shared" si="256"/>
        <v>2020</v>
      </c>
      <c r="B8002" s="259" t="s">
        <v>1021</v>
      </c>
      <c r="C8002" s="260" t="s">
        <v>1022</v>
      </c>
      <c r="D8002" s="73" t="str">
        <f t="shared" si="255"/>
        <v>jun/2020</v>
      </c>
      <c r="E8002" s="263">
        <v>43987</v>
      </c>
      <c r="F8002" s="259">
        <v>27045</v>
      </c>
      <c r="G8002" s="259" t="s">
        <v>295</v>
      </c>
      <c r="H8002" s="264" t="s">
        <v>2204</v>
      </c>
      <c r="I8002" s="264" t="s">
        <v>248</v>
      </c>
      <c r="J8002" s="265">
        <v>-2640</v>
      </c>
      <c r="K8002" s="82" t="str">
        <f>IFERROR(IFERROR(VLOOKUP(I8002,'DE-PARA'!B:D,3,0),VLOOKUP(I8002,'DE-PARA'!C:D,2,0)),"NÃO ENCONTRADO")</f>
        <v>Materiais</v>
      </c>
      <c r="L8002" s="50" t="str">
        <f>VLOOKUP(K8002,'Base -Receita-Despesa'!$B:$AS,1,FALSE)</f>
        <v>Materiais</v>
      </c>
    </row>
    <row r="8003" spans="1:12" ht="15" customHeight="1" x14ac:dyDescent="0.25">
      <c r="A8003" s="81" t="str">
        <f t="shared" si="256"/>
        <v>2020</v>
      </c>
      <c r="B8003" s="259" t="s">
        <v>1021</v>
      </c>
      <c r="C8003" s="260" t="s">
        <v>1022</v>
      </c>
      <c r="D8003" s="73" t="str">
        <f t="shared" ref="D8003:D8066" si="257">TEXT(E8003,"mmm/aaaa")</f>
        <v>jun/2020</v>
      </c>
      <c r="E8003" s="263">
        <v>43987</v>
      </c>
      <c r="F8003" s="259">
        <v>2860</v>
      </c>
      <c r="G8003" s="259" t="s">
        <v>295</v>
      </c>
      <c r="H8003" s="264" t="s">
        <v>2128</v>
      </c>
      <c r="I8003" s="264" t="s">
        <v>253</v>
      </c>
      <c r="J8003" s="264">
        <v>-291.08999999999997</v>
      </c>
      <c r="K8003" s="82" t="str">
        <f>IFERROR(IFERROR(VLOOKUP(I8003,'DE-PARA'!B:D,3,0),VLOOKUP(I8003,'DE-PARA'!C:D,2,0)),"NÃO ENCONTRADO")</f>
        <v>Materiais</v>
      </c>
      <c r="L8003" s="50" t="str">
        <f>VLOOKUP(K8003,'Base -Receita-Despesa'!$B:$AS,1,FALSE)</f>
        <v>Materiais</v>
      </c>
    </row>
    <row r="8004" spans="1:12" ht="15" customHeight="1" x14ac:dyDescent="0.25">
      <c r="A8004" s="81" t="str">
        <f t="shared" si="256"/>
        <v>2020</v>
      </c>
      <c r="B8004" s="259" t="s">
        <v>1021</v>
      </c>
      <c r="C8004" s="260" t="s">
        <v>1022</v>
      </c>
      <c r="D8004" s="73" t="str">
        <f t="shared" si="257"/>
        <v>jun/2020</v>
      </c>
      <c r="E8004" s="263">
        <v>43987</v>
      </c>
      <c r="F8004" s="262">
        <v>2862</v>
      </c>
      <c r="G8004" s="262" t="s">
        <v>295</v>
      </c>
      <c r="H8004" s="266" t="s">
        <v>2128</v>
      </c>
      <c r="I8004" s="266" t="s">
        <v>253</v>
      </c>
      <c r="J8004" s="266">
        <v>-18</v>
      </c>
      <c r="K8004" s="82" t="str">
        <f>IFERROR(IFERROR(VLOOKUP(I8004,'DE-PARA'!B:D,3,0),VLOOKUP(I8004,'DE-PARA'!C:D,2,0)),"NÃO ENCONTRADO")</f>
        <v>Materiais</v>
      </c>
      <c r="L8004" s="50" t="str">
        <f>VLOOKUP(K8004,'Base -Receita-Despesa'!$B:$AS,1,FALSE)</f>
        <v>Materiais</v>
      </c>
    </row>
    <row r="8005" spans="1:12" ht="15" customHeight="1" x14ac:dyDescent="0.25">
      <c r="A8005" s="81" t="str">
        <f t="shared" si="256"/>
        <v>2020</v>
      </c>
      <c r="B8005" s="259" t="s">
        <v>1021</v>
      </c>
      <c r="C8005" s="260" t="s">
        <v>1022</v>
      </c>
      <c r="D8005" s="73" t="str">
        <f t="shared" si="257"/>
        <v>jun/2020</v>
      </c>
      <c r="E8005" s="263">
        <v>43987</v>
      </c>
      <c r="F8005" s="262">
        <v>2863</v>
      </c>
      <c r="G8005" s="262" t="s">
        <v>295</v>
      </c>
      <c r="H8005" s="266" t="s">
        <v>2128</v>
      </c>
      <c r="I8005" s="266" t="s">
        <v>253</v>
      </c>
      <c r="J8005" s="285">
        <v>-3166.75</v>
      </c>
      <c r="K8005" s="82" t="str">
        <f>IFERROR(IFERROR(VLOOKUP(I8005,'DE-PARA'!B:D,3,0),VLOOKUP(I8005,'DE-PARA'!C:D,2,0)),"NÃO ENCONTRADO")</f>
        <v>Materiais</v>
      </c>
      <c r="L8005" s="50" t="str">
        <f>VLOOKUP(K8005,'Base -Receita-Despesa'!$B:$AS,1,FALSE)</f>
        <v>Materiais</v>
      </c>
    </row>
    <row r="8006" spans="1:12" ht="15" customHeight="1" x14ac:dyDescent="0.25">
      <c r="A8006" s="81" t="str">
        <f t="shared" si="256"/>
        <v>2020</v>
      </c>
      <c r="B8006" s="259" t="s">
        <v>1021</v>
      </c>
      <c r="C8006" s="260" t="s">
        <v>1022</v>
      </c>
      <c r="D8006" s="73" t="str">
        <f t="shared" si="257"/>
        <v>jun/2020</v>
      </c>
      <c r="E8006" s="263">
        <v>43987</v>
      </c>
      <c r="F8006" s="262">
        <v>2867</v>
      </c>
      <c r="G8006" s="262" t="s">
        <v>295</v>
      </c>
      <c r="H8006" s="266" t="s">
        <v>2128</v>
      </c>
      <c r="I8006" s="266" t="s">
        <v>253</v>
      </c>
      <c r="J8006" s="266">
        <v>-54</v>
      </c>
      <c r="K8006" s="82" t="str">
        <f>IFERROR(IFERROR(VLOOKUP(I8006,'DE-PARA'!B:D,3,0),VLOOKUP(I8006,'DE-PARA'!C:D,2,0)),"NÃO ENCONTRADO")</f>
        <v>Materiais</v>
      </c>
      <c r="L8006" s="50" t="str">
        <f>VLOOKUP(K8006,'Base -Receita-Despesa'!$B:$AS,1,FALSE)</f>
        <v>Materiais</v>
      </c>
    </row>
    <row r="8007" spans="1:12" ht="15" customHeight="1" x14ac:dyDescent="0.25">
      <c r="A8007" s="81" t="str">
        <f t="shared" si="256"/>
        <v>2020</v>
      </c>
      <c r="B8007" s="259" t="s">
        <v>1021</v>
      </c>
      <c r="C8007" s="260" t="s">
        <v>1022</v>
      </c>
      <c r="D8007" s="73" t="str">
        <f t="shared" si="257"/>
        <v>jun/2020</v>
      </c>
      <c r="E8007" s="263">
        <v>43987</v>
      </c>
      <c r="F8007" s="259" t="s">
        <v>2205</v>
      </c>
      <c r="G8007" s="259" t="s">
        <v>295</v>
      </c>
      <c r="H8007" s="264" t="s">
        <v>356</v>
      </c>
      <c r="I8007" s="264" t="s">
        <v>148</v>
      </c>
      <c r="J8007" s="265">
        <v>-7284.94</v>
      </c>
      <c r="K8007" s="82" t="str">
        <f>IFERROR(IFERROR(VLOOKUP(I8007,'DE-PARA'!B:D,3,0),VLOOKUP(I8007,'DE-PARA'!C:D,2,0)),"NÃO ENCONTRADO")</f>
        <v>Pessoal</v>
      </c>
      <c r="L8007" s="50" t="str">
        <f>VLOOKUP(K8007,'Base -Receita-Despesa'!$B:$AS,1,FALSE)</f>
        <v>Pessoal</v>
      </c>
    </row>
    <row r="8008" spans="1:12" ht="15" customHeight="1" x14ac:dyDescent="0.25">
      <c r="A8008" s="81" t="str">
        <f t="shared" si="256"/>
        <v>2020</v>
      </c>
      <c r="B8008" s="259" t="s">
        <v>1021</v>
      </c>
      <c r="C8008" s="260" t="s">
        <v>1022</v>
      </c>
      <c r="D8008" s="73" t="str">
        <f t="shared" si="257"/>
        <v>jun/2020</v>
      </c>
      <c r="E8008" s="263">
        <v>43987</v>
      </c>
      <c r="F8008" s="259" t="s">
        <v>214</v>
      </c>
      <c r="G8008" s="259" t="s">
        <v>295</v>
      </c>
      <c r="H8008" s="264" t="s">
        <v>197</v>
      </c>
      <c r="I8008" s="264" t="s">
        <v>133</v>
      </c>
      <c r="J8008" s="264">
        <v>-10</v>
      </c>
      <c r="K8008" s="82" t="str">
        <f>IFERROR(IFERROR(VLOOKUP(I8008,'DE-PARA'!B:D,3,0),VLOOKUP(I8008,'DE-PARA'!C:D,2,0)),"NÃO ENCONTRADO")</f>
        <v>Outras Saídas</v>
      </c>
      <c r="L8008" s="50" t="str">
        <f>VLOOKUP(K8008,'Base -Receita-Despesa'!$B:$AS,1,FALSE)</f>
        <v>Outras Saídas</v>
      </c>
    </row>
    <row r="8009" spans="1:12" ht="15" customHeight="1" x14ac:dyDescent="0.25">
      <c r="A8009" s="81" t="str">
        <f t="shared" si="256"/>
        <v>2020</v>
      </c>
      <c r="B8009" s="259" t="s">
        <v>1021</v>
      </c>
      <c r="C8009" s="260" t="s">
        <v>1022</v>
      </c>
      <c r="D8009" s="73" t="str">
        <f t="shared" si="257"/>
        <v>jun/2020</v>
      </c>
      <c r="E8009" s="263">
        <v>43987</v>
      </c>
      <c r="F8009" s="259" t="s">
        <v>214</v>
      </c>
      <c r="G8009" s="259" t="s">
        <v>295</v>
      </c>
      <c r="H8009" s="264" t="s">
        <v>197</v>
      </c>
      <c r="I8009" s="264" t="s">
        <v>133</v>
      </c>
      <c r="J8009" s="264">
        <v>-10</v>
      </c>
      <c r="K8009" s="82" t="str">
        <f>IFERROR(IFERROR(VLOOKUP(I8009,'DE-PARA'!B:D,3,0),VLOOKUP(I8009,'DE-PARA'!C:D,2,0)),"NÃO ENCONTRADO")</f>
        <v>Outras Saídas</v>
      </c>
      <c r="L8009" s="50" t="str">
        <f>VLOOKUP(K8009,'Base -Receita-Despesa'!$B:$AS,1,FALSE)</f>
        <v>Outras Saídas</v>
      </c>
    </row>
    <row r="8010" spans="1:12" ht="15" customHeight="1" x14ac:dyDescent="0.25">
      <c r="A8010" s="81" t="str">
        <f t="shared" si="256"/>
        <v>2020</v>
      </c>
      <c r="B8010" s="259" t="s">
        <v>1021</v>
      </c>
      <c r="C8010" s="260" t="s">
        <v>1022</v>
      </c>
      <c r="D8010" s="73" t="str">
        <f t="shared" si="257"/>
        <v>jun/2020</v>
      </c>
      <c r="E8010" s="263">
        <v>43987</v>
      </c>
      <c r="F8010" s="259" t="s">
        <v>207</v>
      </c>
      <c r="G8010" s="259" t="s">
        <v>295</v>
      </c>
      <c r="H8010" s="264" t="s">
        <v>208</v>
      </c>
      <c r="I8010" s="264" t="s">
        <v>298</v>
      </c>
      <c r="J8010" s="265">
        <v>47646.81</v>
      </c>
      <c r="K8010" s="82" t="str">
        <f>IFERROR(IFERROR(VLOOKUP(I8010,'DE-PARA'!B:D,3,0),VLOOKUP(I8010,'DE-PARA'!C:D,2,0)),"NÃO ENCONTRADO")</f>
        <v>Entrada Conta Aplicação (+)</v>
      </c>
      <c r="L8010" s="50" t="str">
        <f>VLOOKUP(K8010,'Base -Receita-Despesa'!$B:$AS,1,FALSE)</f>
        <v>ENTRADA CONTA APLICAÇÃO (+)</v>
      </c>
    </row>
    <row r="8011" spans="1:12" ht="15" customHeight="1" x14ac:dyDescent="0.25">
      <c r="A8011" s="81" t="str">
        <f t="shared" si="256"/>
        <v>2020</v>
      </c>
      <c r="B8011" s="259" t="s">
        <v>1021</v>
      </c>
      <c r="C8011" s="260" t="s">
        <v>1022</v>
      </c>
      <c r="D8011" s="73" t="str">
        <f t="shared" si="257"/>
        <v>jun/2020</v>
      </c>
      <c r="E8011" s="263">
        <v>43990</v>
      </c>
      <c r="F8011" s="259">
        <v>17344</v>
      </c>
      <c r="G8011" s="259" t="s">
        <v>295</v>
      </c>
      <c r="H8011" s="264" t="s">
        <v>2171</v>
      </c>
      <c r="I8011" s="264" t="s">
        <v>248</v>
      </c>
      <c r="J8011" s="265">
        <v>8780.64</v>
      </c>
      <c r="K8011" s="82" t="str">
        <f>IFERROR(IFERROR(VLOOKUP(I8011,'DE-PARA'!B:D,3,0),VLOOKUP(I8011,'DE-PARA'!C:D,2,0)),"NÃO ENCONTRADO")</f>
        <v>Materiais</v>
      </c>
      <c r="L8011" s="50" t="str">
        <f>VLOOKUP(K8011,'Base -Receita-Despesa'!$B:$AS,1,FALSE)</f>
        <v>Materiais</v>
      </c>
    </row>
    <row r="8012" spans="1:12" ht="15" customHeight="1" x14ac:dyDescent="0.25">
      <c r="A8012" s="81" t="str">
        <f t="shared" si="256"/>
        <v>2020</v>
      </c>
      <c r="B8012" s="259" t="s">
        <v>1021</v>
      </c>
      <c r="C8012" s="260" t="s">
        <v>1022</v>
      </c>
      <c r="D8012" s="73" t="str">
        <f t="shared" si="257"/>
        <v>jun/2020</v>
      </c>
      <c r="E8012" s="263">
        <v>43990</v>
      </c>
      <c r="F8012" s="259" t="s">
        <v>2206</v>
      </c>
      <c r="G8012" s="259" t="s">
        <v>295</v>
      </c>
      <c r="H8012" s="264" t="s">
        <v>2196</v>
      </c>
      <c r="I8012" s="264" t="s">
        <v>148</v>
      </c>
      <c r="J8012" s="265">
        <v>-15741.61</v>
      </c>
      <c r="K8012" s="82" t="str">
        <f>IFERROR(IFERROR(VLOOKUP(I8012,'DE-PARA'!B:D,3,0),VLOOKUP(I8012,'DE-PARA'!C:D,2,0)),"NÃO ENCONTRADO")</f>
        <v>Pessoal</v>
      </c>
      <c r="L8012" s="50" t="str">
        <f>VLOOKUP(K8012,'Base -Receita-Despesa'!$B:$AS,1,FALSE)</f>
        <v>Pessoal</v>
      </c>
    </row>
    <row r="8013" spans="1:12" ht="15" customHeight="1" x14ac:dyDescent="0.25">
      <c r="A8013" s="81" t="str">
        <f t="shared" si="256"/>
        <v>2020</v>
      </c>
      <c r="B8013" s="259" t="s">
        <v>1021</v>
      </c>
      <c r="C8013" s="260" t="s">
        <v>1022</v>
      </c>
      <c r="D8013" s="73" t="str">
        <f t="shared" si="257"/>
        <v>jun/2020</v>
      </c>
      <c r="E8013" s="263">
        <v>43990</v>
      </c>
      <c r="F8013" s="259">
        <v>1589</v>
      </c>
      <c r="G8013" s="259" t="s">
        <v>295</v>
      </c>
      <c r="H8013" s="264" t="s">
        <v>1070</v>
      </c>
      <c r="I8013" s="264" t="s">
        <v>119</v>
      </c>
      <c r="J8013" s="265">
        <v>-3307.45</v>
      </c>
      <c r="K8013" s="82" t="str">
        <f>IFERROR(IFERROR(VLOOKUP(I8013,'DE-PARA'!B:D,3,0),VLOOKUP(I8013,'DE-PARA'!C:D,2,0)),"NÃO ENCONTRADO")</f>
        <v>Serviços</v>
      </c>
      <c r="L8013" s="50" t="str">
        <f>VLOOKUP(K8013,'Base -Receita-Despesa'!$B:$AS,1,FALSE)</f>
        <v>Serviços</v>
      </c>
    </row>
    <row r="8014" spans="1:12" ht="15" customHeight="1" x14ac:dyDescent="0.25">
      <c r="A8014" s="81" t="str">
        <f t="shared" si="256"/>
        <v>2020</v>
      </c>
      <c r="B8014" s="259" t="s">
        <v>1021</v>
      </c>
      <c r="C8014" s="260" t="s">
        <v>1022</v>
      </c>
      <c r="D8014" s="73" t="str">
        <f t="shared" si="257"/>
        <v>jun/2020</v>
      </c>
      <c r="E8014" s="263">
        <v>43990</v>
      </c>
      <c r="F8014" s="259">
        <v>2737</v>
      </c>
      <c r="G8014" s="259" t="s">
        <v>295</v>
      </c>
      <c r="H8014" s="264" t="s">
        <v>2128</v>
      </c>
      <c r="I8014" s="264" t="s">
        <v>253</v>
      </c>
      <c r="J8014" s="264">
        <v>-391.94</v>
      </c>
      <c r="K8014" s="82" t="str">
        <f>IFERROR(IFERROR(VLOOKUP(I8014,'DE-PARA'!B:D,3,0),VLOOKUP(I8014,'DE-PARA'!C:D,2,0)),"NÃO ENCONTRADO")</f>
        <v>Materiais</v>
      </c>
      <c r="L8014" s="50" t="str">
        <f>VLOOKUP(K8014,'Base -Receita-Despesa'!$B:$AS,1,FALSE)</f>
        <v>Materiais</v>
      </c>
    </row>
    <row r="8015" spans="1:12" ht="15" customHeight="1" x14ac:dyDescent="0.25">
      <c r="A8015" s="81" t="str">
        <f t="shared" si="256"/>
        <v>2020</v>
      </c>
      <c r="B8015" s="259" t="s">
        <v>1021</v>
      </c>
      <c r="C8015" s="260" t="s">
        <v>1022</v>
      </c>
      <c r="D8015" s="73" t="str">
        <f t="shared" si="257"/>
        <v>jun/2020</v>
      </c>
      <c r="E8015" s="263">
        <v>43990</v>
      </c>
      <c r="F8015" s="259">
        <v>2738</v>
      </c>
      <c r="G8015" s="259" t="s">
        <v>295</v>
      </c>
      <c r="H8015" s="264" t="s">
        <v>2128</v>
      </c>
      <c r="I8015" s="264" t="s">
        <v>253</v>
      </c>
      <c r="J8015" s="265">
        <v>-1521.74</v>
      </c>
      <c r="K8015" s="82" t="str">
        <f>IFERROR(IFERROR(VLOOKUP(I8015,'DE-PARA'!B:D,3,0),VLOOKUP(I8015,'DE-PARA'!C:D,2,0)),"NÃO ENCONTRADO")</f>
        <v>Materiais</v>
      </c>
      <c r="L8015" s="50" t="str">
        <f>VLOOKUP(K8015,'Base -Receita-Despesa'!$B:$AS,1,FALSE)</f>
        <v>Materiais</v>
      </c>
    </row>
    <row r="8016" spans="1:12" ht="15" customHeight="1" x14ac:dyDescent="0.25">
      <c r="A8016" s="81" t="str">
        <f t="shared" si="256"/>
        <v>2020</v>
      </c>
      <c r="B8016" s="259" t="s">
        <v>1021</v>
      </c>
      <c r="C8016" s="260" t="s">
        <v>1022</v>
      </c>
      <c r="D8016" s="73" t="str">
        <f t="shared" si="257"/>
        <v>jun/2020</v>
      </c>
      <c r="E8016" s="263">
        <v>43990</v>
      </c>
      <c r="F8016" s="259">
        <v>1205477</v>
      </c>
      <c r="G8016" s="259" t="s">
        <v>296</v>
      </c>
      <c r="H8016" s="264" t="s">
        <v>390</v>
      </c>
      <c r="I8016" s="264" t="s">
        <v>249</v>
      </c>
      <c r="J8016" s="265">
        <v>-1492.34</v>
      </c>
      <c r="K8016" s="82" t="str">
        <f>IFERROR(IFERROR(VLOOKUP(I8016,'DE-PARA'!B:D,3,0),VLOOKUP(I8016,'DE-PARA'!C:D,2,0)),"NÃO ENCONTRADO")</f>
        <v>Materiais</v>
      </c>
      <c r="L8016" s="50" t="str">
        <f>VLOOKUP(K8016,'Base -Receita-Despesa'!$B:$AS,1,FALSE)</f>
        <v>Materiais</v>
      </c>
    </row>
    <row r="8017" spans="1:12" ht="15" customHeight="1" x14ac:dyDescent="0.25">
      <c r="A8017" s="81" t="str">
        <f t="shared" si="256"/>
        <v>2020</v>
      </c>
      <c r="B8017" s="259" t="s">
        <v>1021</v>
      </c>
      <c r="C8017" s="260" t="s">
        <v>1022</v>
      </c>
      <c r="D8017" s="73" t="str">
        <f t="shared" si="257"/>
        <v>jun/2020</v>
      </c>
      <c r="E8017" s="263">
        <v>43990</v>
      </c>
      <c r="F8017" s="259" t="s">
        <v>1577</v>
      </c>
      <c r="G8017" s="259" t="s">
        <v>295</v>
      </c>
      <c r="H8017" s="264" t="s">
        <v>2192</v>
      </c>
      <c r="I8017" s="264" t="s">
        <v>276</v>
      </c>
      <c r="J8017" s="264">
        <v>-269.27999999999997</v>
      </c>
      <c r="K8017" s="82" t="str">
        <f>IFERROR(IFERROR(VLOOKUP(I8017,'DE-PARA'!B:D,3,0),VLOOKUP(I8017,'DE-PARA'!C:D,2,0)),"NÃO ENCONTRADO")</f>
        <v>Despesas com Viagens</v>
      </c>
      <c r="L8017" s="50" t="str">
        <f>VLOOKUP(K8017,'Base -Receita-Despesa'!$B:$AS,1,FALSE)</f>
        <v>Despesas com Viagens</v>
      </c>
    </row>
    <row r="8018" spans="1:12" ht="15" customHeight="1" x14ac:dyDescent="0.25">
      <c r="A8018" s="81" t="str">
        <f t="shared" si="256"/>
        <v>2020</v>
      </c>
      <c r="B8018" s="259" t="s">
        <v>1021</v>
      </c>
      <c r="C8018" s="260" t="s">
        <v>1022</v>
      </c>
      <c r="D8018" s="73" t="str">
        <f t="shared" si="257"/>
        <v>jun/2020</v>
      </c>
      <c r="E8018" s="263">
        <v>43990</v>
      </c>
      <c r="F8018" s="259">
        <v>3</v>
      </c>
      <c r="G8018" s="259" t="s">
        <v>295</v>
      </c>
      <c r="H8018" s="264" t="s">
        <v>1002</v>
      </c>
      <c r="I8018" s="264" t="s">
        <v>244</v>
      </c>
      <c r="J8018" s="265">
        <v>-11000</v>
      </c>
      <c r="K8018" s="82" t="str">
        <f>IFERROR(IFERROR(VLOOKUP(I8018,'DE-PARA'!B:D,3,0),VLOOKUP(I8018,'DE-PARA'!C:D,2,0)),"NÃO ENCONTRADO")</f>
        <v>Pessoal</v>
      </c>
      <c r="L8018" s="50" t="str">
        <f>VLOOKUP(K8018,'Base -Receita-Despesa'!$B:$AS,1,FALSE)</f>
        <v>Pessoal</v>
      </c>
    </row>
    <row r="8019" spans="1:12" ht="15" customHeight="1" x14ac:dyDescent="0.25">
      <c r="A8019" s="81" t="str">
        <f t="shared" si="256"/>
        <v>2020</v>
      </c>
      <c r="B8019" s="259" t="s">
        <v>1021</v>
      </c>
      <c r="C8019" s="260" t="s">
        <v>1022</v>
      </c>
      <c r="D8019" s="73" t="str">
        <f t="shared" si="257"/>
        <v>jun/2020</v>
      </c>
      <c r="E8019" s="263">
        <v>43990</v>
      </c>
      <c r="F8019" s="259" t="s">
        <v>214</v>
      </c>
      <c r="G8019" s="259" t="s">
        <v>295</v>
      </c>
      <c r="H8019" s="264" t="s">
        <v>197</v>
      </c>
      <c r="I8019" s="264" t="s">
        <v>133</v>
      </c>
      <c r="J8019" s="264">
        <v>-10</v>
      </c>
      <c r="K8019" s="82" t="str">
        <f>IFERROR(IFERROR(VLOOKUP(I8019,'DE-PARA'!B:D,3,0),VLOOKUP(I8019,'DE-PARA'!C:D,2,0)),"NÃO ENCONTRADO")</f>
        <v>Outras Saídas</v>
      </c>
      <c r="L8019" s="50" t="str">
        <f>VLOOKUP(K8019,'Base -Receita-Despesa'!$B:$AS,1,FALSE)</f>
        <v>Outras Saídas</v>
      </c>
    </row>
    <row r="8020" spans="1:12" ht="15" customHeight="1" x14ac:dyDescent="0.25">
      <c r="A8020" s="81" t="str">
        <f t="shared" si="256"/>
        <v>2020</v>
      </c>
      <c r="B8020" s="259" t="s">
        <v>1021</v>
      </c>
      <c r="C8020" s="260" t="s">
        <v>1022</v>
      </c>
      <c r="D8020" s="73" t="str">
        <f t="shared" si="257"/>
        <v>jun/2020</v>
      </c>
      <c r="E8020" s="263">
        <v>43990</v>
      </c>
      <c r="F8020" s="259" t="s">
        <v>214</v>
      </c>
      <c r="G8020" s="259" t="s">
        <v>295</v>
      </c>
      <c r="H8020" s="264" t="s">
        <v>197</v>
      </c>
      <c r="I8020" s="264" t="s">
        <v>133</v>
      </c>
      <c r="J8020" s="264">
        <v>-10</v>
      </c>
      <c r="K8020" s="82" t="str">
        <f>IFERROR(IFERROR(VLOOKUP(I8020,'DE-PARA'!B:D,3,0),VLOOKUP(I8020,'DE-PARA'!C:D,2,0)),"NÃO ENCONTRADO")</f>
        <v>Outras Saídas</v>
      </c>
      <c r="L8020" s="50" t="str">
        <f>VLOOKUP(K8020,'Base -Receita-Despesa'!$B:$AS,1,FALSE)</f>
        <v>Outras Saídas</v>
      </c>
    </row>
    <row r="8021" spans="1:12" ht="15" customHeight="1" x14ac:dyDescent="0.25">
      <c r="A8021" s="81" t="str">
        <f t="shared" si="256"/>
        <v>2020</v>
      </c>
      <c r="B8021" s="259" t="s">
        <v>1021</v>
      </c>
      <c r="C8021" s="260" t="s">
        <v>1022</v>
      </c>
      <c r="D8021" s="73" t="str">
        <f t="shared" si="257"/>
        <v>jun/2020</v>
      </c>
      <c r="E8021" s="263">
        <v>43990</v>
      </c>
      <c r="F8021" s="259" t="s">
        <v>214</v>
      </c>
      <c r="G8021" s="259" t="s">
        <v>295</v>
      </c>
      <c r="H8021" s="264" t="s">
        <v>197</v>
      </c>
      <c r="I8021" s="264" t="s">
        <v>133</v>
      </c>
      <c r="J8021" s="264">
        <v>-10</v>
      </c>
      <c r="K8021" s="82" t="str">
        <f>IFERROR(IFERROR(VLOOKUP(I8021,'DE-PARA'!B:D,3,0),VLOOKUP(I8021,'DE-PARA'!C:D,2,0)),"NÃO ENCONTRADO")</f>
        <v>Outras Saídas</v>
      </c>
      <c r="L8021" s="50" t="str">
        <f>VLOOKUP(K8021,'Base -Receita-Despesa'!$B:$AS,1,FALSE)</f>
        <v>Outras Saídas</v>
      </c>
    </row>
    <row r="8022" spans="1:12" ht="15" customHeight="1" x14ac:dyDescent="0.25">
      <c r="A8022" s="81" t="str">
        <f t="shared" si="256"/>
        <v>2020</v>
      </c>
      <c r="B8022" s="259" t="s">
        <v>1021</v>
      </c>
      <c r="C8022" s="260" t="s">
        <v>1022</v>
      </c>
      <c r="D8022" s="73" t="str">
        <f t="shared" si="257"/>
        <v>jun/2020</v>
      </c>
      <c r="E8022" s="263">
        <v>43990</v>
      </c>
      <c r="F8022" s="259" t="s">
        <v>214</v>
      </c>
      <c r="G8022" s="259" t="s">
        <v>295</v>
      </c>
      <c r="H8022" s="264" t="s">
        <v>197</v>
      </c>
      <c r="I8022" s="264" t="s">
        <v>133</v>
      </c>
      <c r="J8022" s="264">
        <v>-10</v>
      </c>
      <c r="K8022" s="82" t="str">
        <f>IFERROR(IFERROR(VLOOKUP(I8022,'DE-PARA'!B:D,3,0),VLOOKUP(I8022,'DE-PARA'!C:D,2,0)),"NÃO ENCONTRADO")</f>
        <v>Outras Saídas</v>
      </c>
      <c r="L8022" s="50" t="str">
        <f>VLOOKUP(K8022,'Base -Receita-Despesa'!$B:$AS,1,FALSE)</f>
        <v>Outras Saídas</v>
      </c>
    </row>
    <row r="8023" spans="1:12" ht="15" customHeight="1" x14ac:dyDescent="0.25">
      <c r="A8023" s="81" t="str">
        <f t="shared" si="256"/>
        <v>2020</v>
      </c>
      <c r="B8023" s="259" t="s">
        <v>1021</v>
      </c>
      <c r="C8023" s="260" t="s">
        <v>1022</v>
      </c>
      <c r="D8023" s="73" t="str">
        <f t="shared" si="257"/>
        <v>jun/2020</v>
      </c>
      <c r="E8023" s="263">
        <v>43990</v>
      </c>
      <c r="F8023" s="259" t="s">
        <v>214</v>
      </c>
      <c r="G8023" s="259" t="s">
        <v>295</v>
      </c>
      <c r="H8023" s="264" t="s">
        <v>197</v>
      </c>
      <c r="I8023" s="264" t="s">
        <v>133</v>
      </c>
      <c r="J8023" s="264">
        <v>-10</v>
      </c>
      <c r="K8023" s="82" t="str">
        <f>IFERROR(IFERROR(VLOOKUP(I8023,'DE-PARA'!B:D,3,0),VLOOKUP(I8023,'DE-PARA'!C:D,2,0)),"NÃO ENCONTRADO")</f>
        <v>Outras Saídas</v>
      </c>
      <c r="L8023" s="50" t="str">
        <f>VLOOKUP(K8023,'Base -Receita-Despesa'!$B:$AS,1,FALSE)</f>
        <v>Outras Saídas</v>
      </c>
    </row>
    <row r="8024" spans="1:12" ht="15" customHeight="1" x14ac:dyDescent="0.25">
      <c r="A8024" s="81" t="str">
        <f t="shared" si="256"/>
        <v>2020</v>
      </c>
      <c r="B8024" s="259" t="s">
        <v>1021</v>
      </c>
      <c r="C8024" s="260" t="s">
        <v>1022</v>
      </c>
      <c r="D8024" s="73" t="str">
        <f t="shared" si="257"/>
        <v>jun/2020</v>
      </c>
      <c r="E8024" s="263">
        <v>43990</v>
      </c>
      <c r="F8024" s="259" t="s">
        <v>214</v>
      </c>
      <c r="G8024" s="259" t="s">
        <v>295</v>
      </c>
      <c r="H8024" s="264" t="s">
        <v>197</v>
      </c>
      <c r="I8024" s="264" t="s">
        <v>133</v>
      </c>
      <c r="J8024" s="264">
        <v>-10</v>
      </c>
      <c r="K8024" s="82" t="str">
        <f>IFERROR(IFERROR(VLOOKUP(I8024,'DE-PARA'!B:D,3,0),VLOOKUP(I8024,'DE-PARA'!C:D,2,0)),"NÃO ENCONTRADO")</f>
        <v>Outras Saídas</v>
      </c>
      <c r="L8024" s="50" t="str">
        <f>VLOOKUP(K8024,'Base -Receita-Despesa'!$B:$AS,1,FALSE)</f>
        <v>Outras Saídas</v>
      </c>
    </row>
    <row r="8025" spans="1:12" ht="15" customHeight="1" x14ac:dyDescent="0.25">
      <c r="A8025" s="81" t="str">
        <f t="shared" si="256"/>
        <v>2020</v>
      </c>
      <c r="B8025" s="259" t="s">
        <v>1021</v>
      </c>
      <c r="C8025" s="260" t="s">
        <v>1022</v>
      </c>
      <c r="D8025" s="73" t="str">
        <f t="shared" si="257"/>
        <v>jun/2020</v>
      </c>
      <c r="E8025" s="263">
        <v>43990</v>
      </c>
      <c r="F8025" s="259" t="s">
        <v>207</v>
      </c>
      <c r="G8025" s="259" t="s">
        <v>295</v>
      </c>
      <c r="H8025" s="264" t="s">
        <v>208</v>
      </c>
      <c r="I8025" s="264" t="s">
        <v>298</v>
      </c>
      <c r="J8025" s="265">
        <v>25003.72</v>
      </c>
      <c r="K8025" s="82" t="str">
        <f>IFERROR(IFERROR(VLOOKUP(I8025,'DE-PARA'!B:D,3,0),VLOOKUP(I8025,'DE-PARA'!C:D,2,0)),"NÃO ENCONTRADO")</f>
        <v>Entrada Conta Aplicação (+)</v>
      </c>
      <c r="L8025" s="50" t="str">
        <f>VLOOKUP(K8025,'Base -Receita-Despesa'!$B:$AS,1,FALSE)</f>
        <v>ENTRADA CONTA APLICAÇÃO (+)</v>
      </c>
    </row>
    <row r="8026" spans="1:12" ht="15" customHeight="1" x14ac:dyDescent="0.25">
      <c r="A8026" s="81" t="str">
        <f t="shared" si="256"/>
        <v>2020</v>
      </c>
      <c r="B8026" s="259" t="s">
        <v>1023</v>
      </c>
      <c r="C8026" s="260" t="s">
        <v>1022</v>
      </c>
      <c r="D8026" s="73" t="str">
        <f t="shared" si="257"/>
        <v>jun/2020</v>
      </c>
      <c r="E8026" s="263">
        <v>43990</v>
      </c>
      <c r="F8026" s="259" t="s">
        <v>143</v>
      </c>
      <c r="G8026" s="259" t="s">
        <v>295</v>
      </c>
      <c r="H8026" s="264" t="s">
        <v>143</v>
      </c>
      <c r="I8026" s="264" t="s">
        <v>235</v>
      </c>
      <c r="J8026" s="265">
        <v>455219.63</v>
      </c>
      <c r="K8026" s="82" t="str">
        <f>IFERROR(IFERROR(VLOOKUP(I8026,'DE-PARA'!B:D,3,0),VLOOKUP(I8026,'DE-PARA'!C:D,2,0)),"NÃO ENCONTRADO")</f>
        <v>Repasses Contrato de Gestão</v>
      </c>
      <c r="L8026" s="50" t="str">
        <f>VLOOKUP(K8026,'Base -Receita-Despesa'!$B:$AS,1,FALSE)</f>
        <v>Repasses Contrato de Gestão</v>
      </c>
    </row>
    <row r="8027" spans="1:12" ht="15" customHeight="1" x14ac:dyDescent="0.25">
      <c r="A8027" s="81" t="str">
        <f t="shared" si="256"/>
        <v>2020</v>
      </c>
      <c r="B8027" s="259" t="s">
        <v>1021</v>
      </c>
      <c r="C8027" s="260" t="s">
        <v>1022</v>
      </c>
      <c r="D8027" s="73" t="str">
        <f t="shared" si="257"/>
        <v>jun/2020</v>
      </c>
      <c r="E8027" s="263">
        <v>43991</v>
      </c>
      <c r="F8027" s="259" t="s">
        <v>363</v>
      </c>
      <c r="G8027" s="259" t="s">
        <v>295</v>
      </c>
      <c r="H8027" s="264" t="s">
        <v>2207</v>
      </c>
      <c r="I8027" s="264" t="s">
        <v>128</v>
      </c>
      <c r="J8027" s="264">
        <v>-610.71</v>
      </c>
      <c r="K8027" s="82" t="str">
        <f>IFERROR(IFERROR(VLOOKUP(I8027,'DE-PARA'!B:D,3,0),VLOOKUP(I8027,'DE-PARA'!C:D,2,0)),"NÃO ENCONTRADO")</f>
        <v>Rescisões Trabalhistas</v>
      </c>
      <c r="L8027" s="50" t="str">
        <f>VLOOKUP(K8027,'Base -Receita-Despesa'!$B:$AS,1,FALSE)</f>
        <v>Rescisões Trabalhistas</v>
      </c>
    </row>
    <row r="8028" spans="1:12" ht="15" customHeight="1" x14ac:dyDescent="0.25">
      <c r="A8028" s="81" t="str">
        <f t="shared" si="256"/>
        <v>2020</v>
      </c>
      <c r="B8028" s="259" t="s">
        <v>1021</v>
      </c>
      <c r="C8028" s="260" t="s">
        <v>1022</v>
      </c>
      <c r="D8028" s="73" t="str">
        <f t="shared" si="257"/>
        <v>jun/2020</v>
      </c>
      <c r="E8028" s="263">
        <v>43991</v>
      </c>
      <c r="F8028" s="259">
        <v>1</v>
      </c>
      <c r="G8028" s="259" t="s">
        <v>295</v>
      </c>
      <c r="H8028" s="264" t="s">
        <v>2208</v>
      </c>
      <c r="I8028" s="264" t="s">
        <v>120</v>
      </c>
      <c r="J8028" s="265">
        <v>-15000</v>
      </c>
      <c r="K8028" s="82" t="str">
        <f>IFERROR(IFERROR(VLOOKUP(I8028,'DE-PARA'!B:D,3,0),VLOOKUP(I8028,'DE-PARA'!C:D,2,0)),"NÃO ENCONTRADO")</f>
        <v>Serviços</v>
      </c>
      <c r="L8028" s="50" t="str">
        <f>VLOOKUP(K8028,'Base -Receita-Despesa'!$B:$AS,1,FALSE)</f>
        <v>Serviços</v>
      </c>
    </row>
    <row r="8029" spans="1:12" ht="15" customHeight="1" x14ac:dyDescent="0.25">
      <c r="A8029" s="81" t="str">
        <f t="shared" si="256"/>
        <v>2020</v>
      </c>
      <c r="B8029" s="259" t="s">
        <v>1021</v>
      </c>
      <c r="C8029" s="260" t="s">
        <v>1022</v>
      </c>
      <c r="D8029" s="73" t="str">
        <f t="shared" si="257"/>
        <v>jun/2020</v>
      </c>
      <c r="E8029" s="263">
        <v>43991</v>
      </c>
      <c r="F8029" s="259" t="s">
        <v>612</v>
      </c>
      <c r="G8029" s="259" t="s">
        <v>295</v>
      </c>
      <c r="H8029" s="264" t="s">
        <v>2207</v>
      </c>
      <c r="I8029" s="264" t="s">
        <v>128</v>
      </c>
      <c r="J8029" s="265">
        <v>-3688.09</v>
      </c>
      <c r="K8029" s="82" t="str">
        <f>IFERROR(IFERROR(VLOOKUP(I8029,'DE-PARA'!B:D,3,0),VLOOKUP(I8029,'DE-PARA'!C:D,2,0)),"NÃO ENCONTRADO")</f>
        <v>Rescisões Trabalhistas</v>
      </c>
      <c r="L8029" s="50" t="str">
        <f>VLOOKUP(K8029,'Base -Receita-Despesa'!$B:$AS,1,FALSE)</f>
        <v>Rescisões Trabalhistas</v>
      </c>
    </row>
    <row r="8030" spans="1:12" ht="15" customHeight="1" x14ac:dyDescent="0.25">
      <c r="A8030" s="81" t="str">
        <f t="shared" si="256"/>
        <v>2020</v>
      </c>
      <c r="B8030" s="259" t="s">
        <v>1021</v>
      </c>
      <c r="C8030" s="260" t="s">
        <v>1022</v>
      </c>
      <c r="D8030" s="73" t="str">
        <f t="shared" si="257"/>
        <v>jun/2020</v>
      </c>
      <c r="E8030" s="263">
        <v>43991</v>
      </c>
      <c r="F8030" s="259" t="s">
        <v>2209</v>
      </c>
      <c r="G8030" s="259" t="s">
        <v>295</v>
      </c>
      <c r="H8030" s="264" t="s">
        <v>197</v>
      </c>
      <c r="I8030" s="320" t="s">
        <v>133</v>
      </c>
      <c r="J8030" s="264">
        <v>-10</v>
      </c>
      <c r="K8030" s="82" t="str">
        <f>IFERROR(IFERROR(VLOOKUP(I8030,'DE-PARA'!B:D,3,0),VLOOKUP(I8030,'DE-PARA'!C:D,2,0)),"NÃO ENCONTRADO")</f>
        <v>Outras Saídas</v>
      </c>
      <c r="L8030" s="50" t="str">
        <f>VLOOKUP(K8030,'Base -Receita-Despesa'!$B:$AS,1,FALSE)</f>
        <v>Outras Saídas</v>
      </c>
    </row>
    <row r="8031" spans="1:12" ht="15" customHeight="1" x14ac:dyDescent="0.25">
      <c r="A8031" s="81" t="str">
        <f t="shared" si="256"/>
        <v>2020</v>
      </c>
      <c r="B8031" s="259" t="s">
        <v>1021</v>
      </c>
      <c r="C8031" s="260" t="s">
        <v>1022</v>
      </c>
      <c r="D8031" s="73" t="str">
        <f t="shared" si="257"/>
        <v>jun/2020</v>
      </c>
      <c r="E8031" s="263">
        <v>43991</v>
      </c>
      <c r="F8031" s="259" t="s">
        <v>929</v>
      </c>
      <c r="G8031" s="259" t="s">
        <v>295</v>
      </c>
      <c r="H8031" s="264" t="s">
        <v>2210</v>
      </c>
      <c r="I8031" s="264" t="s">
        <v>229</v>
      </c>
      <c r="J8031" s="265">
        <v>-11563.95</v>
      </c>
      <c r="K8031" s="82" t="str">
        <f>IFERROR(IFERROR(VLOOKUP(I8031,'DE-PARA'!B:D,3,0),VLOOKUP(I8031,'DE-PARA'!C:D,2,0)),"NÃO ENCONTRADO")</f>
        <v>Pessoal</v>
      </c>
      <c r="L8031" s="50" t="str">
        <f>VLOOKUP(K8031,'Base -Receita-Despesa'!$B:$AS,1,FALSE)</f>
        <v>Pessoal</v>
      </c>
    </row>
    <row r="8032" spans="1:12" ht="15" customHeight="1" x14ac:dyDescent="0.25">
      <c r="A8032" s="81" t="str">
        <f t="shared" si="256"/>
        <v>2020</v>
      </c>
      <c r="B8032" s="259" t="s">
        <v>1021</v>
      </c>
      <c r="C8032" s="260" t="s">
        <v>1022</v>
      </c>
      <c r="D8032" s="73" t="str">
        <f t="shared" si="257"/>
        <v>jun/2020</v>
      </c>
      <c r="E8032" s="263">
        <v>43991</v>
      </c>
      <c r="F8032" s="259" t="s">
        <v>207</v>
      </c>
      <c r="G8032" s="259" t="s">
        <v>295</v>
      </c>
      <c r="H8032" s="264" t="s">
        <v>208</v>
      </c>
      <c r="I8032" s="264" t="s">
        <v>298</v>
      </c>
      <c r="J8032" s="265">
        <v>30872.75</v>
      </c>
      <c r="K8032" s="82" t="str">
        <f>IFERROR(IFERROR(VLOOKUP(I8032,'DE-PARA'!B:D,3,0),VLOOKUP(I8032,'DE-PARA'!C:D,2,0)),"NÃO ENCONTRADO")</f>
        <v>Entrada Conta Aplicação (+)</v>
      </c>
      <c r="L8032" s="50" t="str">
        <f>VLOOKUP(K8032,'Base -Receita-Despesa'!$B:$AS,1,FALSE)</f>
        <v>ENTRADA CONTA APLICAÇÃO (+)</v>
      </c>
    </row>
    <row r="8033" spans="1:12" ht="15" customHeight="1" x14ac:dyDescent="0.25">
      <c r="A8033" s="81" t="str">
        <f t="shared" si="256"/>
        <v>2020</v>
      </c>
      <c r="B8033" s="259" t="s">
        <v>1021</v>
      </c>
      <c r="C8033" s="260" t="s">
        <v>1022</v>
      </c>
      <c r="D8033" s="73" t="str">
        <f t="shared" si="257"/>
        <v>jun/2020</v>
      </c>
      <c r="E8033" s="263">
        <v>43991</v>
      </c>
      <c r="F8033" s="259" t="s">
        <v>205</v>
      </c>
      <c r="G8033" s="259" t="s">
        <v>295</v>
      </c>
      <c r="H8033" s="264" t="s">
        <v>736</v>
      </c>
      <c r="I8033" s="264" t="s">
        <v>125</v>
      </c>
      <c r="J8033" s="265">
        <v>455120.63</v>
      </c>
      <c r="K8033" s="82" t="str">
        <f>IFERROR(IFERROR(VLOOKUP(I8033,'DE-PARA'!B:D,3,0),VLOOKUP(I8033,'DE-PARA'!C:D,2,0)),"NÃO ENCONTRADO")</f>
        <v>TEV – Transferências Entre Contas (Entradas)</v>
      </c>
      <c r="L8033" s="50" t="str">
        <f>VLOOKUP(K8033,'Base -Receita-Despesa'!$B:$AS,1,FALSE)</f>
        <v>TEV – Transferências Entre Contas (Entradas)</v>
      </c>
    </row>
    <row r="8034" spans="1:12" ht="15" customHeight="1" x14ac:dyDescent="0.25">
      <c r="A8034" s="81" t="str">
        <f t="shared" si="256"/>
        <v>2020</v>
      </c>
      <c r="B8034" s="259" t="s">
        <v>1021</v>
      </c>
      <c r="C8034" s="260" t="s">
        <v>1022</v>
      </c>
      <c r="D8034" s="73" t="str">
        <f t="shared" si="257"/>
        <v>jun/2020</v>
      </c>
      <c r="E8034" s="263">
        <v>43992</v>
      </c>
      <c r="F8034" s="259" t="s">
        <v>363</v>
      </c>
      <c r="G8034" s="259" t="s">
        <v>295</v>
      </c>
      <c r="H8034" s="264" t="s">
        <v>1539</v>
      </c>
      <c r="I8034" s="264" t="s">
        <v>128</v>
      </c>
      <c r="J8034" s="265">
        <v>-1000.25</v>
      </c>
      <c r="K8034" s="82" t="str">
        <f>IFERROR(IFERROR(VLOOKUP(I8034,'DE-PARA'!B:D,3,0),VLOOKUP(I8034,'DE-PARA'!C:D,2,0)),"NÃO ENCONTRADO")</f>
        <v>Rescisões Trabalhistas</v>
      </c>
      <c r="L8034" s="50" t="str">
        <f>VLOOKUP(K8034,'Base -Receita-Despesa'!$B:$AS,1,FALSE)</f>
        <v>Rescisões Trabalhistas</v>
      </c>
    </row>
    <row r="8035" spans="1:12" ht="15" customHeight="1" x14ac:dyDescent="0.25">
      <c r="A8035" s="81" t="str">
        <f t="shared" si="256"/>
        <v>2020</v>
      </c>
      <c r="B8035" s="259" t="s">
        <v>1021</v>
      </c>
      <c r="C8035" s="260" t="s">
        <v>1022</v>
      </c>
      <c r="D8035" s="73" t="str">
        <f t="shared" si="257"/>
        <v>jun/2020</v>
      </c>
      <c r="E8035" s="263">
        <v>43992</v>
      </c>
      <c r="F8035" s="259" t="s">
        <v>363</v>
      </c>
      <c r="G8035" s="259" t="s">
        <v>295</v>
      </c>
      <c r="H8035" s="264" t="s">
        <v>2038</v>
      </c>
      <c r="I8035" s="264" t="s">
        <v>128</v>
      </c>
      <c r="J8035" s="265">
        <v>-1944.22</v>
      </c>
      <c r="K8035" s="82" t="str">
        <f>IFERROR(IFERROR(VLOOKUP(I8035,'DE-PARA'!B:D,3,0),VLOOKUP(I8035,'DE-PARA'!C:D,2,0)),"NÃO ENCONTRADO")</f>
        <v>Rescisões Trabalhistas</v>
      </c>
      <c r="L8035" s="50" t="str">
        <f>VLOOKUP(K8035,'Base -Receita-Despesa'!$B:$AS,1,FALSE)</f>
        <v>Rescisões Trabalhistas</v>
      </c>
    </row>
    <row r="8036" spans="1:12" ht="15" customHeight="1" x14ac:dyDescent="0.25">
      <c r="A8036" s="81" t="str">
        <f t="shared" si="256"/>
        <v>2020</v>
      </c>
      <c r="B8036" s="259" t="s">
        <v>1021</v>
      </c>
      <c r="C8036" s="260" t="s">
        <v>1022</v>
      </c>
      <c r="D8036" s="73" t="str">
        <f t="shared" si="257"/>
        <v>jun/2020</v>
      </c>
      <c r="E8036" s="263">
        <v>43992</v>
      </c>
      <c r="F8036" s="261" t="s">
        <v>363</v>
      </c>
      <c r="G8036" s="259" t="s">
        <v>295</v>
      </c>
      <c r="H8036" s="270" t="s">
        <v>1192</v>
      </c>
      <c r="I8036" s="270" t="s">
        <v>128</v>
      </c>
      <c r="J8036" s="275">
        <v>-2798.24</v>
      </c>
      <c r="K8036" s="82" t="str">
        <f>IFERROR(IFERROR(VLOOKUP(I8036,'DE-PARA'!B:D,3,0),VLOOKUP(I8036,'DE-PARA'!C:D,2,0)),"NÃO ENCONTRADO")</f>
        <v>Rescisões Trabalhistas</v>
      </c>
      <c r="L8036" s="50" t="str">
        <f>VLOOKUP(K8036,'Base -Receita-Despesa'!$B:$AS,1,FALSE)</f>
        <v>Rescisões Trabalhistas</v>
      </c>
    </row>
    <row r="8037" spans="1:12" ht="15" customHeight="1" x14ac:dyDescent="0.25">
      <c r="A8037" s="81" t="str">
        <f t="shared" si="256"/>
        <v>2020</v>
      </c>
      <c r="B8037" s="259" t="s">
        <v>1021</v>
      </c>
      <c r="C8037" s="260" t="s">
        <v>1022</v>
      </c>
      <c r="D8037" s="73" t="str">
        <f t="shared" si="257"/>
        <v>jun/2020</v>
      </c>
      <c r="E8037" s="263">
        <v>43992</v>
      </c>
      <c r="F8037" s="259">
        <v>20876</v>
      </c>
      <c r="G8037" s="259" t="s">
        <v>295</v>
      </c>
      <c r="H8037" s="264" t="s">
        <v>882</v>
      </c>
      <c r="I8037" s="264" t="s">
        <v>271</v>
      </c>
      <c r="J8037" s="265">
        <v>-4983.4399999999996</v>
      </c>
      <c r="K8037" s="82" t="str">
        <f>IFERROR(IFERROR(VLOOKUP(I8037,'DE-PARA'!B:D,3,0),VLOOKUP(I8037,'DE-PARA'!C:D,2,0)),"NÃO ENCONTRADO")</f>
        <v>Serviços</v>
      </c>
      <c r="L8037" s="50" t="str">
        <f>VLOOKUP(K8037,'Base -Receita-Despesa'!$B:$AS,1,FALSE)</f>
        <v>Serviços</v>
      </c>
    </row>
    <row r="8038" spans="1:12" ht="15" customHeight="1" x14ac:dyDescent="0.25">
      <c r="A8038" s="81" t="str">
        <f t="shared" si="256"/>
        <v>2020</v>
      </c>
      <c r="B8038" s="259" t="s">
        <v>1021</v>
      </c>
      <c r="C8038" s="260" t="s">
        <v>1022</v>
      </c>
      <c r="D8038" s="73" t="str">
        <f t="shared" si="257"/>
        <v>jun/2020</v>
      </c>
      <c r="E8038" s="263">
        <v>43992</v>
      </c>
      <c r="F8038" s="259">
        <v>2246</v>
      </c>
      <c r="G8038" s="259" t="s">
        <v>1331</v>
      </c>
      <c r="H8038" s="264" t="s">
        <v>2114</v>
      </c>
      <c r="I8038" s="264" t="s">
        <v>160</v>
      </c>
      <c r="J8038" s="265">
        <v>-9200</v>
      </c>
      <c r="K8038" s="82" t="str">
        <f>IFERROR(IFERROR(VLOOKUP(I8038,'DE-PARA'!B:D,3,0),VLOOKUP(I8038,'DE-PARA'!C:D,2,0)),"NÃO ENCONTRADO")</f>
        <v>Serviços</v>
      </c>
      <c r="L8038" s="50" t="str">
        <f>VLOOKUP(K8038,'Base -Receita-Despesa'!$B:$AS,1,FALSE)</f>
        <v>Serviços</v>
      </c>
    </row>
    <row r="8039" spans="1:12" ht="15" customHeight="1" x14ac:dyDescent="0.25">
      <c r="A8039" s="81" t="str">
        <f t="shared" si="256"/>
        <v>2020</v>
      </c>
      <c r="B8039" s="259" t="s">
        <v>1021</v>
      </c>
      <c r="C8039" s="260" t="s">
        <v>1022</v>
      </c>
      <c r="D8039" s="73" t="str">
        <f t="shared" si="257"/>
        <v>jun/2020</v>
      </c>
      <c r="E8039" s="263">
        <v>43992</v>
      </c>
      <c r="F8039" s="259">
        <v>2287</v>
      </c>
      <c r="G8039" s="259" t="s">
        <v>1331</v>
      </c>
      <c r="H8039" s="264" t="s">
        <v>2114</v>
      </c>
      <c r="I8039" s="264" t="s">
        <v>160</v>
      </c>
      <c r="J8039" s="265">
        <v>-9942.5</v>
      </c>
      <c r="K8039" s="82" t="str">
        <f>IFERROR(IFERROR(VLOOKUP(I8039,'DE-PARA'!B:D,3,0),VLOOKUP(I8039,'DE-PARA'!C:D,2,0)),"NÃO ENCONTRADO")</f>
        <v>Serviços</v>
      </c>
      <c r="L8039" s="50" t="str">
        <f>VLOOKUP(K8039,'Base -Receita-Despesa'!$B:$AS,1,FALSE)</f>
        <v>Serviços</v>
      </c>
    </row>
    <row r="8040" spans="1:12" ht="15" customHeight="1" x14ac:dyDescent="0.25">
      <c r="A8040" s="81" t="str">
        <f t="shared" si="256"/>
        <v>2020</v>
      </c>
      <c r="B8040" s="259" t="s">
        <v>1021</v>
      </c>
      <c r="C8040" s="260" t="s">
        <v>1022</v>
      </c>
      <c r="D8040" s="73" t="str">
        <f t="shared" si="257"/>
        <v>jun/2020</v>
      </c>
      <c r="E8040" s="263">
        <v>43992</v>
      </c>
      <c r="F8040" s="259">
        <v>126</v>
      </c>
      <c r="G8040" s="259" t="s">
        <v>295</v>
      </c>
      <c r="H8040" s="264" t="s">
        <v>332</v>
      </c>
      <c r="I8040" s="264" t="s">
        <v>137</v>
      </c>
      <c r="J8040" s="265">
        <v>-20367.810000000001</v>
      </c>
      <c r="K8040" s="82" t="str">
        <f>IFERROR(IFERROR(VLOOKUP(I8040,'DE-PARA'!B:D,3,0),VLOOKUP(I8040,'DE-PARA'!C:D,2,0)),"NÃO ENCONTRADO")</f>
        <v>Serviços</v>
      </c>
      <c r="L8040" s="50" t="str">
        <f>VLOOKUP(K8040,'Base -Receita-Despesa'!$B:$AS,1,FALSE)</f>
        <v>Serviços</v>
      </c>
    </row>
    <row r="8041" spans="1:12" ht="15" customHeight="1" x14ac:dyDescent="0.25">
      <c r="A8041" s="81" t="str">
        <f t="shared" si="256"/>
        <v>2020</v>
      </c>
      <c r="B8041" s="259" t="s">
        <v>1021</v>
      </c>
      <c r="C8041" s="260" t="s">
        <v>1022</v>
      </c>
      <c r="D8041" s="73" t="str">
        <f t="shared" si="257"/>
        <v>jun/2020</v>
      </c>
      <c r="E8041" s="263">
        <v>43992</v>
      </c>
      <c r="F8041" s="259">
        <v>2191</v>
      </c>
      <c r="G8041" s="259" t="s">
        <v>295</v>
      </c>
      <c r="H8041" s="264" t="s">
        <v>1442</v>
      </c>
      <c r="I8041" s="264" t="s">
        <v>137</v>
      </c>
      <c r="J8041" s="265">
        <v>-3500</v>
      </c>
      <c r="K8041" s="82" t="str">
        <f>IFERROR(IFERROR(VLOOKUP(I8041,'DE-PARA'!B:D,3,0),VLOOKUP(I8041,'DE-PARA'!C:D,2,0)),"NÃO ENCONTRADO")</f>
        <v>Serviços</v>
      </c>
      <c r="L8041" s="50" t="str">
        <f>VLOOKUP(K8041,'Base -Receita-Despesa'!$B:$AS,1,FALSE)</f>
        <v>Serviços</v>
      </c>
    </row>
    <row r="8042" spans="1:12" ht="15" customHeight="1" x14ac:dyDescent="0.25">
      <c r="A8042" s="81" t="str">
        <f t="shared" si="256"/>
        <v>2020</v>
      </c>
      <c r="B8042" s="259" t="s">
        <v>1021</v>
      </c>
      <c r="C8042" s="260" t="s">
        <v>1022</v>
      </c>
      <c r="D8042" s="73" t="str">
        <f t="shared" si="257"/>
        <v>jun/2020</v>
      </c>
      <c r="E8042" s="263">
        <v>43992</v>
      </c>
      <c r="F8042" s="259" t="s">
        <v>612</v>
      </c>
      <c r="G8042" s="259" t="s">
        <v>295</v>
      </c>
      <c r="H8042" s="264" t="s">
        <v>1539</v>
      </c>
      <c r="I8042" s="264" t="s">
        <v>128</v>
      </c>
      <c r="J8042" s="265">
        <v>-4485.7700000000004</v>
      </c>
      <c r="K8042" s="82" t="str">
        <f>IFERROR(IFERROR(VLOOKUP(I8042,'DE-PARA'!B:D,3,0),VLOOKUP(I8042,'DE-PARA'!C:D,2,0)),"NÃO ENCONTRADO")</f>
        <v>Rescisões Trabalhistas</v>
      </c>
      <c r="L8042" s="50" t="str">
        <f>VLOOKUP(K8042,'Base -Receita-Despesa'!$B:$AS,1,FALSE)</f>
        <v>Rescisões Trabalhistas</v>
      </c>
    </row>
    <row r="8043" spans="1:12" ht="15" customHeight="1" x14ac:dyDescent="0.25">
      <c r="A8043" s="81" t="str">
        <f t="shared" si="256"/>
        <v>2020</v>
      </c>
      <c r="B8043" s="259" t="s">
        <v>1021</v>
      </c>
      <c r="C8043" s="260" t="s">
        <v>1022</v>
      </c>
      <c r="D8043" s="73" t="str">
        <f t="shared" si="257"/>
        <v>jun/2020</v>
      </c>
      <c r="E8043" s="263">
        <v>43992</v>
      </c>
      <c r="F8043" s="259" t="s">
        <v>612</v>
      </c>
      <c r="G8043" s="259" t="s">
        <v>295</v>
      </c>
      <c r="H8043" s="264" t="s">
        <v>2038</v>
      </c>
      <c r="I8043" s="264" t="s">
        <v>128</v>
      </c>
      <c r="J8043" s="265">
        <v>-13266.36</v>
      </c>
      <c r="K8043" s="82" t="str">
        <f>IFERROR(IFERROR(VLOOKUP(I8043,'DE-PARA'!B:D,3,0),VLOOKUP(I8043,'DE-PARA'!C:D,2,0)),"NÃO ENCONTRADO")</f>
        <v>Rescisões Trabalhistas</v>
      </c>
      <c r="L8043" s="50" t="str">
        <f>VLOOKUP(K8043,'Base -Receita-Despesa'!$B:$AS,1,FALSE)</f>
        <v>Rescisões Trabalhistas</v>
      </c>
    </row>
    <row r="8044" spans="1:12" ht="15" customHeight="1" x14ac:dyDescent="0.25">
      <c r="A8044" s="81" t="str">
        <f t="shared" si="256"/>
        <v>2020</v>
      </c>
      <c r="B8044" s="259" t="s">
        <v>1021</v>
      </c>
      <c r="C8044" s="260" t="s">
        <v>1022</v>
      </c>
      <c r="D8044" s="73" t="str">
        <f t="shared" si="257"/>
        <v>jun/2020</v>
      </c>
      <c r="E8044" s="263">
        <v>43992</v>
      </c>
      <c r="F8044" s="259" t="s">
        <v>174</v>
      </c>
      <c r="G8044" s="259" t="s">
        <v>295</v>
      </c>
      <c r="H8044" s="264" t="s">
        <v>1063</v>
      </c>
      <c r="I8044" s="264" t="s">
        <v>128</v>
      </c>
      <c r="J8044" s="265">
        <v>-1153.8699999999999</v>
      </c>
      <c r="K8044" s="82" t="str">
        <f>IFERROR(IFERROR(VLOOKUP(I8044,'DE-PARA'!B:D,3,0),VLOOKUP(I8044,'DE-PARA'!C:D,2,0)),"NÃO ENCONTRADO")</f>
        <v>Rescisões Trabalhistas</v>
      </c>
      <c r="L8044" s="50" t="str">
        <f>VLOOKUP(K8044,'Base -Receita-Despesa'!$B:$AS,1,FALSE)</f>
        <v>Rescisões Trabalhistas</v>
      </c>
    </row>
    <row r="8045" spans="1:12" ht="15" customHeight="1" x14ac:dyDescent="0.25">
      <c r="A8045" s="81" t="str">
        <f t="shared" si="256"/>
        <v>2020</v>
      </c>
      <c r="B8045" s="259" t="s">
        <v>1021</v>
      </c>
      <c r="C8045" s="260" t="s">
        <v>1022</v>
      </c>
      <c r="D8045" s="73" t="str">
        <f t="shared" si="257"/>
        <v>jun/2020</v>
      </c>
      <c r="E8045" s="263">
        <v>43992</v>
      </c>
      <c r="F8045" s="259" t="s">
        <v>612</v>
      </c>
      <c r="G8045" s="259" t="s">
        <v>295</v>
      </c>
      <c r="H8045" s="264" t="s">
        <v>1192</v>
      </c>
      <c r="I8045" s="264" t="s">
        <v>128</v>
      </c>
      <c r="J8045" s="265">
        <v>-5662.84</v>
      </c>
      <c r="K8045" s="82" t="str">
        <f>IFERROR(IFERROR(VLOOKUP(I8045,'DE-PARA'!B:D,3,0),VLOOKUP(I8045,'DE-PARA'!C:D,2,0)),"NÃO ENCONTRADO")</f>
        <v>Rescisões Trabalhistas</v>
      </c>
      <c r="L8045" s="50" t="str">
        <f>VLOOKUP(K8045,'Base -Receita-Despesa'!$B:$AS,1,FALSE)</f>
        <v>Rescisões Trabalhistas</v>
      </c>
    </row>
    <row r="8046" spans="1:12" ht="15" customHeight="1" x14ac:dyDescent="0.25">
      <c r="A8046" s="81" t="str">
        <f t="shared" si="256"/>
        <v>2020</v>
      </c>
      <c r="B8046" s="259" t="s">
        <v>1021</v>
      </c>
      <c r="C8046" s="260" t="s">
        <v>1022</v>
      </c>
      <c r="D8046" s="73" t="str">
        <f t="shared" si="257"/>
        <v>jun/2020</v>
      </c>
      <c r="E8046" s="263">
        <v>43992</v>
      </c>
      <c r="F8046" s="259" t="s">
        <v>214</v>
      </c>
      <c r="G8046" s="259" t="s">
        <v>295</v>
      </c>
      <c r="H8046" s="264" t="s">
        <v>197</v>
      </c>
      <c r="I8046" s="264" t="s">
        <v>133</v>
      </c>
      <c r="J8046" s="264">
        <v>-10</v>
      </c>
      <c r="K8046" s="82" t="str">
        <f>IFERROR(IFERROR(VLOOKUP(I8046,'DE-PARA'!B:D,3,0),VLOOKUP(I8046,'DE-PARA'!C:D,2,0)),"NÃO ENCONTRADO")</f>
        <v>Outras Saídas</v>
      </c>
      <c r="L8046" s="50" t="str">
        <f>VLOOKUP(K8046,'Base -Receita-Despesa'!$B:$AS,1,FALSE)</f>
        <v>Outras Saídas</v>
      </c>
    </row>
    <row r="8047" spans="1:12" ht="15" customHeight="1" x14ac:dyDescent="0.25">
      <c r="A8047" s="81" t="str">
        <f t="shared" si="256"/>
        <v>2020</v>
      </c>
      <c r="B8047" s="259" t="s">
        <v>1021</v>
      </c>
      <c r="C8047" s="260" t="s">
        <v>1022</v>
      </c>
      <c r="D8047" s="73" t="str">
        <f t="shared" si="257"/>
        <v>jun/2020</v>
      </c>
      <c r="E8047" s="263">
        <v>43992</v>
      </c>
      <c r="F8047" s="259" t="s">
        <v>214</v>
      </c>
      <c r="G8047" s="259" t="s">
        <v>295</v>
      </c>
      <c r="H8047" s="264" t="s">
        <v>197</v>
      </c>
      <c r="I8047" s="264" t="s">
        <v>133</v>
      </c>
      <c r="J8047" s="264">
        <v>-10</v>
      </c>
      <c r="K8047" s="82" t="str">
        <f>IFERROR(IFERROR(VLOOKUP(I8047,'DE-PARA'!B:D,3,0),VLOOKUP(I8047,'DE-PARA'!C:D,2,0)),"NÃO ENCONTRADO")</f>
        <v>Outras Saídas</v>
      </c>
      <c r="L8047" s="50" t="str">
        <f>VLOOKUP(K8047,'Base -Receita-Despesa'!$B:$AS,1,FALSE)</f>
        <v>Outras Saídas</v>
      </c>
    </row>
    <row r="8048" spans="1:12" ht="15" customHeight="1" x14ac:dyDescent="0.25">
      <c r="A8048" s="81" t="str">
        <f t="shared" si="256"/>
        <v>2020</v>
      </c>
      <c r="B8048" s="259" t="s">
        <v>1021</v>
      </c>
      <c r="C8048" s="260" t="s">
        <v>1022</v>
      </c>
      <c r="D8048" s="73" t="str">
        <f t="shared" si="257"/>
        <v>jun/2020</v>
      </c>
      <c r="E8048" s="263">
        <v>43992</v>
      </c>
      <c r="F8048" s="259" t="s">
        <v>214</v>
      </c>
      <c r="G8048" s="259" t="s">
        <v>295</v>
      </c>
      <c r="H8048" s="264" t="s">
        <v>197</v>
      </c>
      <c r="I8048" s="264" t="s">
        <v>133</v>
      </c>
      <c r="J8048" s="264">
        <v>-10</v>
      </c>
      <c r="K8048" s="82" t="str">
        <f>IFERROR(IFERROR(VLOOKUP(I8048,'DE-PARA'!B:D,3,0),VLOOKUP(I8048,'DE-PARA'!C:D,2,0)),"NÃO ENCONTRADO")</f>
        <v>Outras Saídas</v>
      </c>
      <c r="L8048" s="50" t="str">
        <f>VLOOKUP(K8048,'Base -Receita-Despesa'!$B:$AS,1,FALSE)</f>
        <v>Outras Saídas</v>
      </c>
    </row>
    <row r="8049" spans="1:12" ht="15" customHeight="1" x14ac:dyDescent="0.25">
      <c r="A8049" s="81" t="str">
        <f t="shared" si="256"/>
        <v>2020</v>
      </c>
      <c r="B8049" s="259" t="s">
        <v>1021</v>
      </c>
      <c r="C8049" s="260" t="s">
        <v>1022</v>
      </c>
      <c r="D8049" s="73" t="str">
        <f t="shared" si="257"/>
        <v>jun/2020</v>
      </c>
      <c r="E8049" s="263">
        <v>43992</v>
      </c>
      <c r="F8049" s="259" t="s">
        <v>214</v>
      </c>
      <c r="G8049" s="259" t="s">
        <v>295</v>
      </c>
      <c r="H8049" s="264" t="s">
        <v>197</v>
      </c>
      <c r="I8049" s="264" t="s">
        <v>133</v>
      </c>
      <c r="J8049" s="264">
        <v>-10</v>
      </c>
      <c r="K8049" s="82" t="str">
        <f>IFERROR(IFERROR(VLOOKUP(I8049,'DE-PARA'!B:D,3,0),VLOOKUP(I8049,'DE-PARA'!C:D,2,0)),"NÃO ENCONTRADO")</f>
        <v>Outras Saídas</v>
      </c>
      <c r="L8049" s="50" t="str">
        <f>VLOOKUP(K8049,'Base -Receita-Despesa'!$B:$AS,1,FALSE)</f>
        <v>Outras Saídas</v>
      </c>
    </row>
    <row r="8050" spans="1:12" ht="15" customHeight="1" x14ac:dyDescent="0.25">
      <c r="A8050" s="81" t="str">
        <f t="shared" ref="A8050:A8113" si="258">IF(K8050="NÃO ENCONTRADO",0,RIGHT(D8050,4))</f>
        <v>2020</v>
      </c>
      <c r="B8050" s="259" t="s">
        <v>1021</v>
      </c>
      <c r="C8050" s="260" t="s">
        <v>1022</v>
      </c>
      <c r="D8050" s="73" t="str">
        <f t="shared" si="257"/>
        <v>jun/2020</v>
      </c>
      <c r="E8050" s="263">
        <v>43992</v>
      </c>
      <c r="F8050" s="259" t="s">
        <v>214</v>
      </c>
      <c r="G8050" s="259" t="s">
        <v>295</v>
      </c>
      <c r="H8050" s="264" t="s">
        <v>197</v>
      </c>
      <c r="I8050" s="264" t="s">
        <v>133</v>
      </c>
      <c r="J8050" s="264">
        <v>-10</v>
      </c>
      <c r="K8050" s="82" t="str">
        <f>IFERROR(IFERROR(VLOOKUP(I8050,'DE-PARA'!B:D,3,0),VLOOKUP(I8050,'DE-PARA'!C:D,2,0)),"NÃO ENCONTRADO")</f>
        <v>Outras Saídas</v>
      </c>
      <c r="L8050" s="50" t="str">
        <f>VLOOKUP(K8050,'Base -Receita-Despesa'!$B:$AS,1,FALSE)</f>
        <v>Outras Saídas</v>
      </c>
    </row>
    <row r="8051" spans="1:12" ht="15" customHeight="1" x14ac:dyDescent="0.25">
      <c r="A8051" s="81" t="str">
        <f t="shared" si="258"/>
        <v>2020</v>
      </c>
      <c r="B8051" s="259" t="s">
        <v>1021</v>
      </c>
      <c r="C8051" s="260" t="s">
        <v>1022</v>
      </c>
      <c r="D8051" s="73" t="str">
        <f t="shared" si="257"/>
        <v>jun/2020</v>
      </c>
      <c r="E8051" s="263">
        <v>43992</v>
      </c>
      <c r="F8051" s="259" t="s">
        <v>129</v>
      </c>
      <c r="G8051" s="259" t="s">
        <v>295</v>
      </c>
      <c r="H8051" s="264" t="s">
        <v>1730</v>
      </c>
      <c r="I8051" s="264" t="s">
        <v>131</v>
      </c>
      <c r="J8051" s="265">
        <v>-3568.88</v>
      </c>
      <c r="K8051" s="82" t="str">
        <f>IFERROR(IFERROR(VLOOKUP(I8051,'DE-PARA'!B:D,3,0),VLOOKUP(I8051,'DE-PARA'!C:D,2,0)),"NÃO ENCONTRADO")</f>
        <v>Pessoal</v>
      </c>
      <c r="L8051" s="50" t="str">
        <f>VLOOKUP(K8051,'Base -Receita-Despesa'!$B:$AS,1,FALSE)</f>
        <v>Pessoal</v>
      </c>
    </row>
    <row r="8052" spans="1:12" ht="15" customHeight="1" x14ac:dyDescent="0.25">
      <c r="A8052" s="81" t="str">
        <f t="shared" si="258"/>
        <v>2020</v>
      </c>
      <c r="B8052" s="259" t="s">
        <v>1023</v>
      </c>
      <c r="C8052" s="260" t="s">
        <v>1022</v>
      </c>
      <c r="D8052" s="73" t="str">
        <f t="shared" si="257"/>
        <v>jun/2020</v>
      </c>
      <c r="E8052" s="263">
        <v>43992</v>
      </c>
      <c r="F8052" s="259" t="s">
        <v>205</v>
      </c>
      <c r="G8052" s="259" t="s">
        <v>295</v>
      </c>
      <c r="H8052" s="264" t="s">
        <v>736</v>
      </c>
      <c r="I8052" s="264" t="s">
        <v>125</v>
      </c>
      <c r="J8052" s="265">
        <v>-455120.63</v>
      </c>
      <c r="K8052" s="82" t="str">
        <f>IFERROR(IFERROR(VLOOKUP(I8052,'DE-PARA'!B:D,3,0),VLOOKUP(I8052,'DE-PARA'!C:D,2,0)),"NÃO ENCONTRADO")</f>
        <v>TEV – Transferências Entre Contas (Entradas)</v>
      </c>
      <c r="L8052" s="50" t="str">
        <f>VLOOKUP(K8052,'Base -Receita-Despesa'!$B:$AS,1,FALSE)</f>
        <v>TEV – Transferências Entre Contas (Entradas)</v>
      </c>
    </row>
    <row r="8053" spans="1:12" ht="15" customHeight="1" x14ac:dyDescent="0.25">
      <c r="A8053" s="81" t="str">
        <f t="shared" si="258"/>
        <v>2020</v>
      </c>
      <c r="B8053" s="259" t="s">
        <v>1023</v>
      </c>
      <c r="C8053" s="260" t="s">
        <v>1022</v>
      </c>
      <c r="D8053" s="73" t="str">
        <f t="shared" si="257"/>
        <v>jun/2020</v>
      </c>
      <c r="E8053" s="263">
        <v>43992</v>
      </c>
      <c r="F8053" s="259" t="s">
        <v>214</v>
      </c>
      <c r="G8053" s="259" t="s">
        <v>295</v>
      </c>
      <c r="H8053" s="264" t="s">
        <v>329</v>
      </c>
      <c r="I8053" s="264" t="s">
        <v>133</v>
      </c>
      <c r="J8053" s="264">
        <v>-99</v>
      </c>
      <c r="K8053" s="82" t="str">
        <f>IFERROR(IFERROR(VLOOKUP(I8053,'DE-PARA'!B:D,3,0),VLOOKUP(I8053,'DE-PARA'!C:D,2,0)),"NÃO ENCONTRADO")</f>
        <v>Outras Saídas</v>
      </c>
      <c r="L8053" s="50" t="str">
        <f>VLOOKUP(K8053,'Base -Receita-Despesa'!$B:$AS,1,FALSE)</f>
        <v>Outras Saídas</v>
      </c>
    </row>
    <row r="8054" spans="1:12" ht="15" customHeight="1" x14ac:dyDescent="0.25">
      <c r="A8054" s="81" t="str">
        <f t="shared" si="258"/>
        <v>2020</v>
      </c>
      <c r="B8054" s="259" t="s">
        <v>1021</v>
      </c>
      <c r="C8054" s="260" t="s">
        <v>1022</v>
      </c>
      <c r="D8054" s="73" t="str">
        <f t="shared" si="257"/>
        <v>jun/2020</v>
      </c>
      <c r="E8054" s="263">
        <v>43994</v>
      </c>
      <c r="F8054" s="259" t="s">
        <v>214</v>
      </c>
      <c r="G8054" s="259" t="s">
        <v>295</v>
      </c>
      <c r="H8054" s="264" t="s">
        <v>197</v>
      </c>
      <c r="I8054" s="264" t="s">
        <v>133</v>
      </c>
      <c r="J8054" s="264">
        <v>-14.41</v>
      </c>
      <c r="K8054" s="82" t="str">
        <f>IFERROR(IFERROR(VLOOKUP(I8054,'DE-PARA'!B:D,3,0),VLOOKUP(I8054,'DE-PARA'!C:D,2,0)),"NÃO ENCONTRADO")</f>
        <v>Outras Saídas</v>
      </c>
      <c r="L8054" s="50" t="str">
        <f>VLOOKUP(K8054,'Base -Receita-Despesa'!$B:$AS,1,FALSE)</f>
        <v>Outras Saídas</v>
      </c>
    </row>
    <row r="8055" spans="1:12" ht="15" customHeight="1" x14ac:dyDescent="0.25">
      <c r="A8055" s="81" t="str">
        <f t="shared" si="258"/>
        <v>2020</v>
      </c>
      <c r="B8055" s="259" t="s">
        <v>1021</v>
      </c>
      <c r="C8055" s="260" t="s">
        <v>1022</v>
      </c>
      <c r="D8055" s="73" t="str">
        <f t="shared" si="257"/>
        <v>jun/2020</v>
      </c>
      <c r="E8055" s="263">
        <v>43997</v>
      </c>
      <c r="F8055" s="259">
        <v>1130</v>
      </c>
      <c r="G8055" s="259" t="s">
        <v>295</v>
      </c>
      <c r="H8055" s="264" t="s">
        <v>1629</v>
      </c>
      <c r="I8055" s="264" t="s">
        <v>120</v>
      </c>
      <c r="J8055" s="264">
        <v>-328.95</v>
      </c>
      <c r="K8055" s="82" t="str">
        <f>IFERROR(IFERROR(VLOOKUP(I8055,'DE-PARA'!B:D,3,0),VLOOKUP(I8055,'DE-PARA'!C:D,2,0)),"NÃO ENCONTRADO")</f>
        <v>Serviços</v>
      </c>
      <c r="L8055" s="50" t="str">
        <f>VLOOKUP(K8055,'Base -Receita-Despesa'!$B:$AS,1,FALSE)</f>
        <v>Serviços</v>
      </c>
    </row>
    <row r="8056" spans="1:12" ht="15" customHeight="1" x14ac:dyDescent="0.25">
      <c r="A8056" s="81" t="str">
        <f t="shared" si="258"/>
        <v>2020</v>
      </c>
      <c r="B8056" s="259" t="s">
        <v>1021</v>
      </c>
      <c r="C8056" s="260" t="s">
        <v>1022</v>
      </c>
      <c r="D8056" s="73" t="str">
        <f t="shared" si="257"/>
        <v>jun/2020</v>
      </c>
      <c r="E8056" s="263">
        <v>43997</v>
      </c>
      <c r="F8056" s="259">
        <v>3506</v>
      </c>
      <c r="G8056" s="259" t="s">
        <v>295</v>
      </c>
      <c r="H8056" s="264" t="s">
        <v>1084</v>
      </c>
      <c r="I8056" s="264" t="s">
        <v>252</v>
      </c>
      <c r="J8056" s="265">
        <v>-3722.04</v>
      </c>
      <c r="K8056" s="82" t="str">
        <f>IFERROR(IFERROR(VLOOKUP(I8056,'DE-PARA'!B:D,3,0),VLOOKUP(I8056,'DE-PARA'!C:D,2,0)),"NÃO ENCONTRADO")</f>
        <v>Materiais</v>
      </c>
      <c r="L8056" s="50" t="str">
        <f>VLOOKUP(K8056,'Base -Receita-Despesa'!$B:$AS,1,FALSE)</f>
        <v>Materiais</v>
      </c>
    </row>
    <row r="8057" spans="1:12" ht="15" customHeight="1" x14ac:dyDescent="0.25">
      <c r="A8057" s="81" t="str">
        <f t="shared" si="258"/>
        <v>2020</v>
      </c>
      <c r="B8057" s="259" t="s">
        <v>1021</v>
      </c>
      <c r="C8057" s="260" t="s">
        <v>1022</v>
      </c>
      <c r="D8057" s="73" t="str">
        <f t="shared" si="257"/>
        <v>jun/2020</v>
      </c>
      <c r="E8057" s="263">
        <v>43997</v>
      </c>
      <c r="F8057" s="259">
        <v>191849</v>
      </c>
      <c r="G8057" s="259" t="s">
        <v>295</v>
      </c>
      <c r="H8057" s="264" t="s">
        <v>1869</v>
      </c>
      <c r="I8057" s="264" t="s">
        <v>251</v>
      </c>
      <c r="J8057" s="265">
        <v>-1818</v>
      </c>
      <c r="K8057" s="82" t="str">
        <f>IFERROR(IFERROR(VLOOKUP(I8057,'DE-PARA'!B:D,3,0),VLOOKUP(I8057,'DE-PARA'!C:D,2,0)),"NÃO ENCONTRADO")</f>
        <v>Materiais</v>
      </c>
      <c r="L8057" s="50" t="str">
        <f>VLOOKUP(K8057,'Base -Receita-Despesa'!$B:$AS,1,FALSE)</f>
        <v>Materiais</v>
      </c>
    </row>
    <row r="8058" spans="1:12" ht="15" customHeight="1" x14ac:dyDescent="0.25">
      <c r="A8058" s="81" t="str">
        <f t="shared" si="258"/>
        <v>2020</v>
      </c>
      <c r="B8058" s="259" t="s">
        <v>1021</v>
      </c>
      <c r="C8058" s="260" t="s">
        <v>1022</v>
      </c>
      <c r="D8058" s="73" t="str">
        <f t="shared" si="257"/>
        <v>jun/2020</v>
      </c>
      <c r="E8058" s="263">
        <v>43997</v>
      </c>
      <c r="F8058" s="259">
        <v>13030</v>
      </c>
      <c r="G8058" s="259" t="s">
        <v>299</v>
      </c>
      <c r="H8058" s="264" t="s">
        <v>1304</v>
      </c>
      <c r="I8058" s="264" t="s">
        <v>249</v>
      </c>
      <c r="J8058" s="265">
        <v>-4084.14</v>
      </c>
      <c r="K8058" s="82" t="str">
        <f>IFERROR(IFERROR(VLOOKUP(I8058,'DE-PARA'!B:D,3,0),VLOOKUP(I8058,'DE-PARA'!C:D,2,0)),"NÃO ENCONTRADO")</f>
        <v>Materiais</v>
      </c>
      <c r="L8058" s="50" t="str">
        <f>VLOOKUP(K8058,'Base -Receita-Despesa'!$B:$AS,1,FALSE)</f>
        <v>Materiais</v>
      </c>
    </row>
    <row r="8059" spans="1:12" ht="15" customHeight="1" x14ac:dyDescent="0.25">
      <c r="A8059" s="81" t="str">
        <f t="shared" si="258"/>
        <v>2020</v>
      </c>
      <c r="B8059" s="259" t="s">
        <v>1021</v>
      </c>
      <c r="C8059" s="260" t="s">
        <v>1022</v>
      </c>
      <c r="D8059" s="73" t="str">
        <f t="shared" si="257"/>
        <v>jun/2020</v>
      </c>
      <c r="E8059" s="263">
        <v>43997</v>
      </c>
      <c r="F8059" s="259">
        <v>46729</v>
      </c>
      <c r="G8059" s="259" t="s">
        <v>295</v>
      </c>
      <c r="H8059" s="264" t="s">
        <v>591</v>
      </c>
      <c r="I8059" s="264" t="s">
        <v>188</v>
      </c>
      <c r="J8059" s="264">
        <v>-80</v>
      </c>
      <c r="K8059" s="82" t="str">
        <f>IFERROR(IFERROR(VLOOKUP(I8059,'DE-PARA'!B:D,3,0),VLOOKUP(I8059,'DE-PARA'!C:D,2,0)),"NÃO ENCONTRADO")</f>
        <v>Tributos, Taxas e Contribuições</v>
      </c>
      <c r="L8059" s="50" t="str">
        <f>VLOOKUP(K8059,'Base -Receita-Despesa'!$B:$AS,1,FALSE)</f>
        <v>Tributos, Taxas e Contribuições</v>
      </c>
    </row>
    <row r="8060" spans="1:12" ht="15" customHeight="1" x14ac:dyDescent="0.25">
      <c r="A8060" s="81" t="str">
        <f t="shared" si="258"/>
        <v>2020</v>
      </c>
      <c r="B8060" s="259" t="s">
        <v>1021</v>
      </c>
      <c r="C8060" s="260" t="s">
        <v>1022</v>
      </c>
      <c r="D8060" s="73" t="str">
        <f t="shared" si="257"/>
        <v>jun/2020</v>
      </c>
      <c r="E8060" s="263">
        <v>43997</v>
      </c>
      <c r="F8060" s="259" t="s">
        <v>2211</v>
      </c>
      <c r="G8060" s="259" t="s">
        <v>295</v>
      </c>
      <c r="H8060" s="264" t="s">
        <v>882</v>
      </c>
      <c r="I8060" s="264" t="s">
        <v>271</v>
      </c>
      <c r="J8060" s="264">
        <v>-262.29000000000002</v>
      </c>
      <c r="K8060" s="82" t="str">
        <f>IFERROR(IFERROR(VLOOKUP(I8060,'DE-PARA'!B:D,3,0),VLOOKUP(I8060,'DE-PARA'!C:D,2,0)),"NÃO ENCONTRADO")</f>
        <v>Serviços</v>
      </c>
      <c r="L8060" s="50" t="str">
        <f>VLOOKUP(K8060,'Base -Receita-Despesa'!$B:$AS,1,FALSE)</f>
        <v>Serviços</v>
      </c>
    </row>
    <row r="8061" spans="1:12" ht="15" customHeight="1" x14ac:dyDescent="0.25">
      <c r="A8061" s="81" t="str">
        <f t="shared" si="258"/>
        <v>2020</v>
      </c>
      <c r="B8061" s="259" t="s">
        <v>1021</v>
      </c>
      <c r="C8061" s="260" t="s">
        <v>1022</v>
      </c>
      <c r="D8061" s="73" t="str">
        <f t="shared" si="257"/>
        <v>jun/2020</v>
      </c>
      <c r="E8061" s="263">
        <v>43997</v>
      </c>
      <c r="F8061" s="259" t="s">
        <v>2212</v>
      </c>
      <c r="G8061" s="259" t="s">
        <v>295</v>
      </c>
      <c r="H8061" s="264" t="s">
        <v>840</v>
      </c>
      <c r="I8061" s="264" t="s">
        <v>150</v>
      </c>
      <c r="J8061" s="265">
        <v>-3434.65</v>
      </c>
      <c r="K8061" s="82" t="str">
        <f>IFERROR(IFERROR(VLOOKUP(I8061,'DE-PARA'!B:D,3,0),VLOOKUP(I8061,'DE-PARA'!C:D,2,0)),"NÃO ENCONTRADO")</f>
        <v>Serviços</v>
      </c>
      <c r="L8061" s="50" t="str">
        <f>VLOOKUP(K8061,'Base -Receita-Despesa'!$B:$AS,1,FALSE)</f>
        <v>Serviços</v>
      </c>
    </row>
    <row r="8062" spans="1:12" ht="15" customHeight="1" x14ac:dyDescent="0.25">
      <c r="A8062" s="81" t="str">
        <f t="shared" si="258"/>
        <v>2020</v>
      </c>
      <c r="B8062" s="259" t="s">
        <v>1021</v>
      </c>
      <c r="C8062" s="260" t="s">
        <v>1022</v>
      </c>
      <c r="D8062" s="73" t="str">
        <f t="shared" si="257"/>
        <v>jun/2020</v>
      </c>
      <c r="E8062" s="263">
        <v>43997</v>
      </c>
      <c r="F8062" s="259" t="s">
        <v>928</v>
      </c>
      <c r="G8062" s="259" t="s">
        <v>295</v>
      </c>
      <c r="H8062" s="264" t="s">
        <v>356</v>
      </c>
      <c r="I8062" s="264" t="s">
        <v>148</v>
      </c>
      <c r="J8062" s="264">
        <v>-400</v>
      </c>
      <c r="K8062" s="82" t="str">
        <f>IFERROR(IFERROR(VLOOKUP(I8062,'DE-PARA'!B:D,3,0),VLOOKUP(I8062,'DE-PARA'!C:D,2,0)),"NÃO ENCONTRADO")</f>
        <v>Pessoal</v>
      </c>
      <c r="L8062" s="50" t="str">
        <f>VLOOKUP(K8062,'Base -Receita-Despesa'!$B:$AS,1,FALSE)</f>
        <v>Pessoal</v>
      </c>
    </row>
    <row r="8063" spans="1:12" ht="15" customHeight="1" x14ac:dyDescent="0.25">
      <c r="A8063" s="81" t="str">
        <f t="shared" si="258"/>
        <v>2020</v>
      </c>
      <c r="B8063" s="259" t="s">
        <v>1021</v>
      </c>
      <c r="C8063" s="260" t="s">
        <v>1022</v>
      </c>
      <c r="D8063" s="73" t="str">
        <f t="shared" si="257"/>
        <v>jun/2020</v>
      </c>
      <c r="E8063" s="263">
        <v>43997</v>
      </c>
      <c r="F8063" s="259" t="s">
        <v>928</v>
      </c>
      <c r="G8063" s="259" t="s">
        <v>295</v>
      </c>
      <c r="H8063" s="264" t="s">
        <v>2196</v>
      </c>
      <c r="I8063" s="264" t="s">
        <v>148</v>
      </c>
      <c r="J8063" s="264">
        <v>-662.97</v>
      </c>
      <c r="K8063" s="82" t="str">
        <f>IFERROR(IFERROR(VLOOKUP(I8063,'DE-PARA'!B:D,3,0),VLOOKUP(I8063,'DE-PARA'!C:D,2,0)),"NÃO ENCONTRADO")</f>
        <v>Pessoal</v>
      </c>
      <c r="L8063" s="50" t="str">
        <f>VLOOKUP(K8063,'Base -Receita-Despesa'!$B:$AS,1,FALSE)</f>
        <v>Pessoal</v>
      </c>
    </row>
    <row r="8064" spans="1:12" ht="15" customHeight="1" x14ac:dyDescent="0.25">
      <c r="A8064" s="81" t="str">
        <f t="shared" si="258"/>
        <v>2020</v>
      </c>
      <c r="B8064" s="259" t="s">
        <v>1021</v>
      </c>
      <c r="C8064" s="260" t="s">
        <v>1022</v>
      </c>
      <c r="D8064" s="73" t="str">
        <f t="shared" si="257"/>
        <v>jun/2020</v>
      </c>
      <c r="E8064" s="263">
        <v>43997</v>
      </c>
      <c r="F8064" s="259" t="s">
        <v>196</v>
      </c>
      <c r="G8064" s="259" t="s">
        <v>295</v>
      </c>
      <c r="H8064" s="264" t="s">
        <v>197</v>
      </c>
      <c r="I8064" s="264" t="s">
        <v>133</v>
      </c>
      <c r="J8064" s="264">
        <v>-10</v>
      </c>
      <c r="K8064" s="82" t="str">
        <f>IFERROR(IFERROR(VLOOKUP(I8064,'DE-PARA'!B:D,3,0),VLOOKUP(I8064,'DE-PARA'!C:D,2,0)),"NÃO ENCONTRADO")</f>
        <v>Outras Saídas</v>
      </c>
      <c r="L8064" s="50" t="str">
        <f>VLOOKUP(K8064,'Base -Receita-Despesa'!$B:$AS,1,FALSE)</f>
        <v>Outras Saídas</v>
      </c>
    </row>
    <row r="8065" spans="1:12" ht="15" customHeight="1" x14ac:dyDescent="0.25">
      <c r="A8065" s="81" t="str">
        <f t="shared" si="258"/>
        <v>2020</v>
      </c>
      <c r="B8065" s="259" t="s">
        <v>1021</v>
      </c>
      <c r="C8065" s="260" t="s">
        <v>1022</v>
      </c>
      <c r="D8065" s="73" t="str">
        <f t="shared" si="257"/>
        <v>jun/2020</v>
      </c>
      <c r="E8065" s="263">
        <v>43997</v>
      </c>
      <c r="F8065" s="259" t="s">
        <v>196</v>
      </c>
      <c r="G8065" s="259" t="s">
        <v>295</v>
      </c>
      <c r="H8065" s="264" t="s">
        <v>197</v>
      </c>
      <c r="I8065" s="264" t="s">
        <v>133</v>
      </c>
      <c r="J8065" s="264">
        <v>-10</v>
      </c>
      <c r="K8065" s="82" t="str">
        <f>IFERROR(IFERROR(VLOOKUP(I8065,'DE-PARA'!B:D,3,0),VLOOKUP(I8065,'DE-PARA'!C:D,2,0)),"NÃO ENCONTRADO")</f>
        <v>Outras Saídas</v>
      </c>
      <c r="L8065" s="50" t="str">
        <f>VLOOKUP(K8065,'Base -Receita-Despesa'!$B:$AS,1,FALSE)</f>
        <v>Outras Saídas</v>
      </c>
    </row>
    <row r="8066" spans="1:12" ht="15" customHeight="1" x14ac:dyDescent="0.25">
      <c r="A8066" s="81" t="str">
        <f t="shared" si="258"/>
        <v>2020</v>
      </c>
      <c r="B8066" s="259" t="s">
        <v>1021</v>
      </c>
      <c r="C8066" s="260" t="s">
        <v>1022</v>
      </c>
      <c r="D8066" s="73" t="str">
        <f t="shared" si="257"/>
        <v>jun/2020</v>
      </c>
      <c r="E8066" s="263">
        <v>43997</v>
      </c>
      <c r="F8066" s="259" t="s">
        <v>196</v>
      </c>
      <c r="G8066" s="259" t="s">
        <v>295</v>
      </c>
      <c r="H8066" s="264" t="s">
        <v>197</v>
      </c>
      <c r="I8066" s="264" t="s">
        <v>133</v>
      </c>
      <c r="J8066" s="264">
        <v>-1.31</v>
      </c>
      <c r="K8066" s="82" t="str">
        <f>IFERROR(IFERROR(VLOOKUP(I8066,'DE-PARA'!B:D,3,0),VLOOKUP(I8066,'DE-PARA'!C:D,2,0)),"NÃO ENCONTRADO")</f>
        <v>Outras Saídas</v>
      </c>
      <c r="L8066" s="50" t="str">
        <f>VLOOKUP(K8066,'Base -Receita-Despesa'!$B:$AS,1,FALSE)</f>
        <v>Outras Saídas</v>
      </c>
    </row>
    <row r="8067" spans="1:12" ht="15" customHeight="1" x14ac:dyDescent="0.25">
      <c r="A8067" s="81" t="str">
        <f t="shared" si="258"/>
        <v>2020</v>
      </c>
      <c r="B8067" s="259" t="s">
        <v>1023</v>
      </c>
      <c r="C8067" s="260" t="s">
        <v>1022</v>
      </c>
      <c r="D8067" s="73" t="str">
        <f t="shared" ref="D8067:D8130" si="259">TEXT(E8067,"mmm/aaaa")</f>
        <v>jun/2020</v>
      </c>
      <c r="E8067" s="263">
        <v>43997</v>
      </c>
      <c r="F8067" s="259" t="s">
        <v>143</v>
      </c>
      <c r="G8067" s="259" t="s">
        <v>295</v>
      </c>
      <c r="H8067" s="264" t="s">
        <v>143</v>
      </c>
      <c r="I8067" s="264" t="s">
        <v>235</v>
      </c>
      <c r="J8067" s="265">
        <v>65120.800000000003</v>
      </c>
      <c r="K8067" s="82" t="str">
        <f>IFERROR(IFERROR(VLOOKUP(I8067,'DE-PARA'!B:D,3,0),VLOOKUP(I8067,'DE-PARA'!C:D,2,0)),"NÃO ENCONTRADO")</f>
        <v>Repasses Contrato de Gestão</v>
      </c>
      <c r="L8067" s="50" t="str">
        <f>VLOOKUP(K8067,'Base -Receita-Despesa'!$B:$AS,1,FALSE)</f>
        <v>Repasses Contrato de Gestão</v>
      </c>
    </row>
    <row r="8068" spans="1:12" ht="15" customHeight="1" x14ac:dyDescent="0.25">
      <c r="A8068" s="81" t="str">
        <f t="shared" si="258"/>
        <v>2020</v>
      </c>
      <c r="B8068" s="259" t="s">
        <v>1021</v>
      </c>
      <c r="C8068" s="260" t="s">
        <v>1022</v>
      </c>
      <c r="D8068" s="73" t="str">
        <f t="shared" si="259"/>
        <v>jun/2020</v>
      </c>
      <c r="E8068" s="263">
        <v>43998</v>
      </c>
      <c r="F8068" s="259">
        <v>16026</v>
      </c>
      <c r="G8068" s="259" t="s">
        <v>295</v>
      </c>
      <c r="H8068" s="264" t="s">
        <v>1084</v>
      </c>
      <c r="I8068" s="264" t="s">
        <v>252</v>
      </c>
      <c r="J8068" s="264">
        <v>304</v>
      </c>
      <c r="K8068" s="82" t="str">
        <f>IFERROR(IFERROR(VLOOKUP(I8068,'DE-PARA'!B:D,3,0),VLOOKUP(I8068,'DE-PARA'!C:D,2,0)),"NÃO ENCONTRADO")</f>
        <v>Materiais</v>
      </c>
      <c r="L8068" s="50" t="str">
        <f>VLOOKUP(K8068,'Base -Receita-Despesa'!$B:$AS,1,FALSE)</f>
        <v>Materiais</v>
      </c>
    </row>
    <row r="8069" spans="1:12" ht="15" customHeight="1" x14ac:dyDescent="0.25">
      <c r="A8069" s="81" t="str">
        <f t="shared" si="258"/>
        <v>2020</v>
      </c>
      <c r="B8069" s="259" t="s">
        <v>1021</v>
      </c>
      <c r="C8069" s="260" t="s">
        <v>1022</v>
      </c>
      <c r="D8069" s="73" t="str">
        <f t="shared" si="259"/>
        <v>jun/2020</v>
      </c>
      <c r="E8069" s="263">
        <v>43998</v>
      </c>
      <c r="F8069" s="259">
        <v>470</v>
      </c>
      <c r="G8069" s="259" t="s">
        <v>295</v>
      </c>
      <c r="H8069" s="264" t="s">
        <v>343</v>
      </c>
      <c r="I8069" s="264" t="s">
        <v>166</v>
      </c>
      <c r="J8069" s="265">
        <v>7500</v>
      </c>
      <c r="K8069" s="82" t="str">
        <f>IFERROR(IFERROR(VLOOKUP(I8069,'DE-PARA'!B:D,3,0),VLOOKUP(I8069,'DE-PARA'!C:D,2,0)),"NÃO ENCONTRADO")</f>
        <v>Serviços</v>
      </c>
      <c r="L8069" s="50" t="str">
        <f>VLOOKUP(K8069,'Base -Receita-Despesa'!$B:$AS,1,FALSE)</f>
        <v>Serviços</v>
      </c>
    </row>
    <row r="8070" spans="1:12" ht="15" customHeight="1" x14ac:dyDescent="0.25">
      <c r="A8070" s="81" t="str">
        <f t="shared" si="258"/>
        <v>2020</v>
      </c>
      <c r="B8070" s="259" t="s">
        <v>1021</v>
      </c>
      <c r="C8070" s="260" t="s">
        <v>1022</v>
      </c>
      <c r="D8070" s="73" t="str">
        <f t="shared" si="259"/>
        <v>jun/2020</v>
      </c>
      <c r="E8070" s="263">
        <v>43998</v>
      </c>
      <c r="F8070" s="259">
        <v>121016</v>
      </c>
      <c r="G8070" s="259" t="s">
        <v>295</v>
      </c>
      <c r="H8070" s="264" t="s">
        <v>848</v>
      </c>
      <c r="I8070" s="264" t="s">
        <v>259</v>
      </c>
      <c r="J8070" s="265">
        <v>-3211.89</v>
      </c>
      <c r="K8070" s="82" t="str">
        <f>IFERROR(IFERROR(VLOOKUP(I8070,'DE-PARA'!B:D,3,0),VLOOKUP(I8070,'DE-PARA'!C:D,2,0)),"NÃO ENCONTRADO")</f>
        <v>Materiais</v>
      </c>
      <c r="L8070" s="50" t="str">
        <f>VLOOKUP(K8070,'Base -Receita-Despesa'!$B:$AS,1,FALSE)</f>
        <v>Materiais</v>
      </c>
    </row>
    <row r="8071" spans="1:12" ht="15" customHeight="1" x14ac:dyDescent="0.25">
      <c r="A8071" s="81" t="str">
        <f t="shared" si="258"/>
        <v>2020</v>
      </c>
      <c r="B8071" s="259" t="s">
        <v>1021</v>
      </c>
      <c r="C8071" s="260" t="s">
        <v>1022</v>
      </c>
      <c r="D8071" s="73" t="str">
        <f t="shared" si="259"/>
        <v>jun/2020</v>
      </c>
      <c r="E8071" s="263">
        <v>43998</v>
      </c>
      <c r="F8071" s="259" t="s">
        <v>575</v>
      </c>
      <c r="G8071" s="259" t="s">
        <v>295</v>
      </c>
      <c r="H8071" s="264" t="s">
        <v>2157</v>
      </c>
      <c r="I8071" s="264" t="s">
        <v>148</v>
      </c>
      <c r="J8071" s="264">
        <v>-240</v>
      </c>
      <c r="K8071" s="82" t="str">
        <f>IFERROR(IFERROR(VLOOKUP(I8071,'DE-PARA'!B:D,3,0),VLOOKUP(I8071,'DE-PARA'!C:D,2,0)),"NÃO ENCONTRADO")</f>
        <v>Pessoal</v>
      </c>
      <c r="L8071" s="50" t="str">
        <f>VLOOKUP(K8071,'Base -Receita-Despesa'!$B:$AS,1,FALSE)</f>
        <v>Pessoal</v>
      </c>
    </row>
    <row r="8072" spans="1:12" ht="15" customHeight="1" x14ac:dyDescent="0.25">
      <c r="A8072" s="81" t="str">
        <f t="shared" si="258"/>
        <v>2020</v>
      </c>
      <c r="B8072" s="259" t="s">
        <v>1021</v>
      </c>
      <c r="C8072" s="260" t="s">
        <v>1022</v>
      </c>
      <c r="D8072" s="73" t="str">
        <f t="shared" si="259"/>
        <v>jun/2020</v>
      </c>
      <c r="E8072" s="263">
        <v>43998</v>
      </c>
      <c r="F8072" s="259">
        <v>16026</v>
      </c>
      <c r="G8072" s="259" t="s">
        <v>295</v>
      </c>
      <c r="H8072" s="264" t="s">
        <v>1084</v>
      </c>
      <c r="I8072" s="264" t="s">
        <v>252</v>
      </c>
      <c r="J8072" s="264">
        <v>-304</v>
      </c>
      <c r="K8072" s="82" t="str">
        <f>IFERROR(IFERROR(VLOOKUP(I8072,'DE-PARA'!B:D,3,0),VLOOKUP(I8072,'DE-PARA'!C:D,2,0)),"NÃO ENCONTRADO")</f>
        <v>Materiais</v>
      </c>
      <c r="L8072" s="50" t="str">
        <f>VLOOKUP(K8072,'Base -Receita-Despesa'!$B:$AS,1,FALSE)</f>
        <v>Materiais</v>
      </c>
    </row>
    <row r="8073" spans="1:12" ht="15" customHeight="1" x14ac:dyDescent="0.25">
      <c r="A8073" s="81" t="str">
        <f t="shared" si="258"/>
        <v>2020</v>
      </c>
      <c r="B8073" s="259" t="s">
        <v>1021</v>
      </c>
      <c r="C8073" s="260" t="s">
        <v>1022</v>
      </c>
      <c r="D8073" s="73" t="str">
        <f t="shared" si="259"/>
        <v>jun/2020</v>
      </c>
      <c r="E8073" s="263">
        <v>43998</v>
      </c>
      <c r="F8073" s="259">
        <v>6397</v>
      </c>
      <c r="G8073" s="259" t="s">
        <v>295</v>
      </c>
      <c r="H8073" s="264" t="s">
        <v>1782</v>
      </c>
      <c r="I8073" s="264" t="s">
        <v>190</v>
      </c>
      <c r="J8073" s="265">
        <v>-6476.8</v>
      </c>
      <c r="K8073" s="82" t="str">
        <f>IFERROR(IFERROR(VLOOKUP(I8073,'DE-PARA'!B:D,3,0),VLOOKUP(I8073,'DE-PARA'!C:D,2,0)),"NÃO ENCONTRADO")</f>
        <v>Serviços</v>
      </c>
      <c r="L8073" s="50" t="str">
        <f>VLOOKUP(K8073,'Base -Receita-Despesa'!$B:$AS,1,FALSE)</f>
        <v>Serviços</v>
      </c>
    </row>
    <row r="8074" spans="1:12" ht="15" customHeight="1" x14ac:dyDescent="0.25">
      <c r="A8074" s="81" t="str">
        <f t="shared" si="258"/>
        <v>2020</v>
      </c>
      <c r="B8074" s="259" t="s">
        <v>1021</v>
      </c>
      <c r="C8074" s="260" t="s">
        <v>1022</v>
      </c>
      <c r="D8074" s="73" t="str">
        <f t="shared" si="259"/>
        <v>jun/2020</v>
      </c>
      <c r="E8074" s="263">
        <v>43998</v>
      </c>
      <c r="F8074" s="259">
        <v>22328</v>
      </c>
      <c r="G8074" s="259" t="s">
        <v>295</v>
      </c>
      <c r="H8074" s="264" t="s">
        <v>338</v>
      </c>
      <c r="I8074" s="264" t="s">
        <v>137</v>
      </c>
      <c r="J8074" s="265">
        <v>-7780.16</v>
      </c>
      <c r="K8074" s="82" t="str">
        <f>IFERROR(IFERROR(VLOOKUP(I8074,'DE-PARA'!B:D,3,0),VLOOKUP(I8074,'DE-PARA'!C:D,2,0)),"NÃO ENCONTRADO")</f>
        <v>Serviços</v>
      </c>
      <c r="L8074" s="50" t="str">
        <f>VLOOKUP(K8074,'Base -Receita-Despesa'!$B:$AS,1,FALSE)</f>
        <v>Serviços</v>
      </c>
    </row>
    <row r="8075" spans="1:12" ht="15" customHeight="1" x14ac:dyDescent="0.25">
      <c r="A8075" s="81" t="str">
        <f t="shared" si="258"/>
        <v>2020</v>
      </c>
      <c r="B8075" s="259" t="s">
        <v>1021</v>
      </c>
      <c r="C8075" s="260" t="s">
        <v>1022</v>
      </c>
      <c r="D8075" s="73" t="str">
        <f t="shared" si="259"/>
        <v>jun/2020</v>
      </c>
      <c r="E8075" s="263">
        <v>43998</v>
      </c>
      <c r="F8075" s="259">
        <v>358</v>
      </c>
      <c r="G8075" s="259" t="s">
        <v>295</v>
      </c>
      <c r="H8075" s="264" t="s">
        <v>840</v>
      </c>
      <c r="I8075" s="264" t="s">
        <v>150</v>
      </c>
      <c r="J8075" s="265">
        <v>-57255.62</v>
      </c>
      <c r="K8075" s="82" t="str">
        <f>IFERROR(IFERROR(VLOOKUP(I8075,'DE-PARA'!B:D,3,0),VLOOKUP(I8075,'DE-PARA'!C:D,2,0)),"NÃO ENCONTRADO")</f>
        <v>Serviços</v>
      </c>
      <c r="L8075" s="50" t="str">
        <f>VLOOKUP(K8075,'Base -Receita-Despesa'!$B:$AS,1,FALSE)</f>
        <v>Serviços</v>
      </c>
    </row>
    <row r="8076" spans="1:12" ht="15" customHeight="1" x14ac:dyDescent="0.25">
      <c r="A8076" s="81" t="str">
        <f t="shared" si="258"/>
        <v>2020</v>
      </c>
      <c r="B8076" s="259" t="s">
        <v>1021</v>
      </c>
      <c r="C8076" s="260" t="s">
        <v>1022</v>
      </c>
      <c r="D8076" s="73" t="str">
        <f t="shared" si="259"/>
        <v>jun/2020</v>
      </c>
      <c r="E8076" s="263">
        <v>43998</v>
      </c>
      <c r="F8076" s="259">
        <v>360</v>
      </c>
      <c r="G8076" s="259" t="s">
        <v>295</v>
      </c>
      <c r="H8076" s="264" t="s">
        <v>840</v>
      </c>
      <c r="I8076" s="264" t="s">
        <v>150</v>
      </c>
      <c r="J8076" s="265">
        <v>-4605.38</v>
      </c>
      <c r="K8076" s="82" t="str">
        <f>IFERROR(IFERROR(VLOOKUP(I8076,'DE-PARA'!B:D,3,0),VLOOKUP(I8076,'DE-PARA'!C:D,2,0)),"NÃO ENCONTRADO")</f>
        <v>Serviços</v>
      </c>
      <c r="L8076" s="50" t="str">
        <f>VLOOKUP(K8076,'Base -Receita-Despesa'!$B:$AS,1,FALSE)</f>
        <v>Serviços</v>
      </c>
    </row>
    <row r="8077" spans="1:12" ht="15" customHeight="1" x14ac:dyDescent="0.25">
      <c r="A8077" s="81" t="str">
        <f t="shared" si="258"/>
        <v>2020</v>
      </c>
      <c r="B8077" s="259" t="s">
        <v>1021</v>
      </c>
      <c r="C8077" s="260" t="s">
        <v>1022</v>
      </c>
      <c r="D8077" s="73" t="str">
        <f t="shared" si="259"/>
        <v>jun/2020</v>
      </c>
      <c r="E8077" s="263">
        <v>43998</v>
      </c>
      <c r="F8077" s="259">
        <v>336</v>
      </c>
      <c r="G8077" s="259" t="s">
        <v>295</v>
      </c>
      <c r="H8077" s="264" t="s">
        <v>2131</v>
      </c>
      <c r="I8077" s="264" t="s">
        <v>279</v>
      </c>
      <c r="J8077" s="265">
        <v>-6600</v>
      </c>
      <c r="K8077" s="82" t="str">
        <f>IFERROR(IFERROR(VLOOKUP(I8077,'DE-PARA'!B:D,3,0),VLOOKUP(I8077,'DE-PARA'!C:D,2,0)),"NÃO ENCONTRADO")</f>
        <v>Serviços</v>
      </c>
      <c r="L8077" s="50" t="str">
        <f>VLOOKUP(K8077,'Base -Receita-Despesa'!$B:$AS,1,FALSE)</f>
        <v>Serviços</v>
      </c>
    </row>
    <row r="8078" spans="1:12" ht="15" customHeight="1" x14ac:dyDescent="0.25">
      <c r="A8078" s="81" t="str">
        <f t="shared" si="258"/>
        <v>2020</v>
      </c>
      <c r="B8078" s="259" t="s">
        <v>1021</v>
      </c>
      <c r="C8078" s="260" t="s">
        <v>1022</v>
      </c>
      <c r="D8078" s="73" t="str">
        <f t="shared" si="259"/>
        <v>jun/2020</v>
      </c>
      <c r="E8078" s="263">
        <v>43998</v>
      </c>
      <c r="F8078" s="259">
        <v>473</v>
      </c>
      <c r="G8078" s="259" t="s">
        <v>295</v>
      </c>
      <c r="H8078" s="264" t="s">
        <v>2098</v>
      </c>
      <c r="I8078" s="264" t="s">
        <v>166</v>
      </c>
      <c r="J8078" s="265">
        <v>-5000</v>
      </c>
      <c r="K8078" s="82" t="str">
        <f>IFERROR(IFERROR(VLOOKUP(I8078,'DE-PARA'!B:D,3,0),VLOOKUP(I8078,'DE-PARA'!C:D,2,0)),"NÃO ENCONTRADO")</f>
        <v>Serviços</v>
      </c>
      <c r="L8078" s="50" t="str">
        <f>VLOOKUP(K8078,'Base -Receita-Despesa'!$B:$AS,1,FALSE)</f>
        <v>Serviços</v>
      </c>
    </row>
    <row r="8079" spans="1:12" ht="15" customHeight="1" x14ac:dyDescent="0.25">
      <c r="A8079" s="81" t="str">
        <f t="shared" si="258"/>
        <v>2020</v>
      </c>
      <c r="B8079" s="259" t="s">
        <v>1021</v>
      </c>
      <c r="C8079" s="260" t="s">
        <v>1022</v>
      </c>
      <c r="D8079" s="73" t="str">
        <f t="shared" si="259"/>
        <v>jun/2020</v>
      </c>
      <c r="E8079" s="263">
        <v>43998</v>
      </c>
      <c r="F8079" s="259">
        <v>815</v>
      </c>
      <c r="G8079" s="259" t="s">
        <v>2213</v>
      </c>
      <c r="H8079" s="264" t="s">
        <v>340</v>
      </c>
      <c r="I8079" s="264" t="s">
        <v>166</v>
      </c>
      <c r="J8079" s="265">
        <v>-1765.32</v>
      </c>
      <c r="K8079" s="82" t="str">
        <f>IFERROR(IFERROR(VLOOKUP(I8079,'DE-PARA'!B:D,3,0),VLOOKUP(I8079,'DE-PARA'!C:D,2,0)),"NÃO ENCONTRADO")</f>
        <v>Serviços</v>
      </c>
      <c r="L8079" s="50" t="str">
        <f>VLOOKUP(K8079,'Base -Receita-Despesa'!$B:$AS,1,FALSE)</f>
        <v>Serviços</v>
      </c>
    </row>
    <row r="8080" spans="1:12" ht="15" customHeight="1" x14ac:dyDescent="0.25">
      <c r="A8080" s="81" t="str">
        <f t="shared" si="258"/>
        <v>2020</v>
      </c>
      <c r="B8080" s="259" t="s">
        <v>1021</v>
      </c>
      <c r="C8080" s="260" t="s">
        <v>1022</v>
      </c>
      <c r="D8080" s="73" t="str">
        <f t="shared" si="259"/>
        <v>jun/2020</v>
      </c>
      <c r="E8080" s="263">
        <v>43998</v>
      </c>
      <c r="F8080" s="259">
        <v>1425</v>
      </c>
      <c r="G8080" s="259" t="s">
        <v>295</v>
      </c>
      <c r="H8080" s="264" t="s">
        <v>2019</v>
      </c>
      <c r="I8080" s="264" t="s">
        <v>186</v>
      </c>
      <c r="J8080" s="265">
        <v>-10000</v>
      </c>
      <c r="K8080" s="82" t="str">
        <f>IFERROR(IFERROR(VLOOKUP(I8080,'DE-PARA'!B:D,3,0),VLOOKUP(I8080,'DE-PARA'!C:D,2,0)),"NÃO ENCONTRADO")</f>
        <v>Serviços</v>
      </c>
      <c r="L8080" s="50" t="str">
        <f>VLOOKUP(K8080,'Base -Receita-Despesa'!$B:$AS,1,FALSE)</f>
        <v>Serviços</v>
      </c>
    </row>
    <row r="8081" spans="1:12" ht="15" customHeight="1" x14ac:dyDescent="0.25">
      <c r="A8081" s="81" t="str">
        <f t="shared" si="258"/>
        <v>2020</v>
      </c>
      <c r="B8081" s="259" t="s">
        <v>1021</v>
      </c>
      <c r="C8081" s="260" t="s">
        <v>1022</v>
      </c>
      <c r="D8081" s="73" t="str">
        <f t="shared" si="259"/>
        <v>jun/2020</v>
      </c>
      <c r="E8081" s="263">
        <v>43998</v>
      </c>
      <c r="F8081" s="259">
        <v>470</v>
      </c>
      <c r="G8081" s="259" t="s">
        <v>295</v>
      </c>
      <c r="H8081" s="264" t="s">
        <v>343</v>
      </c>
      <c r="I8081" s="264" t="s">
        <v>166</v>
      </c>
      <c r="J8081" s="265">
        <v>-7500</v>
      </c>
      <c r="K8081" s="82" t="str">
        <f>IFERROR(IFERROR(VLOOKUP(I8081,'DE-PARA'!B:D,3,0),VLOOKUP(I8081,'DE-PARA'!C:D,2,0)),"NÃO ENCONTRADO")</f>
        <v>Serviços</v>
      </c>
      <c r="L8081" s="50" t="str">
        <f>VLOOKUP(K8081,'Base -Receita-Despesa'!$B:$AS,1,FALSE)</f>
        <v>Serviços</v>
      </c>
    </row>
    <row r="8082" spans="1:12" ht="15" customHeight="1" x14ac:dyDescent="0.25">
      <c r="A8082" s="81" t="str">
        <f t="shared" si="258"/>
        <v>2020</v>
      </c>
      <c r="B8082" s="259" t="s">
        <v>1021</v>
      </c>
      <c r="C8082" s="260" t="s">
        <v>1022</v>
      </c>
      <c r="D8082" s="73" t="str">
        <f t="shared" si="259"/>
        <v>jun/2020</v>
      </c>
      <c r="E8082" s="263">
        <v>43998</v>
      </c>
      <c r="F8082" s="259" t="s">
        <v>175</v>
      </c>
      <c r="G8082" s="259" t="s">
        <v>295</v>
      </c>
      <c r="H8082" s="264" t="s">
        <v>2157</v>
      </c>
      <c r="I8082" s="264" t="s">
        <v>148</v>
      </c>
      <c r="J8082" s="265">
        <v>-4553</v>
      </c>
      <c r="K8082" s="82" t="str">
        <f>IFERROR(IFERROR(VLOOKUP(I8082,'DE-PARA'!B:D,3,0),VLOOKUP(I8082,'DE-PARA'!C:D,2,0)),"NÃO ENCONTRADO")</f>
        <v>Pessoal</v>
      </c>
      <c r="L8082" s="50" t="str">
        <f>VLOOKUP(K8082,'Base -Receita-Despesa'!$B:$AS,1,FALSE)</f>
        <v>Pessoal</v>
      </c>
    </row>
    <row r="8083" spans="1:12" ht="15" customHeight="1" x14ac:dyDescent="0.25">
      <c r="A8083" s="81" t="str">
        <f t="shared" si="258"/>
        <v>2020</v>
      </c>
      <c r="B8083" s="259" t="s">
        <v>1021</v>
      </c>
      <c r="C8083" s="260" t="s">
        <v>1022</v>
      </c>
      <c r="D8083" s="73" t="str">
        <f t="shared" si="259"/>
        <v>jun/2020</v>
      </c>
      <c r="E8083" s="263">
        <v>43998</v>
      </c>
      <c r="F8083" s="259">
        <v>309</v>
      </c>
      <c r="G8083" s="259" t="s">
        <v>295</v>
      </c>
      <c r="H8083" s="264" t="s">
        <v>2214</v>
      </c>
      <c r="I8083" s="264" t="s">
        <v>243</v>
      </c>
      <c r="J8083" s="265">
        <v>-30114.6</v>
      </c>
      <c r="K8083" s="82" t="str">
        <f>IFERROR(IFERROR(VLOOKUP(I8083,'DE-PARA'!B:D,3,0),VLOOKUP(I8083,'DE-PARA'!C:D,2,0)),"NÃO ENCONTRADO")</f>
        <v>Pessoal</v>
      </c>
      <c r="L8083" s="50" t="str">
        <f>VLOOKUP(K8083,'Base -Receita-Despesa'!$B:$AS,1,FALSE)</f>
        <v>Pessoal</v>
      </c>
    </row>
    <row r="8084" spans="1:12" ht="15" customHeight="1" x14ac:dyDescent="0.25">
      <c r="A8084" s="81" t="str">
        <f t="shared" si="258"/>
        <v>2020</v>
      </c>
      <c r="B8084" s="259" t="s">
        <v>1021</v>
      </c>
      <c r="C8084" s="260" t="s">
        <v>1022</v>
      </c>
      <c r="D8084" s="73" t="str">
        <f t="shared" si="259"/>
        <v>jun/2020</v>
      </c>
      <c r="E8084" s="263">
        <v>43998</v>
      </c>
      <c r="F8084" s="259">
        <v>122</v>
      </c>
      <c r="G8084" s="259" t="s">
        <v>295</v>
      </c>
      <c r="H8084" s="264" t="s">
        <v>2215</v>
      </c>
      <c r="I8084" s="264" t="s">
        <v>120</v>
      </c>
      <c r="J8084" s="265">
        <v>-1660</v>
      </c>
      <c r="K8084" s="82" t="str">
        <f>IFERROR(IFERROR(VLOOKUP(I8084,'DE-PARA'!B:D,3,0),VLOOKUP(I8084,'DE-PARA'!C:D,2,0)),"NÃO ENCONTRADO")</f>
        <v>Serviços</v>
      </c>
      <c r="L8084" s="50" t="str">
        <f>VLOOKUP(K8084,'Base -Receita-Despesa'!$B:$AS,1,FALSE)</f>
        <v>Serviços</v>
      </c>
    </row>
    <row r="8085" spans="1:12" ht="15" customHeight="1" x14ac:dyDescent="0.25">
      <c r="A8085" s="81" t="str">
        <f t="shared" si="258"/>
        <v>2020</v>
      </c>
      <c r="B8085" s="259" t="s">
        <v>1021</v>
      </c>
      <c r="C8085" s="260" t="s">
        <v>1022</v>
      </c>
      <c r="D8085" s="73" t="str">
        <f t="shared" si="259"/>
        <v>jun/2020</v>
      </c>
      <c r="E8085" s="263">
        <v>43998</v>
      </c>
      <c r="F8085" s="259" t="s">
        <v>196</v>
      </c>
      <c r="G8085" s="259" t="s">
        <v>295</v>
      </c>
      <c r="H8085" s="264" t="s">
        <v>197</v>
      </c>
      <c r="I8085" s="264" t="s">
        <v>133</v>
      </c>
      <c r="J8085" s="264">
        <v>-10</v>
      </c>
      <c r="K8085" s="82" t="str">
        <f>IFERROR(IFERROR(VLOOKUP(I8085,'DE-PARA'!B:D,3,0),VLOOKUP(I8085,'DE-PARA'!C:D,2,0)),"NÃO ENCONTRADO")</f>
        <v>Outras Saídas</v>
      </c>
      <c r="L8085" s="50" t="str">
        <f>VLOOKUP(K8085,'Base -Receita-Despesa'!$B:$AS,1,FALSE)</f>
        <v>Outras Saídas</v>
      </c>
    </row>
    <row r="8086" spans="1:12" ht="15" customHeight="1" x14ac:dyDescent="0.25">
      <c r="A8086" s="81" t="str">
        <f t="shared" si="258"/>
        <v>2020</v>
      </c>
      <c r="B8086" s="259" t="s">
        <v>1021</v>
      </c>
      <c r="C8086" s="260" t="s">
        <v>1022</v>
      </c>
      <c r="D8086" s="73" t="str">
        <f t="shared" si="259"/>
        <v>jun/2020</v>
      </c>
      <c r="E8086" s="263">
        <v>43998</v>
      </c>
      <c r="F8086" s="259" t="s">
        <v>196</v>
      </c>
      <c r="G8086" s="259" t="s">
        <v>295</v>
      </c>
      <c r="H8086" s="264" t="s">
        <v>197</v>
      </c>
      <c r="I8086" s="264" t="s">
        <v>133</v>
      </c>
      <c r="J8086" s="264">
        <v>-10</v>
      </c>
      <c r="K8086" s="82" t="str">
        <f>IFERROR(IFERROR(VLOOKUP(I8086,'DE-PARA'!B:D,3,0),VLOOKUP(I8086,'DE-PARA'!C:D,2,0)),"NÃO ENCONTRADO")</f>
        <v>Outras Saídas</v>
      </c>
      <c r="L8086" s="50" t="str">
        <f>VLOOKUP(K8086,'Base -Receita-Despesa'!$B:$AS,1,FALSE)</f>
        <v>Outras Saídas</v>
      </c>
    </row>
    <row r="8087" spans="1:12" ht="15" customHeight="1" x14ac:dyDescent="0.25">
      <c r="A8087" s="81" t="str">
        <f t="shared" si="258"/>
        <v>2020</v>
      </c>
      <c r="B8087" s="259" t="s">
        <v>1021</v>
      </c>
      <c r="C8087" s="260" t="s">
        <v>1022</v>
      </c>
      <c r="D8087" s="73" t="str">
        <f t="shared" si="259"/>
        <v>jun/2020</v>
      </c>
      <c r="E8087" s="263">
        <v>43998</v>
      </c>
      <c r="F8087" s="259" t="s">
        <v>196</v>
      </c>
      <c r="G8087" s="259" t="s">
        <v>295</v>
      </c>
      <c r="H8087" s="264" t="s">
        <v>197</v>
      </c>
      <c r="I8087" s="264" t="s">
        <v>133</v>
      </c>
      <c r="J8087" s="264">
        <v>-10</v>
      </c>
      <c r="K8087" s="82" t="str">
        <f>IFERROR(IFERROR(VLOOKUP(I8087,'DE-PARA'!B:D,3,0),VLOOKUP(I8087,'DE-PARA'!C:D,2,0)),"NÃO ENCONTRADO")</f>
        <v>Outras Saídas</v>
      </c>
      <c r="L8087" s="50" t="str">
        <f>VLOOKUP(K8087,'Base -Receita-Despesa'!$B:$AS,1,FALSE)</f>
        <v>Outras Saídas</v>
      </c>
    </row>
    <row r="8088" spans="1:12" ht="15" customHeight="1" x14ac:dyDescent="0.25">
      <c r="A8088" s="81" t="str">
        <f t="shared" si="258"/>
        <v>2020</v>
      </c>
      <c r="B8088" s="259" t="s">
        <v>1021</v>
      </c>
      <c r="C8088" s="260" t="s">
        <v>1022</v>
      </c>
      <c r="D8088" s="73" t="str">
        <f t="shared" si="259"/>
        <v>jun/2020</v>
      </c>
      <c r="E8088" s="263">
        <v>43998</v>
      </c>
      <c r="F8088" s="259" t="s">
        <v>196</v>
      </c>
      <c r="G8088" s="259" t="s">
        <v>295</v>
      </c>
      <c r="H8088" s="264" t="s">
        <v>197</v>
      </c>
      <c r="I8088" s="264" t="s">
        <v>133</v>
      </c>
      <c r="J8088" s="264">
        <v>-10</v>
      </c>
      <c r="K8088" s="82" t="str">
        <f>IFERROR(IFERROR(VLOOKUP(I8088,'DE-PARA'!B:D,3,0),VLOOKUP(I8088,'DE-PARA'!C:D,2,0)),"NÃO ENCONTRADO")</f>
        <v>Outras Saídas</v>
      </c>
      <c r="L8088" s="50" t="str">
        <f>VLOOKUP(K8088,'Base -Receita-Despesa'!$B:$AS,1,FALSE)</f>
        <v>Outras Saídas</v>
      </c>
    </row>
    <row r="8089" spans="1:12" ht="15" customHeight="1" x14ac:dyDescent="0.25">
      <c r="A8089" s="81" t="str">
        <f t="shared" si="258"/>
        <v>2020</v>
      </c>
      <c r="B8089" s="259" t="s">
        <v>1021</v>
      </c>
      <c r="C8089" s="260" t="s">
        <v>1022</v>
      </c>
      <c r="D8089" s="73" t="str">
        <f t="shared" si="259"/>
        <v>jun/2020</v>
      </c>
      <c r="E8089" s="263">
        <v>43998</v>
      </c>
      <c r="F8089" s="259" t="s">
        <v>196</v>
      </c>
      <c r="G8089" s="259" t="s">
        <v>295</v>
      </c>
      <c r="H8089" s="264" t="s">
        <v>197</v>
      </c>
      <c r="I8089" s="264" t="s">
        <v>133</v>
      </c>
      <c r="J8089" s="264">
        <v>-10</v>
      </c>
      <c r="K8089" s="82" t="str">
        <f>IFERROR(IFERROR(VLOOKUP(I8089,'DE-PARA'!B:D,3,0),VLOOKUP(I8089,'DE-PARA'!C:D,2,0)),"NÃO ENCONTRADO")</f>
        <v>Outras Saídas</v>
      </c>
      <c r="L8089" s="50" t="str">
        <f>VLOOKUP(K8089,'Base -Receita-Despesa'!$B:$AS,1,FALSE)</f>
        <v>Outras Saídas</v>
      </c>
    </row>
    <row r="8090" spans="1:12" ht="15" customHeight="1" x14ac:dyDescent="0.25">
      <c r="A8090" s="81" t="str">
        <f t="shared" si="258"/>
        <v>2020</v>
      </c>
      <c r="B8090" s="259" t="s">
        <v>1021</v>
      </c>
      <c r="C8090" s="260" t="s">
        <v>1022</v>
      </c>
      <c r="D8090" s="73" t="str">
        <f t="shared" si="259"/>
        <v>jun/2020</v>
      </c>
      <c r="E8090" s="263">
        <v>43998</v>
      </c>
      <c r="F8090" s="259" t="s">
        <v>196</v>
      </c>
      <c r="G8090" s="259" t="s">
        <v>295</v>
      </c>
      <c r="H8090" s="264" t="s">
        <v>197</v>
      </c>
      <c r="I8090" s="264" t="s">
        <v>133</v>
      </c>
      <c r="J8090" s="264">
        <v>-10</v>
      </c>
      <c r="K8090" s="82" t="str">
        <f>IFERROR(IFERROR(VLOOKUP(I8090,'DE-PARA'!B:D,3,0),VLOOKUP(I8090,'DE-PARA'!C:D,2,0)),"NÃO ENCONTRADO")</f>
        <v>Outras Saídas</v>
      </c>
      <c r="L8090" s="50" t="str">
        <f>VLOOKUP(K8090,'Base -Receita-Despesa'!$B:$AS,1,FALSE)</f>
        <v>Outras Saídas</v>
      </c>
    </row>
    <row r="8091" spans="1:12" ht="15" customHeight="1" x14ac:dyDescent="0.25">
      <c r="A8091" s="81" t="str">
        <f t="shared" si="258"/>
        <v>2020</v>
      </c>
      <c r="B8091" s="259" t="s">
        <v>1021</v>
      </c>
      <c r="C8091" s="260" t="s">
        <v>1022</v>
      </c>
      <c r="D8091" s="73" t="str">
        <f t="shared" si="259"/>
        <v>jun/2020</v>
      </c>
      <c r="E8091" s="263">
        <v>43998</v>
      </c>
      <c r="F8091" s="259" t="s">
        <v>196</v>
      </c>
      <c r="G8091" s="259" t="s">
        <v>295</v>
      </c>
      <c r="H8091" s="264" t="s">
        <v>197</v>
      </c>
      <c r="I8091" s="264" t="s">
        <v>133</v>
      </c>
      <c r="J8091" s="264">
        <v>-10</v>
      </c>
      <c r="K8091" s="82" t="str">
        <f>IFERROR(IFERROR(VLOOKUP(I8091,'DE-PARA'!B:D,3,0),VLOOKUP(I8091,'DE-PARA'!C:D,2,0)),"NÃO ENCONTRADO")</f>
        <v>Outras Saídas</v>
      </c>
      <c r="L8091" s="50" t="str">
        <f>VLOOKUP(K8091,'Base -Receita-Despesa'!$B:$AS,1,FALSE)</f>
        <v>Outras Saídas</v>
      </c>
    </row>
    <row r="8092" spans="1:12" ht="15" customHeight="1" x14ac:dyDescent="0.25">
      <c r="A8092" s="81" t="str">
        <f t="shared" si="258"/>
        <v>2020</v>
      </c>
      <c r="B8092" s="259" t="s">
        <v>1021</v>
      </c>
      <c r="C8092" s="260" t="s">
        <v>1022</v>
      </c>
      <c r="D8092" s="73" t="str">
        <f t="shared" si="259"/>
        <v>jun/2020</v>
      </c>
      <c r="E8092" s="263">
        <v>43998</v>
      </c>
      <c r="F8092" s="259" t="s">
        <v>196</v>
      </c>
      <c r="G8092" s="259" t="s">
        <v>295</v>
      </c>
      <c r="H8092" s="270" t="s">
        <v>197</v>
      </c>
      <c r="I8092" s="264" t="s">
        <v>133</v>
      </c>
      <c r="J8092" s="264">
        <v>-10</v>
      </c>
      <c r="K8092" s="82" t="str">
        <f>IFERROR(IFERROR(VLOOKUP(I8092,'DE-PARA'!B:D,3,0),VLOOKUP(I8092,'DE-PARA'!C:D,2,0)),"NÃO ENCONTRADO")</f>
        <v>Outras Saídas</v>
      </c>
      <c r="L8092" s="50" t="str">
        <f>VLOOKUP(K8092,'Base -Receita-Despesa'!$B:$AS,1,FALSE)</f>
        <v>Outras Saídas</v>
      </c>
    </row>
    <row r="8093" spans="1:12" ht="15" customHeight="1" x14ac:dyDescent="0.25">
      <c r="A8093" s="81" t="str">
        <f t="shared" si="258"/>
        <v>2020</v>
      </c>
      <c r="B8093" s="259" t="s">
        <v>1021</v>
      </c>
      <c r="C8093" s="260" t="s">
        <v>1022</v>
      </c>
      <c r="D8093" s="73" t="str">
        <f t="shared" si="259"/>
        <v>jun/2020</v>
      </c>
      <c r="E8093" s="263">
        <v>43998</v>
      </c>
      <c r="F8093" s="259" t="s">
        <v>196</v>
      </c>
      <c r="G8093" s="259" t="s">
        <v>295</v>
      </c>
      <c r="H8093" s="270" t="s">
        <v>197</v>
      </c>
      <c r="I8093" s="264" t="s">
        <v>133</v>
      </c>
      <c r="J8093" s="270">
        <v>-10</v>
      </c>
      <c r="K8093" s="82" t="str">
        <f>IFERROR(IFERROR(VLOOKUP(I8093,'DE-PARA'!B:D,3,0),VLOOKUP(I8093,'DE-PARA'!C:D,2,0)),"NÃO ENCONTRADO")</f>
        <v>Outras Saídas</v>
      </c>
      <c r="L8093" s="50" t="str">
        <f>VLOOKUP(K8093,'Base -Receita-Despesa'!$B:$AS,1,FALSE)</f>
        <v>Outras Saídas</v>
      </c>
    </row>
    <row r="8094" spans="1:12" ht="15" customHeight="1" x14ac:dyDescent="0.25">
      <c r="A8094" s="81" t="str">
        <f t="shared" si="258"/>
        <v>2020</v>
      </c>
      <c r="B8094" s="259" t="s">
        <v>1021</v>
      </c>
      <c r="C8094" s="260" t="s">
        <v>1022</v>
      </c>
      <c r="D8094" s="73" t="str">
        <f t="shared" si="259"/>
        <v>jun/2020</v>
      </c>
      <c r="E8094" s="263">
        <v>43998</v>
      </c>
      <c r="F8094" s="259" t="s">
        <v>196</v>
      </c>
      <c r="G8094" s="259" t="s">
        <v>295</v>
      </c>
      <c r="H8094" s="264" t="s">
        <v>197</v>
      </c>
      <c r="I8094" s="264" t="s">
        <v>133</v>
      </c>
      <c r="J8094" s="264">
        <v>-10</v>
      </c>
      <c r="K8094" s="82" t="str">
        <f>IFERROR(IFERROR(VLOOKUP(I8094,'DE-PARA'!B:D,3,0),VLOOKUP(I8094,'DE-PARA'!C:D,2,0)),"NÃO ENCONTRADO")</f>
        <v>Outras Saídas</v>
      </c>
      <c r="L8094" s="50" t="str">
        <f>VLOOKUP(K8094,'Base -Receita-Despesa'!$B:$AS,1,FALSE)</f>
        <v>Outras Saídas</v>
      </c>
    </row>
    <row r="8095" spans="1:12" ht="15" customHeight="1" x14ac:dyDescent="0.25">
      <c r="A8095" s="81" t="str">
        <f t="shared" si="258"/>
        <v>2020</v>
      </c>
      <c r="B8095" s="259" t="s">
        <v>1021</v>
      </c>
      <c r="C8095" s="260" t="s">
        <v>1022</v>
      </c>
      <c r="D8095" s="73" t="str">
        <f t="shared" si="259"/>
        <v>jun/2020</v>
      </c>
      <c r="E8095" s="263">
        <v>43998</v>
      </c>
      <c r="F8095" s="259" t="s">
        <v>196</v>
      </c>
      <c r="G8095" s="259" t="s">
        <v>295</v>
      </c>
      <c r="H8095" s="264" t="s">
        <v>197</v>
      </c>
      <c r="I8095" s="264" t="s">
        <v>133</v>
      </c>
      <c r="J8095" s="264">
        <v>-10</v>
      </c>
      <c r="K8095" s="82" t="str">
        <f>IFERROR(IFERROR(VLOOKUP(I8095,'DE-PARA'!B:D,3,0),VLOOKUP(I8095,'DE-PARA'!C:D,2,0)),"NÃO ENCONTRADO")</f>
        <v>Outras Saídas</v>
      </c>
      <c r="L8095" s="50" t="str">
        <f>VLOOKUP(K8095,'Base -Receita-Despesa'!$B:$AS,1,FALSE)</f>
        <v>Outras Saídas</v>
      </c>
    </row>
    <row r="8096" spans="1:12" ht="15" customHeight="1" x14ac:dyDescent="0.25">
      <c r="A8096" s="81" t="str">
        <f t="shared" si="258"/>
        <v>2020</v>
      </c>
      <c r="B8096" s="259" t="s">
        <v>1021</v>
      </c>
      <c r="C8096" s="260" t="s">
        <v>1022</v>
      </c>
      <c r="D8096" s="73" t="str">
        <f t="shared" si="259"/>
        <v>jun/2020</v>
      </c>
      <c r="E8096" s="263">
        <v>43998</v>
      </c>
      <c r="F8096" s="259" t="s">
        <v>196</v>
      </c>
      <c r="G8096" s="259" t="s">
        <v>295</v>
      </c>
      <c r="H8096" s="264" t="s">
        <v>197</v>
      </c>
      <c r="I8096" s="264" t="s">
        <v>133</v>
      </c>
      <c r="J8096" s="264">
        <v>-10</v>
      </c>
      <c r="K8096" s="82" t="str">
        <f>IFERROR(IFERROR(VLOOKUP(I8096,'DE-PARA'!B:D,3,0),VLOOKUP(I8096,'DE-PARA'!C:D,2,0)),"NÃO ENCONTRADO")</f>
        <v>Outras Saídas</v>
      </c>
      <c r="L8096" s="50" t="str">
        <f>VLOOKUP(K8096,'Base -Receita-Despesa'!$B:$AS,1,FALSE)</f>
        <v>Outras Saídas</v>
      </c>
    </row>
    <row r="8097" spans="1:12" ht="15" customHeight="1" x14ac:dyDescent="0.25">
      <c r="A8097" s="81" t="str">
        <f t="shared" si="258"/>
        <v>2020</v>
      </c>
      <c r="B8097" s="259" t="s">
        <v>1021</v>
      </c>
      <c r="C8097" s="260" t="s">
        <v>1022</v>
      </c>
      <c r="D8097" s="73" t="str">
        <f t="shared" si="259"/>
        <v>jun/2020</v>
      </c>
      <c r="E8097" s="263">
        <v>43999</v>
      </c>
      <c r="F8097" s="259" t="s">
        <v>738</v>
      </c>
      <c r="G8097" s="259" t="s">
        <v>295</v>
      </c>
      <c r="H8097" s="264" t="s">
        <v>738</v>
      </c>
      <c r="I8097" s="264" t="s">
        <v>206</v>
      </c>
      <c r="J8097" s="265">
        <v>-141315.01999999999</v>
      </c>
      <c r="K8097" s="82" t="str">
        <f>IFERROR(IFERROR(VLOOKUP(I8097,'DE-PARA'!B:D,3,0),VLOOKUP(I8097,'DE-PARA'!C:D,2,0)),"NÃO ENCONTRADO")</f>
        <v>Saídas Da C/A Por Regates (-)</v>
      </c>
      <c r="L8097" s="50" t="str">
        <f>VLOOKUP(K8097,'Base -Receita-Despesa'!$B:$AS,1,FALSE)</f>
        <v>SAÍDAS DA C/A POR REGATES (-)</v>
      </c>
    </row>
    <row r="8098" spans="1:12" ht="15" customHeight="1" x14ac:dyDescent="0.25">
      <c r="A8098" s="81" t="str">
        <f t="shared" si="258"/>
        <v>2020</v>
      </c>
      <c r="B8098" s="259" t="s">
        <v>1021</v>
      </c>
      <c r="C8098" s="260" t="s">
        <v>1022</v>
      </c>
      <c r="D8098" s="73" t="str">
        <f t="shared" si="259"/>
        <v>jun/2020</v>
      </c>
      <c r="E8098" s="263">
        <v>43999</v>
      </c>
      <c r="F8098" s="259">
        <v>470</v>
      </c>
      <c r="G8098" s="259" t="s">
        <v>295</v>
      </c>
      <c r="H8098" s="264" t="s">
        <v>343</v>
      </c>
      <c r="I8098" s="264" t="s">
        <v>166</v>
      </c>
      <c r="J8098" s="265">
        <v>-7500</v>
      </c>
      <c r="K8098" s="82" t="str">
        <f>IFERROR(IFERROR(VLOOKUP(I8098,'DE-PARA'!B:D,3,0),VLOOKUP(I8098,'DE-PARA'!C:D,2,0)),"NÃO ENCONTRADO")</f>
        <v>Serviços</v>
      </c>
      <c r="L8098" s="50" t="str">
        <f>VLOOKUP(K8098,'Base -Receita-Despesa'!$B:$AS,1,FALSE)</f>
        <v>Serviços</v>
      </c>
    </row>
    <row r="8099" spans="1:12" ht="15" customHeight="1" x14ac:dyDescent="0.25">
      <c r="A8099" s="81" t="str">
        <f t="shared" si="258"/>
        <v>2020</v>
      </c>
      <c r="B8099" s="259" t="s">
        <v>1021</v>
      </c>
      <c r="C8099" s="260" t="s">
        <v>1022</v>
      </c>
      <c r="D8099" s="73" t="str">
        <f t="shared" si="259"/>
        <v>jun/2020</v>
      </c>
      <c r="E8099" s="263">
        <v>43999</v>
      </c>
      <c r="F8099" s="259">
        <v>404</v>
      </c>
      <c r="G8099" s="259" t="s">
        <v>295</v>
      </c>
      <c r="H8099" s="264" t="s">
        <v>2120</v>
      </c>
      <c r="I8099" s="264" t="s">
        <v>279</v>
      </c>
      <c r="J8099" s="265">
        <v>-4500</v>
      </c>
      <c r="K8099" s="82" t="str">
        <f>IFERROR(IFERROR(VLOOKUP(I8099,'DE-PARA'!B:D,3,0),VLOOKUP(I8099,'DE-PARA'!C:D,2,0)),"NÃO ENCONTRADO")</f>
        <v>Serviços</v>
      </c>
      <c r="L8099" s="50" t="str">
        <f>VLOOKUP(K8099,'Base -Receita-Despesa'!$B:$AS,1,FALSE)</f>
        <v>Serviços</v>
      </c>
    </row>
    <row r="8100" spans="1:12" ht="15" customHeight="1" x14ac:dyDescent="0.25">
      <c r="A8100" s="81" t="str">
        <f t="shared" si="258"/>
        <v>2020</v>
      </c>
      <c r="B8100" s="259" t="s">
        <v>1021</v>
      </c>
      <c r="C8100" s="260" t="s">
        <v>1022</v>
      </c>
      <c r="D8100" s="73" t="str">
        <f t="shared" si="259"/>
        <v>jun/2020</v>
      </c>
      <c r="E8100" s="263">
        <v>43999</v>
      </c>
      <c r="F8100" s="259">
        <v>4134</v>
      </c>
      <c r="G8100" s="259" t="s">
        <v>295</v>
      </c>
      <c r="H8100" s="264" t="s">
        <v>2216</v>
      </c>
      <c r="I8100" s="264" t="s">
        <v>243</v>
      </c>
      <c r="J8100" s="265">
        <v>-64279.9</v>
      </c>
      <c r="K8100" s="82" t="str">
        <f>IFERROR(IFERROR(VLOOKUP(I8100,'DE-PARA'!B:D,3,0),VLOOKUP(I8100,'DE-PARA'!C:D,2,0)),"NÃO ENCONTRADO")</f>
        <v>Pessoal</v>
      </c>
      <c r="L8100" s="50" t="str">
        <f>VLOOKUP(K8100,'Base -Receita-Despesa'!$B:$AS,1,FALSE)</f>
        <v>Pessoal</v>
      </c>
    </row>
    <row r="8101" spans="1:12" ht="15" customHeight="1" x14ac:dyDescent="0.25">
      <c r="A8101" s="81" t="str">
        <f t="shared" si="258"/>
        <v>2020</v>
      </c>
      <c r="B8101" s="259" t="s">
        <v>1021</v>
      </c>
      <c r="C8101" s="260" t="s">
        <v>1022</v>
      </c>
      <c r="D8101" s="73" t="str">
        <f t="shared" si="259"/>
        <v>jun/2020</v>
      </c>
      <c r="E8101" s="263">
        <v>43999</v>
      </c>
      <c r="F8101" s="259">
        <v>69</v>
      </c>
      <c r="G8101" s="259" t="s">
        <v>295</v>
      </c>
      <c r="H8101" s="264" t="s">
        <v>2217</v>
      </c>
      <c r="I8101" s="264" t="s">
        <v>261</v>
      </c>
      <c r="J8101" s="265">
        <v>-1360</v>
      </c>
      <c r="K8101" s="82" t="str">
        <f>IFERROR(IFERROR(VLOOKUP(I8101,'DE-PARA'!B:D,3,0),VLOOKUP(I8101,'DE-PARA'!C:D,2,0)),"NÃO ENCONTRADO")</f>
        <v>Materiais</v>
      </c>
      <c r="L8101" s="50" t="str">
        <f>VLOOKUP(K8101,'Base -Receita-Despesa'!$B:$AS,1,FALSE)</f>
        <v>Materiais</v>
      </c>
    </row>
    <row r="8102" spans="1:12" ht="15" customHeight="1" x14ac:dyDescent="0.25">
      <c r="A8102" s="81" t="str">
        <f t="shared" si="258"/>
        <v>2020</v>
      </c>
      <c r="B8102" s="259" t="s">
        <v>1021</v>
      </c>
      <c r="C8102" s="260" t="s">
        <v>1022</v>
      </c>
      <c r="D8102" s="73" t="str">
        <f t="shared" si="259"/>
        <v>jun/2020</v>
      </c>
      <c r="E8102" s="263">
        <v>43999</v>
      </c>
      <c r="F8102" s="259" t="s">
        <v>214</v>
      </c>
      <c r="G8102" s="259" t="s">
        <v>295</v>
      </c>
      <c r="H8102" s="264" t="s">
        <v>197</v>
      </c>
      <c r="I8102" s="264" t="s">
        <v>133</v>
      </c>
      <c r="J8102" s="264">
        <v>-10</v>
      </c>
      <c r="K8102" s="82" t="str">
        <f>IFERROR(IFERROR(VLOOKUP(I8102,'DE-PARA'!B:D,3,0),VLOOKUP(I8102,'DE-PARA'!C:D,2,0)),"NÃO ENCONTRADO")</f>
        <v>Outras Saídas</v>
      </c>
      <c r="L8102" s="50" t="str">
        <f>VLOOKUP(K8102,'Base -Receita-Despesa'!$B:$AS,1,FALSE)</f>
        <v>Outras Saídas</v>
      </c>
    </row>
    <row r="8103" spans="1:12" ht="15" customHeight="1" x14ac:dyDescent="0.25">
      <c r="A8103" s="81" t="str">
        <f t="shared" si="258"/>
        <v>2020</v>
      </c>
      <c r="B8103" s="259" t="s">
        <v>1021</v>
      </c>
      <c r="C8103" s="260" t="s">
        <v>1022</v>
      </c>
      <c r="D8103" s="73" t="str">
        <f t="shared" si="259"/>
        <v>jun/2020</v>
      </c>
      <c r="E8103" s="263">
        <v>43999</v>
      </c>
      <c r="F8103" s="259" t="s">
        <v>214</v>
      </c>
      <c r="G8103" s="259" t="s">
        <v>295</v>
      </c>
      <c r="H8103" s="264" t="s">
        <v>197</v>
      </c>
      <c r="I8103" s="264" t="s">
        <v>133</v>
      </c>
      <c r="J8103" s="264">
        <v>-10</v>
      </c>
      <c r="K8103" s="82" t="str">
        <f>IFERROR(IFERROR(VLOOKUP(I8103,'DE-PARA'!B:D,3,0),VLOOKUP(I8103,'DE-PARA'!C:D,2,0)),"NÃO ENCONTRADO")</f>
        <v>Outras Saídas</v>
      </c>
      <c r="L8103" s="50" t="str">
        <f>VLOOKUP(K8103,'Base -Receita-Despesa'!$B:$AS,1,FALSE)</f>
        <v>Outras Saídas</v>
      </c>
    </row>
    <row r="8104" spans="1:12" ht="15" customHeight="1" x14ac:dyDescent="0.25">
      <c r="A8104" s="81" t="str">
        <f t="shared" si="258"/>
        <v>2020</v>
      </c>
      <c r="B8104" s="259" t="s">
        <v>1021</v>
      </c>
      <c r="C8104" s="260" t="s">
        <v>1022</v>
      </c>
      <c r="D8104" s="73" t="str">
        <f t="shared" si="259"/>
        <v>jun/2020</v>
      </c>
      <c r="E8104" s="263">
        <v>43999</v>
      </c>
      <c r="F8104" s="259" t="s">
        <v>214</v>
      </c>
      <c r="G8104" s="259" t="s">
        <v>295</v>
      </c>
      <c r="H8104" s="264" t="s">
        <v>197</v>
      </c>
      <c r="I8104" s="264" t="s">
        <v>133</v>
      </c>
      <c r="J8104" s="264">
        <v>-10</v>
      </c>
      <c r="K8104" s="82" t="str">
        <f>IFERROR(IFERROR(VLOOKUP(I8104,'DE-PARA'!B:D,3,0),VLOOKUP(I8104,'DE-PARA'!C:D,2,0)),"NÃO ENCONTRADO")</f>
        <v>Outras Saídas</v>
      </c>
      <c r="L8104" s="50" t="str">
        <f>VLOOKUP(K8104,'Base -Receita-Despesa'!$B:$AS,1,FALSE)</f>
        <v>Outras Saídas</v>
      </c>
    </row>
    <row r="8105" spans="1:12" ht="15" customHeight="1" x14ac:dyDescent="0.25">
      <c r="A8105" s="81" t="str">
        <f t="shared" si="258"/>
        <v>2020</v>
      </c>
      <c r="B8105" s="259" t="s">
        <v>1021</v>
      </c>
      <c r="C8105" s="260" t="s">
        <v>1022</v>
      </c>
      <c r="D8105" s="73" t="str">
        <f t="shared" si="259"/>
        <v>jun/2020</v>
      </c>
      <c r="E8105" s="263">
        <v>44000</v>
      </c>
      <c r="F8105" s="259">
        <v>110</v>
      </c>
      <c r="G8105" s="259" t="s">
        <v>295</v>
      </c>
      <c r="H8105" s="264" t="s">
        <v>844</v>
      </c>
      <c r="I8105" s="264" t="s">
        <v>243</v>
      </c>
      <c r="J8105" s="265">
        <v>-36601.61</v>
      </c>
      <c r="K8105" s="82" t="str">
        <f>IFERROR(IFERROR(VLOOKUP(I8105,'DE-PARA'!B:D,3,0),VLOOKUP(I8105,'DE-PARA'!C:D,2,0)),"NÃO ENCONTRADO")</f>
        <v>Pessoal</v>
      </c>
      <c r="L8105" s="50" t="str">
        <f>VLOOKUP(K8105,'Base -Receita-Despesa'!$B:$AS,1,FALSE)</f>
        <v>Pessoal</v>
      </c>
    </row>
    <row r="8106" spans="1:12" ht="15" customHeight="1" x14ac:dyDescent="0.25">
      <c r="A8106" s="81" t="str">
        <f t="shared" si="258"/>
        <v>2020</v>
      </c>
      <c r="B8106" s="259" t="s">
        <v>1021</v>
      </c>
      <c r="C8106" s="260" t="s">
        <v>1022</v>
      </c>
      <c r="D8106" s="73" t="str">
        <f t="shared" si="259"/>
        <v>jun/2020</v>
      </c>
      <c r="E8106" s="263">
        <v>44000</v>
      </c>
      <c r="F8106" s="259" t="s">
        <v>134</v>
      </c>
      <c r="G8106" s="259" t="s">
        <v>295</v>
      </c>
      <c r="H8106" s="264" t="s">
        <v>2218</v>
      </c>
      <c r="I8106" s="264" t="s">
        <v>135</v>
      </c>
      <c r="J8106" s="264">
        <v>-344.1</v>
      </c>
      <c r="K8106" s="82" t="str">
        <f>IFERROR(IFERROR(VLOOKUP(I8106,'DE-PARA'!B:D,3,0),VLOOKUP(I8106,'DE-PARA'!C:D,2,0)),"NÃO ENCONTRADO")</f>
        <v>Pessoal</v>
      </c>
      <c r="L8106" s="50" t="str">
        <f>VLOOKUP(K8106,'Base -Receita-Despesa'!$B:$AS,1,FALSE)</f>
        <v>Pessoal</v>
      </c>
    </row>
    <row r="8107" spans="1:12" ht="15" customHeight="1" x14ac:dyDescent="0.25">
      <c r="A8107" s="81" t="str">
        <f t="shared" si="258"/>
        <v>2020</v>
      </c>
      <c r="B8107" s="259" t="s">
        <v>1021</v>
      </c>
      <c r="C8107" s="260" t="s">
        <v>1022</v>
      </c>
      <c r="D8107" s="73" t="str">
        <f t="shared" si="259"/>
        <v>jun/2020</v>
      </c>
      <c r="E8107" s="263">
        <v>44000</v>
      </c>
      <c r="F8107" s="259" t="s">
        <v>218</v>
      </c>
      <c r="G8107" s="259" t="s">
        <v>295</v>
      </c>
      <c r="H8107" s="264" t="s">
        <v>1360</v>
      </c>
      <c r="I8107" s="264" t="s">
        <v>135</v>
      </c>
      <c r="J8107" s="264">
        <v>-374.37</v>
      </c>
      <c r="K8107" s="82" t="str">
        <f>IFERROR(IFERROR(VLOOKUP(I8107,'DE-PARA'!B:D,3,0),VLOOKUP(I8107,'DE-PARA'!C:D,2,0)),"NÃO ENCONTRADO")</f>
        <v>Pessoal</v>
      </c>
      <c r="L8107" s="50" t="str">
        <f>VLOOKUP(K8107,'Base -Receita-Despesa'!$B:$AS,1,FALSE)</f>
        <v>Pessoal</v>
      </c>
    </row>
    <row r="8108" spans="1:12" ht="15" customHeight="1" x14ac:dyDescent="0.25">
      <c r="A8108" s="81" t="str">
        <f t="shared" si="258"/>
        <v>2020</v>
      </c>
      <c r="B8108" s="259" t="s">
        <v>1021</v>
      </c>
      <c r="C8108" s="260" t="s">
        <v>1022</v>
      </c>
      <c r="D8108" s="73" t="str">
        <f t="shared" si="259"/>
        <v>jun/2020</v>
      </c>
      <c r="E8108" s="263">
        <v>44000</v>
      </c>
      <c r="F8108" s="259" t="s">
        <v>929</v>
      </c>
      <c r="G8108" s="259" t="s">
        <v>295</v>
      </c>
      <c r="H8108" s="264" t="s">
        <v>2219</v>
      </c>
      <c r="I8108" s="264" t="s">
        <v>135</v>
      </c>
      <c r="J8108" s="264">
        <v>-374.37</v>
      </c>
      <c r="K8108" s="82" t="str">
        <f>IFERROR(IFERROR(VLOOKUP(I8108,'DE-PARA'!B:D,3,0),VLOOKUP(I8108,'DE-PARA'!C:D,2,0)),"NÃO ENCONTRADO")</f>
        <v>Pessoal</v>
      </c>
      <c r="L8108" s="50" t="str">
        <f>VLOOKUP(K8108,'Base -Receita-Despesa'!$B:$AS,1,FALSE)</f>
        <v>Pessoal</v>
      </c>
    </row>
    <row r="8109" spans="1:12" ht="15" customHeight="1" x14ac:dyDescent="0.25">
      <c r="A8109" s="81" t="str">
        <f t="shared" si="258"/>
        <v>2020</v>
      </c>
      <c r="B8109" s="259" t="s">
        <v>1021</v>
      </c>
      <c r="C8109" s="260" t="s">
        <v>1022</v>
      </c>
      <c r="D8109" s="73" t="str">
        <f t="shared" si="259"/>
        <v>jun/2020</v>
      </c>
      <c r="E8109" s="263">
        <v>44000</v>
      </c>
      <c r="F8109" s="259" t="s">
        <v>218</v>
      </c>
      <c r="G8109" s="259" t="s">
        <v>295</v>
      </c>
      <c r="H8109" s="264" t="s">
        <v>2220</v>
      </c>
      <c r="I8109" s="264" t="s">
        <v>135</v>
      </c>
      <c r="J8109" s="264">
        <v>-897.75</v>
      </c>
      <c r="K8109" s="82" t="str">
        <f>IFERROR(IFERROR(VLOOKUP(I8109,'DE-PARA'!B:D,3,0),VLOOKUP(I8109,'DE-PARA'!C:D,2,0)),"NÃO ENCONTRADO")</f>
        <v>Pessoal</v>
      </c>
      <c r="L8109" s="50" t="str">
        <f>VLOOKUP(K8109,'Base -Receita-Despesa'!$B:$AS,1,FALSE)</f>
        <v>Pessoal</v>
      </c>
    </row>
    <row r="8110" spans="1:12" ht="15" customHeight="1" x14ac:dyDescent="0.25">
      <c r="A8110" s="81" t="str">
        <f t="shared" si="258"/>
        <v>2020</v>
      </c>
      <c r="B8110" s="259" t="s">
        <v>1021</v>
      </c>
      <c r="C8110" s="260" t="s">
        <v>1022</v>
      </c>
      <c r="D8110" s="73" t="str">
        <f t="shared" si="259"/>
        <v>jun/2020</v>
      </c>
      <c r="E8110" s="263">
        <v>44000</v>
      </c>
      <c r="F8110" s="259" t="s">
        <v>218</v>
      </c>
      <c r="G8110" s="259" t="s">
        <v>295</v>
      </c>
      <c r="H8110" s="264" t="s">
        <v>2221</v>
      </c>
      <c r="I8110" s="264" t="s">
        <v>135</v>
      </c>
      <c r="J8110" s="264">
        <v>-337.8</v>
      </c>
      <c r="K8110" s="82" t="str">
        <f>IFERROR(IFERROR(VLOOKUP(I8110,'DE-PARA'!B:D,3,0),VLOOKUP(I8110,'DE-PARA'!C:D,2,0)),"NÃO ENCONTRADO")</f>
        <v>Pessoal</v>
      </c>
      <c r="L8110" s="50" t="str">
        <f>VLOOKUP(K8110,'Base -Receita-Despesa'!$B:$AS,1,FALSE)</f>
        <v>Pessoal</v>
      </c>
    </row>
    <row r="8111" spans="1:12" ht="15" customHeight="1" x14ac:dyDescent="0.25">
      <c r="A8111" s="81" t="str">
        <f t="shared" si="258"/>
        <v>2020</v>
      </c>
      <c r="B8111" s="259" t="s">
        <v>1021</v>
      </c>
      <c r="C8111" s="260" t="s">
        <v>1022</v>
      </c>
      <c r="D8111" s="73" t="str">
        <f t="shared" si="259"/>
        <v>jun/2020</v>
      </c>
      <c r="E8111" s="263">
        <v>44000</v>
      </c>
      <c r="F8111" s="259" t="s">
        <v>806</v>
      </c>
      <c r="G8111" s="259" t="s">
        <v>295</v>
      </c>
      <c r="H8111" s="264" t="s">
        <v>806</v>
      </c>
      <c r="I8111" s="264" t="s">
        <v>237</v>
      </c>
      <c r="J8111" s="265">
        <v>-10157.299999999999</v>
      </c>
      <c r="K8111" s="82" t="str">
        <f>IFERROR(IFERROR(VLOOKUP(I8111,'DE-PARA'!B:D,3,0),VLOOKUP(I8111,'DE-PARA'!C:D,2,0)),"NÃO ENCONTRADO")</f>
        <v>Reembolso de Rateios(-)</v>
      </c>
      <c r="L8111" s="50" t="str">
        <f>VLOOKUP(K8111,'Base -Receita-Despesa'!$B:$AS,1,FALSE)</f>
        <v>Reembolso de Rateios(-)</v>
      </c>
    </row>
    <row r="8112" spans="1:12" ht="15" customHeight="1" x14ac:dyDescent="0.25">
      <c r="A8112" s="81" t="str">
        <f t="shared" si="258"/>
        <v>2020</v>
      </c>
      <c r="B8112" s="259" t="s">
        <v>1021</v>
      </c>
      <c r="C8112" s="260" t="s">
        <v>1022</v>
      </c>
      <c r="D8112" s="73" t="str">
        <f t="shared" si="259"/>
        <v>jun/2020</v>
      </c>
      <c r="E8112" s="263">
        <v>44000</v>
      </c>
      <c r="F8112" s="259" t="s">
        <v>196</v>
      </c>
      <c r="G8112" s="259" t="s">
        <v>295</v>
      </c>
      <c r="H8112" s="264" t="s">
        <v>197</v>
      </c>
      <c r="I8112" s="264" t="s">
        <v>133</v>
      </c>
      <c r="J8112" s="264">
        <v>-10</v>
      </c>
      <c r="K8112" s="82" t="str">
        <f>IFERROR(IFERROR(VLOOKUP(I8112,'DE-PARA'!B:D,3,0),VLOOKUP(I8112,'DE-PARA'!C:D,2,0)),"NÃO ENCONTRADO")</f>
        <v>Outras Saídas</v>
      </c>
      <c r="L8112" s="50" t="str">
        <f>VLOOKUP(K8112,'Base -Receita-Despesa'!$B:$AS,1,FALSE)</f>
        <v>Outras Saídas</v>
      </c>
    </row>
    <row r="8113" spans="1:12" ht="15" customHeight="1" x14ac:dyDescent="0.25">
      <c r="A8113" s="81" t="str">
        <f t="shared" si="258"/>
        <v>2020</v>
      </c>
      <c r="B8113" s="259" t="s">
        <v>1021</v>
      </c>
      <c r="C8113" s="260" t="s">
        <v>1022</v>
      </c>
      <c r="D8113" s="73" t="str">
        <f t="shared" si="259"/>
        <v>jun/2020</v>
      </c>
      <c r="E8113" s="263">
        <v>44000</v>
      </c>
      <c r="F8113" s="259" t="s">
        <v>196</v>
      </c>
      <c r="G8113" s="259" t="s">
        <v>295</v>
      </c>
      <c r="H8113" s="264" t="s">
        <v>197</v>
      </c>
      <c r="I8113" s="264" t="s">
        <v>133</v>
      </c>
      <c r="J8113" s="264">
        <v>-10</v>
      </c>
      <c r="K8113" s="82" t="str">
        <f>IFERROR(IFERROR(VLOOKUP(I8113,'DE-PARA'!B:D,3,0),VLOOKUP(I8113,'DE-PARA'!C:D,2,0)),"NÃO ENCONTRADO")</f>
        <v>Outras Saídas</v>
      </c>
      <c r="L8113" s="50" t="str">
        <f>VLOOKUP(K8113,'Base -Receita-Despesa'!$B:$AS,1,FALSE)</f>
        <v>Outras Saídas</v>
      </c>
    </row>
    <row r="8114" spans="1:12" ht="15" customHeight="1" x14ac:dyDescent="0.25">
      <c r="A8114" s="81" t="str">
        <f t="shared" ref="A8114:A8177" si="260">IF(K8114="NÃO ENCONTRADO",0,RIGHT(D8114,4))</f>
        <v>2020</v>
      </c>
      <c r="B8114" s="259" t="s">
        <v>1021</v>
      </c>
      <c r="C8114" s="260" t="s">
        <v>1022</v>
      </c>
      <c r="D8114" s="73" t="str">
        <f t="shared" si="259"/>
        <v>jun/2020</v>
      </c>
      <c r="E8114" s="263">
        <v>44000</v>
      </c>
      <c r="F8114" s="259" t="s">
        <v>218</v>
      </c>
      <c r="G8114" s="259" t="s">
        <v>295</v>
      </c>
      <c r="H8114" s="264" t="s">
        <v>939</v>
      </c>
      <c r="I8114" s="264" t="s">
        <v>135</v>
      </c>
      <c r="J8114" s="265">
        <v>-43944.19</v>
      </c>
      <c r="K8114" s="82" t="str">
        <f>IFERROR(IFERROR(VLOOKUP(I8114,'DE-PARA'!B:D,3,0),VLOOKUP(I8114,'DE-PARA'!C:D,2,0)),"NÃO ENCONTRADO")</f>
        <v>Pessoal</v>
      </c>
      <c r="L8114" s="50" t="str">
        <f>VLOOKUP(K8114,'Base -Receita-Despesa'!$B:$AS,1,FALSE)</f>
        <v>Pessoal</v>
      </c>
    </row>
    <row r="8115" spans="1:12" ht="15" customHeight="1" x14ac:dyDescent="0.25">
      <c r="A8115" s="81" t="str">
        <f t="shared" si="260"/>
        <v>2020</v>
      </c>
      <c r="B8115" s="259" t="s">
        <v>1021</v>
      </c>
      <c r="C8115" s="260" t="s">
        <v>1022</v>
      </c>
      <c r="D8115" s="73" t="str">
        <f t="shared" si="259"/>
        <v>jun/2020</v>
      </c>
      <c r="E8115" s="263">
        <v>44000</v>
      </c>
      <c r="F8115" s="259" t="s">
        <v>207</v>
      </c>
      <c r="G8115" s="259" t="s">
        <v>295</v>
      </c>
      <c r="H8115" s="264" t="s">
        <v>208</v>
      </c>
      <c r="I8115" s="264" t="s">
        <v>298</v>
      </c>
      <c r="J8115" s="265">
        <v>93051.49</v>
      </c>
      <c r="K8115" s="82" t="str">
        <f>IFERROR(IFERROR(VLOOKUP(I8115,'DE-PARA'!B:D,3,0),VLOOKUP(I8115,'DE-PARA'!C:D,2,0)),"NÃO ENCONTRADO")</f>
        <v>Entrada Conta Aplicação (+)</v>
      </c>
      <c r="L8115" s="50" t="str">
        <f>VLOOKUP(K8115,'Base -Receita-Despesa'!$B:$AS,1,FALSE)</f>
        <v>ENTRADA CONTA APLICAÇÃO (+)</v>
      </c>
    </row>
    <row r="8116" spans="1:12" ht="15" customHeight="1" x14ac:dyDescent="0.25">
      <c r="A8116" s="81" t="str">
        <f t="shared" si="260"/>
        <v>2020</v>
      </c>
      <c r="B8116" s="259" t="s">
        <v>1021</v>
      </c>
      <c r="C8116" s="260" t="s">
        <v>1022</v>
      </c>
      <c r="D8116" s="73" t="str">
        <f t="shared" si="259"/>
        <v>jun/2020</v>
      </c>
      <c r="E8116" s="263">
        <v>44001</v>
      </c>
      <c r="F8116" s="259" t="s">
        <v>205</v>
      </c>
      <c r="G8116" s="259" t="s">
        <v>295</v>
      </c>
      <c r="H8116" s="264" t="s">
        <v>736</v>
      </c>
      <c r="I8116" s="264" t="s">
        <v>125</v>
      </c>
      <c r="J8116" s="265">
        <v>-65120.800000000003</v>
      </c>
      <c r="K8116" s="82" t="str">
        <f>IFERROR(IFERROR(VLOOKUP(I8116,'DE-PARA'!B:D,3,0),VLOOKUP(I8116,'DE-PARA'!C:D,2,0)),"NÃO ENCONTRADO")</f>
        <v>TEV – Transferências Entre Contas (Entradas)</v>
      </c>
      <c r="L8116" s="50" t="str">
        <f>VLOOKUP(K8116,'Base -Receita-Despesa'!$B:$AS,1,FALSE)</f>
        <v>TEV – Transferências Entre Contas (Entradas)</v>
      </c>
    </row>
    <row r="8117" spans="1:12" ht="15" customHeight="1" x14ac:dyDescent="0.25">
      <c r="A8117" s="81" t="str">
        <f t="shared" si="260"/>
        <v>2020</v>
      </c>
      <c r="B8117" s="259" t="s">
        <v>1021</v>
      </c>
      <c r="C8117" s="260" t="s">
        <v>1022</v>
      </c>
      <c r="D8117" s="73" t="str">
        <f t="shared" si="259"/>
        <v>jun/2020</v>
      </c>
      <c r="E8117" s="263">
        <v>44001</v>
      </c>
      <c r="F8117" s="259" t="s">
        <v>794</v>
      </c>
      <c r="G8117" s="259" t="s">
        <v>295</v>
      </c>
      <c r="H8117" s="264" t="s">
        <v>947</v>
      </c>
      <c r="I8117" s="264" t="s">
        <v>156</v>
      </c>
      <c r="J8117" s="265">
        <v>-17434.330000000002</v>
      </c>
      <c r="K8117" s="82" t="str">
        <f>IFERROR(IFERROR(VLOOKUP(I8117,'DE-PARA'!B:D,3,0),VLOOKUP(I8117,'DE-PARA'!C:D,2,0)),"NÃO ENCONTRADO")</f>
        <v>Encargos sobre Folha de Pagamento</v>
      </c>
      <c r="L8117" s="50" t="str">
        <f>VLOOKUP(K8117,'Base -Receita-Despesa'!$B:$AS,1,FALSE)</f>
        <v>Encargos sobre Folha de Pagamento</v>
      </c>
    </row>
    <row r="8118" spans="1:12" ht="15" customHeight="1" x14ac:dyDescent="0.25">
      <c r="A8118" s="81" t="str">
        <f t="shared" si="260"/>
        <v>2020</v>
      </c>
      <c r="B8118" s="259" t="s">
        <v>1021</v>
      </c>
      <c r="C8118" s="260" t="s">
        <v>1022</v>
      </c>
      <c r="D8118" s="73" t="str">
        <f t="shared" si="259"/>
        <v>jun/2020</v>
      </c>
      <c r="E8118" s="263">
        <v>44001</v>
      </c>
      <c r="F8118" s="259" t="s">
        <v>2222</v>
      </c>
      <c r="G8118" s="259" t="s">
        <v>295</v>
      </c>
      <c r="H8118" s="264" t="s">
        <v>840</v>
      </c>
      <c r="I8118" s="264" t="s">
        <v>150</v>
      </c>
      <c r="J8118" s="265">
        <v>-1030.4000000000001</v>
      </c>
      <c r="K8118" s="82" t="str">
        <f>IFERROR(IFERROR(VLOOKUP(I8118,'DE-PARA'!B:D,3,0),VLOOKUP(I8118,'DE-PARA'!C:D,2,0)),"NÃO ENCONTRADO")</f>
        <v>Serviços</v>
      </c>
      <c r="L8118" s="50" t="str">
        <f>VLOOKUP(K8118,'Base -Receita-Despesa'!$B:$AS,1,FALSE)</f>
        <v>Serviços</v>
      </c>
    </row>
    <row r="8119" spans="1:12" ht="15" customHeight="1" x14ac:dyDescent="0.25">
      <c r="A8119" s="81" t="str">
        <f t="shared" si="260"/>
        <v>2020</v>
      </c>
      <c r="B8119" s="259" t="s">
        <v>1021</v>
      </c>
      <c r="C8119" s="260" t="s">
        <v>1022</v>
      </c>
      <c r="D8119" s="73" t="str">
        <f t="shared" si="259"/>
        <v>jun/2020</v>
      </c>
      <c r="E8119" s="263">
        <v>44001</v>
      </c>
      <c r="F8119" s="259" t="s">
        <v>2223</v>
      </c>
      <c r="G8119" s="259" t="s">
        <v>295</v>
      </c>
      <c r="H8119" s="264" t="s">
        <v>1665</v>
      </c>
      <c r="I8119" s="264" t="s">
        <v>137</v>
      </c>
      <c r="J8119" s="264">
        <v>-47.2</v>
      </c>
      <c r="K8119" s="82" t="str">
        <f>IFERROR(IFERROR(VLOOKUP(I8119,'DE-PARA'!B:D,3,0),VLOOKUP(I8119,'DE-PARA'!C:D,2,0)),"NÃO ENCONTRADO")</f>
        <v>Serviços</v>
      </c>
      <c r="L8119" s="50" t="str">
        <f>VLOOKUP(K8119,'Base -Receita-Despesa'!$B:$AS,1,FALSE)</f>
        <v>Serviços</v>
      </c>
    </row>
    <row r="8120" spans="1:12" ht="15" customHeight="1" x14ac:dyDescent="0.25">
      <c r="A8120" s="81" t="str">
        <f t="shared" si="260"/>
        <v>2020</v>
      </c>
      <c r="B8120" s="259" t="s">
        <v>1021</v>
      </c>
      <c r="C8120" s="260" t="s">
        <v>1022</v>
      </c>
      <c r="D8120" s="73" t="str">
        <f t="shared" si="259"/>
        <v>jun/2020</v>
      </c>
      <c r="E8120" s="263">
        <v>44001</v>
      </c>
      <c r="F8120" s="259" t="s">
        <v>893</v>
      </c>
      <c r="G8120" s="259" t="s">
        <v>295</v>
      </c>
      <c r="H8120" s="264" t="s">
        <v>844</v>
      </c>
      <c r="I8120" s="264" t="s">
        <v>243</v>
      </c>
      <c r="J8120" s="265">
        <v>-1003.93</v>
      </c>
      <c r="K8120" s="82" t="str">
        <f>IFERROR(IFERROR(VLOOKUP(I8120,'DE-PARA'!B:D,3,0),VLOOKUP(I8120,'DE-PARA'!C:D,2,0)),"NÃO ENCONTRADO")</f>
        <v>Pessoal</v>
      </c>
      <c r="L8120" s="50" t="str">
        <f>VLOOKUP(K8120,'Base -Receita-Despesa'!$B:$AS,1,FALSE)</f>
        <v>Pessoal</v>
      </c>
    </row>
    <row r="8121" spans="1:12" ht="15" customHeight="1" x14ac:dyDescent="0.25">
      <c r="A8121" s="81" t="str">
        <f t="shared" si="260"/>
        <v>2020</v>
      </c>
      <c r="B8121" s="259" t="s">
        <v>1021</v>
      </c>
      <c r="C8121" s="260" t="s">
        <v>1022</v>
      </c>
      <c r="D8121" s="73" t="str">
        <f t="shared" si="259"/>
        <v>jun/2020</v>
      </c>
      <c r="E8121" s="263">
        <v>44001</v>
      </c>
      <c r="F8121" s="259" t="s">
        <v>598</v>
      </c>
      <c r="G8121" s="259" t="s">
        <v>295</v>
      </c>
      <c r="H8121" s="264" t="s">
        <v>844</v>
      </c>
      <c r="I8121" s="264" t="s">
        <v>243</v>
      </c>
      <c r="J8121" s="265">
        <v>-3653.42</v>
      </c>
      <c r="K8121" s="82" t="str">
        <f>IFERROR(IFERROR(VLOOKUP(I8121,'DE-PARA'!B:D,3,0),VLOOKUP(I8121,'DE-PARA'!C:D,2,0)),"NÃO ENCONTRADO")</f>
        <v>Pessoal</v>
      </c>
      <c r="L8121" s="50" t="str">
        <f>VLOOKUP(K8121,'Base -Receita-Despesa'!$B:$AS,1,FALSE)</f>
        <v>Pessoal</v>
      </c>
    </row>
    <row r="8122" spans="1:12" ht="15" customHeight="1" x14ac:dyDescent="0.25">
      <c r="A8122" s="81" t="str">
        <f t="shared" si="260"/>
        <v>2020</v>
      </c>
      <c r="B8122" s="259" t="s">
        <v>1021</v>
      </c>
      <c r="C8122" s="260" t="s">
        <v>1022</v>
      </c>
      <c r="D8122" s="73" t="str">
        <f t="shared" si="259"/>
        <v>jun/2020</v>
      </c>
      <c r="E8122" s="263">
        <v>44001</v>
      </c>
      <c r="F8122" s="259" t="s">
        <v>906</v>
      </c>
      <c r="G8122" s="259" t="s">
        <v>295</v>
      </c>
      <c r="H8122" s="264" t="s">
        <v>844</v>
      </c>
      <c r="I8122" s="264" t="s">
        <v>243</v>
      </c>
      <c r="J8122" s="264">
        <v>-585</v>
      </c>
      <c r="K8122" s="82" t="str">
        <f>IFERROR(IFERROR(VLOOKUP(I8122,'DE-PARA'!B:D,3,0),VLOOKUP(I8122,'DE-PARA'!C:D,2,0)),"NÃO ENCONTRADO")</f>
        <v>Pessoal</v>
      </c>
      <c r="L8122" s="50" t="str">
        <f>VLOOKUP(K8122,'Base -Receita-Despesa'!$B:$AS,1,FALSE)</f>
        <v>Pessoal</v>
      </c>
    </row>
    <row r="8123" spans="1:12" ht="15" customHeight="1" x14ac:dyDescent="0.25">
      <c r="A8123" s="81" t="str">
        <f t="shared" si="260"/>
        <v>2020</v>
      </c>
      <c r="B8123" s="259" t="s">
        <v>1021</v>
      </c>
      <c r="C8123" s="260" t="s">
        <v>1022</v>
      </c>
      <c r="D8123" s="73" t="str">
        <f t="shared" si="259"/>
        <v>jun/2020</v>
      </c>
      <c r="E8123" s="263">
        <v>44001</v>
      </c>
      <c r="F8123" s="259" t="s">
        <v>528</v>
      </c>
      <c r="G8123" s="259" t="s">
        <v>295</v>
      </c>
      <c r="H8123" s="264" t="s">
        <v>844</v>
      </c>
      <c r="I8123" s="264" t="s">
        <v>243</v>
      </c>
      <c r="J8123" s="265">
        <v>-1031.55</v>
      </c>
      <c r="K8123" s="82" t="str">
        <f>IFERROR(IFERROR(VLOOKUP(I8123,'DE-PARA'!B:D,3,0),VLOOKUP(I8123,'DE-PARA'!C:D,2,0)),"NÃO ENCONTRADO")</f>
        <v>Pessoal</v>
      </c>
      <c r="L8123" s="50" t="str">
        <f>VLOOKUP(K8123,'Base -Receita-Despesa'!$B:$AS,1,FALSE)</f>
        <v>Pessoal</v>
      </c>
    </row>
    <row r="8124" spans="1:12" ht="15" customHeight="1" x14ac:dyDescent="0.25">
      <c r="A8124" s="81" t="str">
        <f t="shared" si="260"/>
        <v>2020</v>
      </c>
      <c r="B8124" s="259" t="s">
        <v>1021</v>
      </c>
      <c r="C8124" s="260" t="s">
        <v>1022</v>
      </c>
      <c r="D8124" s="73" t="str">
        <f t="shared" si="259"/>
        <v>jun/2020</v>
      </c>
      <c r="E8124" s="263">
        <v>44001</v>
      </c>
      <c r="F8124" s="259" t="s">
        <v>907</v>
      </c>
      <c r="G8124" s="259" t="s">
        <v>295</v>
      </c>
      <c r="H8124" s="264" t="s">
        <v>844</v>
      </c>
      <c r="I8124" s="264" t="s">
        <v>243</v>
      </c>
      <c r="J8124" s="264">
        <v>-467.31</v>
      </c>
      <c r="K8124" s="82" t="str">
        <f>IFERROR(IFERROR(VLOOKUP(I8124,'DE-PARA'!B:D,3,0),VLOOKUP(I8124,'DE-PARA'!C:D,2,0)),"NÃO ENCONTRADO")</f>
        <v>Pessoal</v>
      </c>
      <c r="L8124" s="50" t="str">
        <f>VLOOKUP(K8124,'Base -Receita-Despesa'!$B:$AS,1,FALSE)</f>
        <v>Pessoal</v>
      </c>
    </row>
    <row r="8125" spans="1:12" ht="15" customHeight="1" x14ac:dyDescent="0.25">
      <c r="A8125" s="81" t="str">
        <f t="shared" si="260"/>
        <v>2020</v>
      </c>
      <c r="B8125" s="259" t="s">
        <v>1021</v>
      </c>
      <c r="C8125" s="260" t="s">
        <v>1022</v>
      </c>
      <c r="D8125" s="73" t="str">
        <f t="shared" si="259"/>
        <v>jun/2020</v>
      </c>
      <c r="E8125" s="263">
        <v>44001</v>
      </c>
      <c r="F8125" s="259" t="s">
        <v>529</v>
      </c>
      <c r="G8125" s="259" t="s">
        <v>295</v>
      </c>
      <c r="H8125" s="264" t="s">
        <v>844</v>
      </c>
      <c r="I8125" s="264" t="s">
        <v>243</v>
      </c>
      <c r="J8125" s="265">
        <v>-3406.54</v>
      </c>
      <c r="K8125" s="82" t="str">
        <f>IFERROR(IFERROR(VLOOKUP(I8125,'DE-PARA'!B:D,3,0),VLOOKUP(I8125,'DE-PARA'!C:D,2,0)),"NÃO ENCONTRADO")</f>
        <v>Pessoal</v>
      </c>
      <c r="L8125" s="50" t="str">
        <f>VLOOKUP(K8125,'Base -Receita-Despesa'!$B:$AS,1,FALSE)</f>
        <v>Pessoal</v>
      </c>
    </row>
    <row r="8126" spans="1:12" ht="15" customHeight="1" x14ac:dyDescent="0.25">
      <c r="A8126" s="81" t="str">
        <f t="shared" si="260"/>
        <v>2020</v>
      </c>
      <c r="B8126" s="259" t="s">
        <v>1021</v>
      </c>
      <c r="C8126" s="260" t="s">
        <v>1022</v>
      </c>
      <c r="D8126" s="73" t="str">
        <f t="shared" si="259"/>
        <v>jun/2020</v>
      </c>
      <c r="E8126" s="263">
        <v>44001</v>
      </c>
      <c r="F8126" s="259" t="s">
        <v>417</v>
      </c>
      <c r="G8126" s="259" t="s">
        <v>295</v>
      </c>
      <c r="H8126" s="264" t="s">
        <v>871</v>
      </c>
      <c r="I8126" s="264" t="s">
        <v>243</v>
      </c>
      <c r="J8126" s="264">
        <v>-987.89</v>
      </c>
      <c r="K8126" s="82" t="str">
        <f>IFERROR(IFERROR(VLOOKUP(I8126,'DE-PARA'!B:D,3,0),VLOOKUP(I8126,'DE-PARA'!C:D,2,0)),"NÃO ENCONTRADO")</f>
        <v>Pessoal</v>
      </c>
      <c r="L8126" s="50" t="str">
        <f>VLOOKUP(K8126,'Base -Receita-Despesa'!$B:$AS,1,FALSE)</f>
        <v>Pessoal</v>
      </c>
    </row>
    <row r="8127" spans="1:12" ht="15" customHeight="1" x14ac:dyDescent="0.25">
      <c r="A8127" s="81" t="str">
        <f t="shared" si="260"/>
        <v>2020</v>
      </c>
      <c r="B8127" s="259" t="s">
        <v>1021</v>
      </c>
      <c r="C8127" s="260" t="s">
        <v>1022</v>
      </c>
      <c r="D8127" s="73" t="str">
        <f t="shared" si="259"/>
        <v>jun/2020</v>
      </c>
      <c r="E8127" s="263">
        <v>44001</v>
      </c>
      <c r="F8127" s="259" t="s">
        <v>449</v>
      </c>
      <c r="G8127" s="259" t="s">
        <v>295</v>
      </c>
      <c r="H8127" s="264" t="s">
        <v>2224</v>
      </c>
      <c r="I8127" s="264" t="s">
        <v>243</v>
      </c>
      <c r="J8127" s="264">
        <v>-898.5</v>
      </c>
      <c r="K8127" s="82" t="str">
        <f>IFERROR(IFERROR(VLOOKUP(I8127,'DE-PARA'!B:D,3,0),VLOOKUP(I8127,'DE-PARA'!C:D,2,0)),"NÃO ENCONTRADO")</f>
        <v>Pessoal</v>
      </c>
      <c r="L8127" s="50" t="str">
        <f>VLOOKUP(K8127,'Base -Receita-Despesa'!$B:$AS,1,FALSE)</f>
        <v>Pessoal</v>
      </c>
    </row>
    <row r="8128" spans="1:12" ht="15" customHeight="1" x14ac:dyDescent="0.25">
      <c r="A8128" s="81" t="str">
        <f t="shared" si="260"/>
        <v>2020</v>
      </c>
      <c r="B8128" s="259" t="s">
        <v>1021</v>
      </c>
      <c r="C8128" s="260" t="s">
        <v>1022</v>
      </c>
      <c r="D8128" s="73" t="str">
        <f t="shared" si="259"/>
        <v>jun/2020</v>
      </c>
      <c r="E8128" s="263">
        <v>44001</v>
      </c>
      <c r="F8128" s="259" t="s">
        <v>2225</v>
      </c>
      <c r="G8128" s="259" t="s">
        <v>295</v>
      </c>
      <c r="H8128" s="264" t="s">
        <v>338</v>
      </c>
      <c r="I8128" s="264" t="s">
        <v>137</v>
      </c>
      <c r="J8128" s="264">
        <v>-124.35</v>
      </c>
      <c r="K8128" s="82" t="str">
        <f>IFERROR(IFERROR(VLOOKUP(I8128,'DE-PARA'!B:D,3,0),VLOOKUP(I8128,'DE-PARA'!C:D,2,0)),"NÃO ENCONTRADO")</f>
        <v>Serviços</v>
      </c>
      <c r="L8128" s="50" t="str">
        <f>VLOOKUP(K8128,'Base -Receita-Despesa'!$B:$AS,1,FALSE)</f>
        <v>Serviços</v>
      </c>
    </row>
    <row r="8129" spans="1:12" ht="15" customHeight="1" x14ac:dyDescent="0.25">
      <c r="A8129" s="81" t="str">
        <f t="shared" si="260"/>
        <v>2020</v>
      </c>
      <c r="B8129" s="259" t="s">
        <v>1021</v>
      </c>
      <c r="C8129" s="260" t="s">
        <v>1022</v>
      </c>
      <c r="D8129" s="73" t="str">
        <f t="shared" si="259"/>
        <v>jun/2020</v>
      </c>
      <c r="E8129" s="263">
        <v>44001</v>
      </c>
      <c r="F8129" s="259" t="s">
        <v>2226</v>
      </c>
      <c r="G8129" s="259" t="s">
        <v>295</v>
      </c>
      <c r="H8129" s="264" t="s">
        <v>2214</v>
      </c>
      <c r="I8129" s="264" t="s">
        <v>243</v>
      </c>
      <c r="J8129" s="264">
        <v>-481.32</v>
      </c>
      <c r="K8129" s="82" t="str">
        <f>IFERROR(IFERROR(VLOOKUP(I8129,'DE-PARA'!B:D,3,0),VLOOKUP(I8129,'DE-PARA'!C:D,2,0)),"NÃO ENCONTRADO")</f>
        <v>Pessoal</v>
      </c>
      <c r="L8129" s="50" t="str">
        <f>VLOOKUP(K8129,'Base -Receita-Despesa'!$B:$AS,1,FALSE)</f>
        <v>Pessoal</v>
      </c>
    </row>
    <row r="8130" spans="1:12" ht="15" customHeight="1" x14ac:dyDescent="0.25">
      <c r="A8130" s="81" t="str">
        <f t="shared" si="260"/>
        <v>2020</v>
      </c>
      <c r="B8130" s="259" t="s">
        <v>1021</v>
      </c>
      <c r="C8130" s="260" t="s">
        <v>1022</v>
      </c>
      <c r="D8130" s="73" t="str">
        <f t="shared" si="259"/>
        <v>jun/2020</v>
      </c>
      <c r="E8130" s="263">
        <v>44001</v>
      </c>
      <c r="F8130" s="259" t="s">
        <v>2227</v>
      </c>
      <c r="G8130" s="259" t="s">
        <v>295</v>
      </c>
      <c r="H8130" s="264" t="s">
        <v>340</v>
      </c>
      <c r="I8130" s="264" t="s">
        <v>160</v>
      </c>
      <c r="J8130" s="264">
        <v>-87.47</v>
      </c>
      <c r="K8130" s="82" t="str">
        <f>IFERROR(IFERROR(VLOOKUP(I8130,'DE-PARA'!B:D,3,0),VLOOKUP(I8130,'DE-PARA'!C:D,2,0)),"NÃO ENCONTRADO")</f>
        <v>Serviços</v>
      </c>
      <c r="L8130" s="50" t="str">
        <f>VLOOKUP(K8130,'Base -Receita-Despesa'!$B:$AS,1,FALSE)</f>
        <v>Serviços</v>
      </c>
    </row>
    <row r="8131" spans="1:12" ht="15" customHeight="1" x14ac:dyDescent="0.25">
      <c r="A8131" s="81" t="str">
        <f t="shared" si="260"/>
        <v>2020</v>
      </c>
      <c r="B8131" s="259" t="s">
        <v>1021</v>
      </c>
      <c r="C8131" s="260" t="s">
        <v>1022</v>
      </c>
      <c r="D8131" s="73" t="str">
        <f t="shared" ref="D8131:D8194" si="261">TEXT(E8131,"mmm/aaaa")</f>
        <v>jun/2020</v>
      </c>
      <c r="E8131" s="263">
        <v>44001</v>
      </c>
      <c r="F8131" s="259" t="s">
        <v>2228</v>
      </c>
      <c r="G8131" s="259" t="s">
        <v>295</v>
      </c>
      <c r="H8131" s="264" t="s">
        <v>840</v>
      </c>
      <c r="I8131" s="264" t="s">
        <v>150</v>
      </c>
      <c r="J8131" s="265">
        <v>-3194.22</v>
      </c>
      <c r="K8131" s="82" t="str">
        <f>IFERROR(IFERROR(VLOOKUP(I8131,'DE-PARA'!B:D,3,0),VLOOKUP(I8131,'DE-PARA'!C:D,2,0)),"NÃO ENCONTRADO")</f>
        <v>Serviços</v>
      </c>
      <c r="L8131" s="50" t="str">
        <f>VLOOKUP(K8131,'Base -Receita-Despesa'!$B:$AS,1,FALSE)</f>
        <v>Serviços</v>
      </c>
    </row>
    <row r="8132" spans="1:12" ht="15" customHeight="1" x14ac:dyDescent="0.25">
      <c r="A8132" s="81" t="str">
        <f t="shared" si="260"/>
        <v>2020</v>
      </c>
      <c r="B8132" s="259" t="s">
        <v>1021</v>
      </c>
      <c r="C8132" s="260" t="s">
        <v>1022</v>
      </c>
      <c r="D8132" s="73" t="str">
        <f t="shared" si="261"/>
        <v>jun/2020</v>
      </c>
      <c r="E8132" s="263">
        <v>44001</v>
      </c>
      <c r="F8132" s="259" t="s">
        <v>2229</v>
      </c>
      <c r="G8132" s="259" t="s">
        <v>295</v>
      </c>
      <c r="H8132" s="264" t="s">
        <v>840</v>
      </c>
      <c r="I8132" s="264" t="s">
        <v>150</v>
      </c>
      <c r="J8132" s="264">
        <v>-214.64</v>
      </c>
      <c r="K8132" s="82" t="str">
        <f>IFERROR(IFERROR(VLOOKUP(I8132,'DE-PARA'!B:D,3,0),VLOOKUP(I8132,'DE-PARA'!C:D,2,0)),"NÃO ENCONTRADO")</f>
        <v>Serviços</v>
      </c>
      <c r="L8132" s="50" t="str">
        <f>VLOOKUP(K8132,'Base -Receita-Despesa'!$B:$AS,1,FALSE)</f>
        <v>Serviços</v>
      </c>
    </row>
    <row r="8133" spans="1:12" ht="15" customHeight="1" x14ac:dyDescent="0.25">
      <c r="A8133" s="81" t="str">
        <f t="shared" si="260"/>
        <v>2020</v>
      </c>
      <c r="B8133" s="259" t="s">
        <v>1021</v>
      </c>
      <c r="C8133" s="260" t="s">
        <v>1022</v>
      </c>
      <c r="D8133" s="73" t="str">
        <f t="shared" si="261"/>
        <v>jun/2020</v>
      </c>
      <c r="E8133" s="263">
        <v>44001</v>
      </c>
      <c r="F8133" s="259" t="s">
        <v>2230</v>
      </c>
      <c r="G8133" s="259" t="s">
        <v>295</v>
      </c>
      <c r="H8133" s="264" t="s">
        <v>1665</v>
      </c>
      <c r="I8133" s="264" t="s">
        <v>137</v>
      </c>
      <c r="J8133" s="264">
        <v>-146.33000000000001</v>
      </c>
      <c r="K8133" s="82" t="str">
        <f>IFERROR(IFERROR(VLOOKUP(I8133,'DE-PARA'!B:D,3,0),VLOOKUP(I8133,'DE-PARA'!C:D,2,0)),"NÃO ENCONTRADO")</f>
        <v>Serviços</v>
      </c>
      <c r="L8133" s="50" t="str">
        <f>VLOOKUP(K8133,'Base -Receita-Despesa'!$B:$AS,1,FALSE)</f>
        <v>Serviços</v>
      </c>
    </row>
    <row r="8134" spans="1:12" ht="15" customHeight="1" x14ac:dyDescent="0.25">
      <c r="A8134" s="81" t="str">
        <f t="shared" si="260"/>
        <v>2020</v>
      </c>
      <c r="B8134" s="259" t="s">
        <v>1021</v>
      </c>
      <c r="C8134" s="260" t="s">
        <v>1022</v>
      </c>
      <c r="D8134" s="73" t="str">
        <f t="shared" si="261"/>
        <v>jun/2020</v>
      </c>
      <c r="E8134" s="263">
        <v>44001</v>
      </c>
      <c r="F8134" s="259" t="s">
        <v>904</v>
      </c>
      <c r="G8134" s="259" t="s">
        <v>295</v>
      </c>
      <c r="H8134" s="264" t="s">
        <v>844</v>
      </c>
      <c r="I8134" s="264" t="s">
        <v>243</v>
      </c>
      <c r="J8134" s="265">
        <v>-2158.2600000000002</v>
      </c>
      <c r="K8134" s="82" t="str">
        <f>IFERROR(IFERROR(VLOOKUP(I8134,'DE-PARA'!B:D,3,0),VLOOKUP(I8134,'DE-PARA'!C:D,2,0)),"NÃO ENCONTRADO")</f>
        <v>Pessoal</v>
      </c>
      <c r="L8134" s="50" t="str">
        <f>VLOOKUP(K8134,'Base -Receita-Despesa'!$B:$AS,1,FALSE)</f>
        <v>Pessoal</v>
      </c>
    </row>
    <row r="8135" spans="1:12" ht="15" customHeight="1" x14ac:dyDescent="0.25">
      <c r="A8135" s="81" t="str">
        <f t="shared" si="260"/>
        <v>2020</v>
      </c>
      <c r="B8135" s="259" t="s">
        <v>1021</v>
      </c>
      <c r="C8135" s="260" t="s">
        <v>1022</v>
      </c>
      <c r="D8135" s="73" t="str">
        <f t="shared" si="261"/>
        <v>jun/2020</v>
      </c>
      <c r="E8135" s="263">
        <v>44001</v>
      </c>
      <c r="F8135" s="259" t="s">
        <v>903</v>
      </c>
      <c r="G8135" s="259" t="s">
        <v>295</v>
      </c>
      <c r="H8135" s="264" t="s">
        <v>844</v>
      </c>
      <c r="I8135" s="264" t="s">
        <v>243</v>
      </c>
      <c r="J8135" s="265">
        <v>-3112.2</v>
      </c>
      <c r="K8135" s="82" t="str">
        <f>IFERROR(IFERROR(VLOOKUP(I8135,'DE-PARA'!B:D,3,0),VLOOKUP(I8135,'DE-PARA'!C:D,2,0)),"NÃO ENCONTRADO")</f>
        <v>Pessoal</v>
      </c>
      <c r="L8135" s="50" t="str">
        <f>VLOOKUP(K8135,'Base -Receita-Despesa'!$B:$AS,1,FALSE)</f>
        <v>Pessoal</v>
      </c>
    </row>
    <row r="8136" spans="1:12" ht="15" customHeight="1" x14ac:dyDescent="0.25">
      <c r="A8136" s="81" t="str">
        <f t="shared" si="260"/>
        <v>2020</v>
      </c>
      <c r="B8136" s="259" t="s">
        <v>1021</v>
      </c>
      <c r="C8136" s="260" t="s">
        <v>1022</v>
      </c>
      <c r="D8136" s="73" t="str">
        <f t="shared" si="261"/>
        <v>jun/2020</v>
      </c>
      <c r="E8136" s="263">
        <v>44001</v>
      </c>
      <c r="F8136" s="259" t="s">
        <v>603</v>
      </c>
      <c r="G8136" s="259" t="s">
        <v>295</v>
      </c>
      <c r="H8136" s="264" t="s">
        <v>844</v>
      </c>
      <c r="I8136" s="264" t="s">
        <v>243</v>
      </c>
      <c r="J8136" s="265">
        <v>-11325.59</v>
      </c>
      <c r="K8136" s="82" t="str">
        <f>IFERROR(IFERROR(VLOOKUP(I8136,'DE-PARA'!B:D,3,0),VLOOKUP(I8136,'DE-PARA'!C:D,2,0)),"NÃO ENCONTRADO")</f>
        <v>Pessoal</v>
      </c>
      <c r="L8136" s="50" t="str">
        <f>VLOOKUP(K8136,'Base -Receita-Despesa'!$B:$AS,1,FALSE)</f>
        <v>Pessoal</v>
      </c>
    </row>
    <row r="8137" spans="1:12" ht="15" customHeight="1" x14ac:dyDescent="0.25">
      <c r="A8137" s="81" t="str">
        <f t="shared" si="260"/>
        <v>2020</v>
      </c>
      <c r="B8137" s="259" t="s">
        <v>1021</v>
      </c>
      <c r="C8137" s="260" t="s">
        <v>1022</v>
      </c>
      <c r="D8137" s="73" t="str">
        <f t="shared" si="261"/>
        <v>jun/2020</v>
      </c>
      <c r="E8137" s="263">
        <v>44001</v>
      </c>
      <c r="F8137" s="259" t="s">
        <v>1319</v>
      </c>
      <c r="G8137" s="259" t="s">
        <v>295</v>
      </c>
      <c r="H8137" s="264" t="s">
        <v>844</v>
      </c>
      <c r="I8137" s="264" t="s">
        <v>243</v>
      </c>
      <c r="J8137" s="265">
        <v>-1813.5</v>
      </c>
      <c r="K8137" s="82" t="str">
        <f>IFERROR(IFERROR(VLOOKUP(I8137,'DE-PARA'!B:D,3,0),VLOOKUP(I8137,'DE-PARA'!C:D,2,0)),"NÃO ENCONTRADO")</f>
        <v>Pessoal</v>
      </c>
      <c r="L8137" s="50" t="str">
        <f>VLOOKUP(K8137,'Base -Receita-Despesa'!$B:$AS,1,FALSE)</f>
        <v>Pessoal</v>
      </c>
    </row>
    <row r="8138" spans="1:12" ht="15" customHeight="1" x14ac:dyDescent="0.25">
      <c r="A8138" s="81" t="str">
        <f t="shared" si="260"/>
        <v>2020</v>
      </c>
      <c r="B8138" s="259" t="s">
        <v>1021</v>
      </c>
      <c r="C8138" s="260" t="s">
        <v>1022</v>
      </c>
      <c r="D8138" s="73" t="str">
        <f t="shared" si="261"/>
        <v>jun/2020</v>
      </c>
      <c r="E8138" s="263">
        <v>44001</v>
      </c>
      <c r="F8138" s="259" t="s">
        <v>554</v>
      </c>
      <c r="G8138" s="259" t="s">
        <v>295</v>
      </c>
      <c r="H8138" s="264" t="s">
        <v>844</v>
      </c>
      <c r="I8138" s="264" t="s">
        <v>243</v>
      </c>
      <c r="J8138" s="265">
        <v>-3197.81</v>
      </c>
      <c r="K8138" s="82" t="str">
        <f>IFERROR(IFERROR(VLOOKUP(I8138,'DE-PARA'!B:D,3,0),VLOOKUP(I8138,'DE-PARA'!C:D,2,0)),"NÃO ENCONTRADO")</f>
        <v>Pessoal</v>
      </c>
      <c r="L8138" s="50" t="str">
        <f>VLOOKUP(K8138,'Base -Receita-Despesa'!$B:$AS,1,FALSE)</f>
        <v>Pessoal</v>
      </c>
    </row>
    <row r="8139" spans="1:12" ht="15" customHeight="1" x14ac:dyDescent="0.25">
      <c r="A8139" s="81" t="str">
        <f t="shared" si="260"/>
        <v>2020</v>
      </c>
      <c r="B8139" s="259" t="s">
        <v>1021</v>
      </c>
      <c r="C8139" s="260" t="s">
        <v>1022</v>
      </c>
      <c r="D8139" s="73" t="str">
        <f t="shared" si="261"/>
        <v>jun/2020</v>
      </c>
      <c r="E8139" s="263">
        <v>44001</v>
      </c>
      <c r="F8139" s="259" t="s">
        <v>1012</v>
      </c>
      <c r="G8139" s="259" t="s">
        <v>295</v>
      </c>
      <c r="H8139" s="264" t="s">
        <v>844</v>
      </c>
      <c r="I8139" s="264" t="s">
        <v>243</v>
      </c>
      <c r="J8139" s="265">
        <v>-1448.67</v>
      </c>
      <c r="K8139" s="82" t="str">
        <f>IFERROR(IFERROR(VLOOKUP(I8139,'DE-PARA'!B:D,3,0),VLOOKUP(I8139,'DE-PARA'!C:D,2,0)),"NÃO ENCONTRADO")</f>
        <v>Pessoal</v>
      </c>
      <c r="L8139" s="50" t="str">
        <f>VLOOKUP(K8139,'Base -Receita-Despesa'!$B:$AS,1,FALSE)</f>
        <v>Pessoal</v>
      </c>
    </row>
    <row r="8140" spans="1:12" ht="15" customHeight="1" x14ac:dyDescent="0.25">
      <c r="A8140" s="81" t="str">
        <f t="shared" si="260"/>
        <v>2020</v>
      </c>
      <c r="B8140" s="259" t="s">
        <v>1021</v>
      </c>
      <c r="C8140" s="260" t="s">
        <v>1022</v>
      </c>
      <c r="D8140" s="73" t="str">
        <f t="shared" si="261"/>
        <v>jun/2020</v>
      </c>
      <c r="E8140" s="263">
        <v>44001</v>
      </c>
      <c r="F8140" s="259" t="s">
        <v>555</v>
      </c>
      <c r="G8140" s="259" t="s">
        <v>295</v>
      </c>
      <c r="H8140" s="264" t="s">
        <v>844</v>
      </c>
      <c r="I8140" s="264" t="s">
        <v>243</v>
      </c>
      <c r="J8140" s="265">
        <v>-10560.28</v>
      </c>
      <c r="K8140" s="82" t="str">
        <f>IFERROR(IFERROR(VLOOKUP(I8140,'DE-PARA'!B:D,3,0),VLOOKUP(I8140,'DE-PARA'!C:D,2,0)),"NÃO ENCONTRADO")</f>
        <v>Pessoal</v>
      </c>
      <c r="L8140" s="50" t="str">
        <f>VLOOKUP(K8140,'Base -Receita-Despesa'!$B:$AS,1,FALSE)</f>
        <v>Pessoal</v>
      </c>
    </row>
    <row r="8141" spans="1:12" ht="15" customHeight="1" x14ac:dyDescent="0.25">
      <c r="A8141" s="81" t="str">
        <f t="shared" si="260"/>
        <v>2020</v>
      </c>
      <c r="B8141" s="259" t="s">
        <v>1021</v>
      </c>
      <c r="C8141" s="260" t="s">
        <v>1022</v>
      </c>
      <c r="D8141" s="73" t="str">
        <f t="shared" si="261"/>
        <v>jun/2020</v>
      </c>
      <c r="E8141" s="263">
        <v>44001</v>
      </c>
      <c r="F8141" s="259" t="s">
        <v>421</v>
      </c>
      <c r="G8141" s="259" t="s">
        <v>295</v>
      </c>
      <c r="H8141" s="264" t="s">
        <v>871</v>
      </c>
      <c r="I8141" s="264" t="s">
        <v>243</v>
      </c>
      <c r="J8141" s="265">
        <v>-3062.48</v>
      </c>
      <c r="K8141" s="82" t="str">
        <f>IFERROR(IFERROR(VLOOKUP(I8141,'DE-PARA'!B:D,3,0),VLOOKUP(I8141,'DE-PARA'!C:D,2,0)),"NÃO ENCONTRADO")</f>
        <v>Pessoal</v>
      </c>
      <c r="L8141" s="50" t="str">
        <f>VLOOKUP(K8141,'Base -Receita-Despesa'!$B:$AS,1,FALSE)</f>
        <v>Pessoal</v>
      </c>
    </row>
    <row r="8142" spans="1:12" ht="15" customHeight="1" x14ac:dyDescent="0.25">
      <c r="A8142" s="81" t="str">
        <f t="shared" si="260"/>
        <v>2020</v>
      </c>
      <c r="B8142" s="259" t="s">
        <v>1021</v>
      </c>
      <c r="C8142" s="260" t="s">
        <v>1022</v>
      </c>
      <c r="D8142" s="73" t="str">
        <f t="shared" si="261"/>
        <v>jun/2020</v>
      </c>
      <c r="E8142" s="263">
        <v>44001</v>
      </c>
      <c r="F8142" s="259" t="s">
        <v>2231</v>
      </c>
      <c r="G8142" s="259" t="s">
        <v>295</v>
      </c>
      <c r="H8142" s="264" t="s">
        <v>2153</v>
      </c>
      <c r="I8142" s="264" t="s">
        <v>120</v>
      </c>
      <c r="J8142" s="264">
        <v>-30.13</v>
      </c>
      <c r="K8142" s="82" t="str">
        <f>IFERROR(IFERROR(VLOOKUP(I8142,'DE-PARA'!B:D,3,0),VLOOKUP(I8142,'DE-PARA'!C:D,2,0)),"NÃO ENCONTRADO")</f>
        <v>Serviços</v>
      </c>
      <c r="L8142" s="50" t="str">
        <f>VLOOKUP(K8142,'Base -Receita-Despesa'!$B:$AS,1,FALSE)</f>
        <v>Serviços</v>
      </c>
    </row>
    <row r="8143" spans="1:12" ht="15" customHeight="1" x14ac:dyDescent="0.25">
      <c r="A8143" s="81" t="str">
        <f t="shared" si="260"/>
        <v>2020</v>
      </c>
      <c r="B8143" s="259" t="s">
        <v>1021</v>
      </c>
      <c r="C8143" s="260" t="s">
        <v>1022</v>
      </c>
      <c r="D8143" s="73" t="str">
        <f t="shared" si="261"/>
        <v>jun/2020</v>
      </c>
      <c r="E8143" s="263">
        <v>44001</v>
      </c>
      <c r="F8143" s="259" t="s">
        <v>1797</v>
      </c>
      <c r="G8143" s="259" t="s">
        <v>295</v>
      </c>
      <c r="H8143" s="264" t="s">
        <v>2224</v>
      </c>
      <c r="I8143" s="264" t="s">
        <v>243</v>
      </c>
      <c r="J8143" s="265">
        <v>-2785.35</v>
      </c>
      <c r="K8143" s="82" t="str">
        <f>IFERROR(IFERROR(VLOOKUP(I8143,'DE-PARA'!B:D,3,0),VLOOKUP(I8143,'DE-PARA'!C:D,2,0)),"NÃO ENCONTRADO")</f>
        <v>Pessoal</v>
      </c>
      <c r="L8143" s="50" t="str">
        <f>VLOOKUP(K8143,'Base -Receita-Despesa'!$B:$AS,1,FALSE)</f>
        <v>Pessoal</v>
      </c>
    </row>
    <row r="8144" spans="1:12" ht="15" customHeight="1" x14ac:dyDescent="0.25">
      <c r="A8144" s="81" t="str">
        <f t="shared" si="260"/>
        <v>2020</v>
      </c>
      <c r="B8144" s="259" t="s">
        <v>1021</v>
      </c>
      <c r="C8144" s="260" t="s">
        <v>1022</v>
      </c>
      <c r="D8144" s="73" t="str">
        <f t="shared" si="261"/>
        <v>jun/2020</v>
      </c>
      <c r="E8144" s="263">
        <v>44001</v>
      </c>
      <c r="F8144" s="259" t="s">
        <v>2232</v>
      </c>
      <c r="G8144" s="259" t="s">
        <v>295</v>
      </c>
      <c r="H8144" s="264" t="s">
        <v>338</v>
      </c>
      <c r="I8144" s="264" t="s">
        <v>137</v>
      </c>
      <c r="J8144" s="264">
        <v>-385.49</v>
      </c>
      <c r="K8144" s="82" t="str">
        <f>IFERROR(IFERROR(VLOOKUP(I8144,'DE-PARA'!B:D,3,0),VLOOKUP(I8144,'DE-PARA'!C:D,2,0)),"NÃO ENCONTRADO")</f>
        <v>Serviços</v>
      </c>
      <c r="L8144" s="50" t="str">
        <f>VLOOKUP(K8144,'Base -Receita-Despesa'!$B:$AS,1,FALSE)</f>
        <v>Serviços</v>
      </c>
    </row>
    <row r="8145" spans="1:12" ht="15" customHeight="1" x14ac:dyDescent="0.25">
      <c r="A8145" s="81" t="str">
        <f t="shared" si="260"/>
        <v>2020</v>
      </c>
      <c r="B8145" s="259" t="s">
        <v>1021</v>
      </c>
      <c r="C8145" s="260" t="s">
        <v>1022</v>
      </c>
      <c r="D8145" s="73" t="str">
        <f t="shared" si="261"/>
        <v>jun/2020</v>
      </c>
      <c r="E8145" s="263">
        <v>44001</v>
      </c>
      <c r="F8145" s="259" t="s">
        <v>794</v>
      </c>
      <c r="G8145" s="259" t="s">
        <v>295</v>
      </c>
      <c r="H8145" s="264" t="s">
        <v>947</v>
      </c>
      <c r="I8145" s="264" t="s">
        <v>156</v>
      </c>
      <c r="J8145" s="265">
        <v>-12630.4</v>
      </c>
      <c r="K8145" s="82" t="str">
        <f>IFERROR(IFERROR(VLOOKUP(I8145,'DE-PARA'!B:D,3,0),VLOOKUP(I8145,'DE-PARA'!C:D,2,0)),"NÃO ENCONTRADO")</f>
        <v>Encargos sobre Folha de Pagamento</v>
      </c>
      <c r="L8145" s="50" t="str">
        <f>VLOOKUP(K8145,'Base -Receita-Despesa'!$B:$AS,1,FALSE)</f>
        <v>Encargos sobre Folha de Pagamento</v>
      </c>
    </row>
    <row r="8146" spans="1:12" ht="15" customHeight="1" x14ac:dyDescent="0.25">
      <c r="A8146" s="81" t="str">
        <f t="shared" si="260"/>
        <v>2020</v>
      </c>
      <c r="B8146" s="259" t="s">
        <v>1021</v>
      </c>
      <c r="C8146" s="260" t="s">
        <v>1022</v>
      </c>
      <c r="D8146" s="73" t="str">
        <f t="shared" si="261"/>
        <v>jun/2020</v>
      </c>
      <c r="E8146" s="263">
        <v>44001</v>
      </c>
      <c r="F8146" s="259">
        <v>122010</v>
      </c>
      <c r="G8146" s="259" t="s">
        <v>295</v>
      </c>
      <c r="H8146" s="264" t="s">
        <v>2119</v>
      </c>
      <c r="I8146" s="264" t="s">
        <v>248</v>
      </c>
      <c r="J8146" s="265">
        <v>-1277.46</v>
      </c>
      <c r="K8146" s="82" t="str">
        <f>IFERROR(IFERROR(VLOOKUP(I8146,'DE-PARA'!B:D,3,0),VLOOKUP(I8146,'DE-PARA'!C:D,2,0)),"NÃO ENCONTRADO")</f>
        <v>Materiais</v>
      </c>
      <c r="L8146" s="50" t="str">
        <f>VLOOKUP(K8146,'Base -Receita-Despesa'!$B:$AS,1,FALSE)</f>
        <v>Materiais</v>
      </c>
    </row>
    <row r="8147" spans="1:12" ht="15" customHeight="1" x14ac:dyDescent="0.25">
      <c r="A8147" s="81" t="str">
        <f t="shared" si="260"/>
        <v>2020</v>
      </c>
      <c r="B8147" s="259" t="s">
        <v>1021</v>
      </c>
      <c r="C8147" s="260" t="s">
        <v>1022</v>
      </c>
      <c r="D8147" s="73" t="str">
        <f t="shared" si="261"/>
        <v>jun/2020</v>
      </c>
      <c r="E8147" s="263">
        <v>44001</v>
      </c>
      <c r="F8147" s="259">
        <v>121985</v>
      </c>
      <c r="G8147" s="259" t="s">
        <v>295</v>
      </c>
      <c r="H8147" s="264" t="s">
        <v>2119</v>
      </c>
      <c r="I8147" s="264" t="s">
        <v>249</v>
      </c>
      <c r="J8147" s="265">
        <v>-3923.85</v>
      </c>
      <c r="K8147" s="82" t="str">
        <f>IFERROR(IFERROR(VLOOKUP(I8147,'DE-PARA'!B:D,3,0),VLOOKUP(I8147,'DE-PARA'!C:D,2,0)),"NÃO ENCONTRADO")</f>
        <v>Materiais</v>
      </c>
      <c r="L8147" s="50" t="str">
        <f>VLOOKUP(K8147,'Base -Receita-Despesa'!$B:$AS,1,FALSE)</f>
        <v>Materiais</v>
      </c>
    </row>
    <row r="8148" spans="1:12" ht="15" customHeight="1" x14ac:dyDescent="0.25">
      <c r="A8148" s="81" t="str">
        <f t="shared" si="260"/>
        <v>2020</v>
      </c>
      <c r="B8148" s="259" t="s">
        <v>1021</v>
      </c>
      <c r="C8148" s="260" t="s">
        <v>1022</v>
      </c>
      <c r="D8148" s="73" t="str">
        <f t="shared" si="261"/>
        <v>jun/2020</v>
      </c>
      <c r="E8148" s="263">
        <v>44001</v>
      </c>
      <c r="F8148" s="259">
        <v>24466</v>
      </c>
      <c r="G8148" s="259" t="s">
        <v>295</v>
      </c>
      <c r="H8148" s="264" t="s">
        <v>782</v>
      </c>
      <c r="I8148" s="264" t="s">
        <v>158</v>
      </c>
      <c r="J8148" s="264">
        <v>-162</v>
      </c>
      <c r="K8148" s="82" t="str">
        <f>IFERROR(IFERROR(VLOOKUP(I8148,'DE-PARA'!B:D,3,0),VLOOKUP(I8148,'DE-PARA'!C:D,2,0)),"NÃO ENCONTRADO")</f>
        <v>Materiais</v>
      </c>
      <c r="L8148" s="50" t="str">
        <f>VLOOKUP(K8148,'Base -Receita-Despesa'!$B:$AS,1,FALSE)</f>
        <v>Materiais</v>
      </c>
    </row>
    <row r="8149" spans="1:12" ht="15" customHeight="1" x14ac:dyDescent="0.25">
      <c r="A8149" s="81" t="str">
        <f t="shared" si="260"/>
        <v>2020</v>
      </c>
      <c r="B8149" s="259" t="s">
        <v>1021</v>
      </c>
      <c r="C8149" s="260" t="s">
        <v>1022</v>
      </c>
      <c r="D8149" s="73" t="str">
        <f t="shared" si="261"/>
        <v>jun/2020</v>
      </c>
      <c r="E8149" s="263">
        <v>44001</v>
      </c>
      <c r="F8149" s="259">
        <v>11972</v>
      </c>
      <c r="G8149" s="259" t="s">
        <v>295</v>
      </c>
      <c r="H8149" s="264" t="s">
        <v>1006</v>
      </c>
      <c r="I8149" s="264" t="s">
        <v>249</v>
      </c>
      <c r="J8149" s="265">
        <v>-1725.92</v>
      </c>
      <c r="K8149" s="82" t="str">
        <f>IFERROR(IFERROR(VLOOKUP(I8149,'DE-PARA'!B:D,3,0),VLOOKUP(I8149,'DE-PARA'!C:D,2,0)),"NÃO ENCONTRADO")</f>
        <v>Materiais</v>
      </c>
      <c r="L8149" s="50" t="str">
        <f>VLOOKUP(K8149,'Base -Receita-Despesa'!$B:$AS,1,FALSE)</f>
        <v>Materiais</v>
      </c>
    </row>
    <row r="8150" spans="1:12" ht="15" customHeight="1" x14ac:dyDescent="0.25">
      <c r="A8150" s="81" t="str">
        <f t="shared" si="260"/>
        <v>2020</v>
      </c>
      <c r="B8150" s="259" t="s">
        <v>1021</v>
      </c>
      <c r="C8150" s="260" t="s">
        <v>1022</v>
      </c>
      <c r="D8150" s="73" t="str">
        <f t="shared" si="261"/>
        <v>jun/2020</v>
      </c>
      <c r="E8150" s="263">
        <v>44001</v>
      </c>
      <c r="F8150" s="259">
        <v>213477</v>
      </c>
      <c r="G8150" s="259" t="s">
        <v>295</v>
      </c>
      <c r="H8150" s="264" t="s">
        <v>755</v>
      </c>
      <c r="I8150" s="264" t="s">
        <v>248</v>
      </c>
      <c r="J8150" s="265">
        <v>-2561.3000000000002</v>
      </c>
      <c r="K8150" s="82" t="str">
        <f>IFERROR(IFERROR(VLOOKUP(I8150,'DE-PARA'!B:D,3,0),VLOOKUP(I8150,'DE-PARA'!C:D,2,0)),"NÃO ENCONTRADO")</f>
        <v>Materiais</v>
      </c>
      <c r="L8150" s="50" t="str">
        <f>VLOOKUP(K8150,'Base -Receita-Despesa'!$B:$AS,1,FALSE)</f>
        <v>Materiais</v>
      </c>
    </row>
    <row r="8151" spans="1:12" ht="15" customHeight="1" x14ac:dyDescent="0.25">
      <c r="A8151" s="81" t="str">
        <f t="shared" si="260"/>
        <v>2020</v>
      </c>
      <c r="B8151" s="259" t="s">
        <v>1021</v>
      </c>
      <c r="C8151" s="260" t="s">
        <v>1022</v>
      </c>
      <c r="D8151" s="73" t="str">
        <f t="shared" si="261"/>
        <v>jun/2020</v>
      </c>
      <c r="E8151" s="263">
        <v>44001</v>
      </c>
      <c r="F8151" s="259" t="s">
        <v>2233</v>
      </c>
      <c r="G8151" s="259" t="s">
        <v>295</v>
      </c>
      <c r="H8151" s="264" t="s">
        <v>840</v>
      </c>
      <c r="I8151" s="264" t="s">
        <v>150</v>
      </c>
      <c r="J8151" s="265">
        <v>-3778.12</v>
      </c>
      <c r="K8151" s="82" t="str">
        <f>IFERROR(IFERROR(VLOOKUP(I8151,'DE-PARA'!B:D,3,0),VLOOKUP(I8151,'DE-PARA'!C:D,2,0)),"NÃO ENCONTRADO")</f>
        <v>Serviços</v>
      </c>
      <c r="L8151" s="50" t="str">
        <f>VLOOKUP(K8151,'Base -Receita-Despesa'!$B:$AS,1,FALSE)</f>
        <v>Serviços</v>
      </c>
    </row>
    <row r="8152" spans="1:12" ht="15" customHeight="1" x14ac:dyDescent="0.25">
      <c r="A8152" s="81" t="str">
        <f t="shared" si="260"/>
        <v>2020</v>
      </c>
      <c r="B8152" s="259" t="s">
        <v>1021</v>
      </c>
      <c r="C8152" s="260" t="s">
        <v>1022</v>
      </c>
      <c r="D8152" s="73" t="str">
        <f t="shared" si="261"/>
        <v>jun/2020</v>
      </c>
      <c r="E8152" s="263">
        <v>44001</v>
      </c>
      <c r="F8152" s="259" t="s">
        <v>935</v>
      </c>
      <c r="G8152" s="259" t="s">
        <v>295</v>
      </c>
      <c r="H8152" s="264" t="s">
        <v>949</v>
      </c>
      <c r="I8152" s="264" t="s">
        <v>157</v>
      </c>
      <c r="J8152" s="265">
        <v>-142609.91</v>
      </c>
      <c r="K8152" s="82" t="str">
        <f>IFERROR(IFERROR(VLOOKUP(I8152,'DE-PARA'!B:D,3,0),VLOOKUP(I8152,'DE-PARA'!C:D,2,0)),"NÃO ENCONTRADO")</f>
        <v>Encargos sobre Folha de Pagamento</v>
      </c>
      <c r="L8152" s="50" t="str">
        <f>VLOOKUP(K8152,'Base -Receita-Despesa'!$B:$AS,1,FALSE)</f>
        <v>Encargos sobre Folha de Pagamento</v>
      </c>
    </row>
    <row r="8153" spans="1:12" ht="15" customHeight="1" x14ac:dyDescent="0.25">
      <c r="A8153" s="81" t="str">
        <f t="shared" si="260"/>
        <v>2020</v>
      </c>
      <c r="B8153" s="259" t="s">
        <v>1021</v>
      </c>
      <c r="C8153" s="260" t="s">
        <v>1022</v>
      </c>
      <c r="D8153" s="73" t="str">
        <f t="shared" si="261"/>
        <v>jun/2020</v>
      </c>
      <c r="E8153" s="263">
        <v>44001</v>
      </c>
      <c r="F8153" s="259">
        <v>1523</v>
      </c>
      <c r="G8153" s="259" t="s">
        <v>295</v>
      </c>
      <c r="H8153" s="264" t="s">
        <v>1984</v>
      </c>
      <c r="I8153" s="264" t="s">
        <v>284</v>
      </c>
      <c r="J8153" s="265">
        <v>-2880</v>
      </c>
      <c r="K8153" s="82" t="str">
        <f>IFERROR(IFERROR(VLOOKUP(I8153,'DE-PARA'!B:D,3,0),VLOOKUP(I8153,'DE-PARA'!C:D,2,0)),"NÃO ENCONTRADO")</f>
        <v>Investimentos</v>
      </c>
      <c r="L8153" s="50" t="str">
        <f>VLOOKUP(K8153,'Base -Receita-Despesa'!$B:$AS,1,FALSE)</f>
        <v>Investimentos</v>
      </c>
    </row>
    <row r="8154" spans="1:12" ht="15" customHeight="1" x14ac:dyDescent="0.25">
      <c r="A8154" s="81" t="str">
        <f t="shared" si="260"/>
        <v>2020</v>
      </c>
      <c r="B8154" s="259" t="s">
        <v>1021</v>
      </c>
      <c r="C8154" s="260" t="s">
        <v>1022</v>
      </c>
      <c r="D8154" s="73" t="str">
        <f t="shared" si="261"/>
        <v>jun/2020</v>
      </c>
      <c r="E8154" s="263">
        <v>44001</v>
      </c>
      <c r="F8154" s="259">
        <v>3099</v>
      </c>
      <c r="G8154" s="259" t="s">
        <v>323</v>
      </c>
      <c r="H8154" s="264" t="s">
        <v>2128</v>
      </c>
      <c r="I8154" s="264" t="s">
        <v>253</v>
      </c>
      <c r="J8154" s="264">
        <v>-365.42</v>
      </c>
      <c r="K8154" s="82" t="str">
        <f>IFERROR(IFERROR(VLOOKUP(I8154,'DE-PARA'!B:D,3,0),VLOOKUP(I8154,'DE-PARA'!C:D,2,0)),"NÃO ENCONTRADO")</f>
        <v>Materiais</v>
      </c>
      <c r="L8154" s="50" t="str">
        <f>VLOOKUP(K8154,'Base -Receita-Despesa'!$B:$AS,1,FALSE)</f>
        <v>Materiais</v>
      </c>
    </row>
    <row r="8155" spans="1:12" ht="15" customHeight="1" x14ac:dyDescent="0.25">
      <c r="A8155" s="81" t="str">
        <f t="shared" si="260"/>
        <v>2020</v>
      </c>
      <c r="B8155" s="259" t="s">
        <v>1021</v>
      </c>
      <c r="C8155" s="260" t="s">
        <v>1022</v>
      </c>
      <c r="D8155" s="73" t="str">
        <f t="shared" si="261"/>
        <v>jun/2020</v>
      </c>
      <c r="E8155" s="263">
        <v>44001</v>
      </c>
      <c r="F8155" s="259">
        <v>3113</v>
      </c>
      <c r="G8155" s="259" t="s">
        <v>323</v>
      </c>
      <c r="H8155" s="264" t="s">
        <v>2128</v>
      </c>
      <c r="I8155" s="264" t="s">
        <v>253</v>
      </c>
      <c r="J8155" s="264">
        <v>-4.33</v>
      </c>
      <c r="K8155" s="82" t="str">
        <f>IFERROR(IFERROR(VLOOKUP(I8155,'DE-PARA'!B:D,3,0),VLOOKUP(I8155,'DE-PARA'!C:D,2,0)),"NÃO ENCONTRADO")</f>
        <v>Materiais</v>
      </c>
      <c r="L8155" s="50" t="str">
        <f>VLOOKUP(K8155,'Base -Receita-Despesa'!$B:$AS,1,FALSE)</f>
        <v>Materiais</v>
      </c>
    </row>
    <row r="8156" spans="1:12" ht="15" customHeight="1" x14ac:dyDescent="0.25">
      <c r="A8156" s="81" t="str">
        <f t="shared" si="260"/>
        <v>2020</v>
      </c>
      <c r="B8156" s="259" t="s">
        <v>1021</v>
      </c>
      <c r="C8156" s="260" t="s">
        <v>1022</v>
      </c>
      <c r="D8156" s="73" t="str">
        <f t="shared" si="261"/>
        <v>jun/2020</v>
      </c>
      <c r="E8156" s="263">
        <v>44001</v>
      </c>
      <c r="F8156" s="259">
        <v>3114</v>
      </c>
      <c r="G8156" s="259" t="s">
        <v>323</v>
      </c>
      <c r="H8156" s="264" t="s">
        <v>2128</v>
      </c>
      <c r="I8156" s="264" t="s">
        <v>253</v>
      </c>
      <c r="J8156" s="264">
        <v>-349.81</v>
      </c>
      <c r="K8156" s="82" t="str">
        <f>IFERROR(IFERROR(VLOOKUP(I8156,'DE-PARA'!B:D,3,0),VLOOKUP(I8156,'DE-PARA'!C:D,2,0)),"NÃO ENCONTRADO")</f>
        <v>Materiais</v>
      </c>
      <c r="L8156" s="50" t="str">
        <f>VLOOKUP(K8156,'Base -Receita-Despesa'!$B:$AS,1,FALSE)</f>
        <v>Materiais</v>
      </c>
    </row>
    <row r="8157" spans="1:12" ht="15" customHeight="1" x14ac:dyDescent="0.25">
      <c r="A8157" s="81" t="str">
        <f t="shared" si="260"/>
        <v>2020</v>
      </c>
      <c r="B8157" s="259" t="s">
        <v>1021</v>
      </c>
      <c r="C8157" s="260" t="s">
        <v>1022</v>
      </c>
      <c r="D8157" s="73" t="str">
        <f t="shared" si="261"/>
        <v>jun/2020</v>
      </c>
      <c r="E8157" s="263">
        <v>44001</v>
      </c>
      <c r="F8157" s="259">
        <v>3098</v>
      </c>
      <c r="G8157" s="259" t="s">
        <v>323</v>
      </c>
      <c r="H8157" s="264" t="s">
        <v>2128</v>
      </c>
      <c r="I8157" s="264" t="s">
        <v>253</v>
      </c>
      <c r="J8157" s="264">
        <v>-507.19</v>
      </c>
      <c r="K8157" s="82" t="str">
        <f>IFERROR(IFERROR(VLOOKUP(I8157,'DE-PARA'!B:D,3,0),VLOOKUP(I8157,'DE-PARA'!C:D,2,0)),"NÃO ENCONTRADO")</f>
        <v>Materiais</v>
      </c>
      <c r="L8157" s="50" t="str">
        <f>VLOOKUP(K8157,'Base -Receita-Despesa'!$B:$AS,1,FALSE)</f>
        <v>Materiais</v>
      </c>
    </row>
    <row r="8158" spans="1:12" ht="15" customHeight="1" x14ac:dyDescent="0.25">
      <c r="A8158" s="81" t="str">
        <f t="shared" si="260"/>
        <v>2020</v>
      </c>
      <c r="B8158" s="259" t="s">
        <v>1021</v>
      </c>
      <c r="C8158" s="260" t="s">
        <v>1022</v>
      </c>
      <c r="D8158" s="73" t="str">
        <f t="shared" si="261"/>
        <v>jun/2020</v>
      </c>
      <c r="E8158" s="263">
        <v>44001</v>
      </c>
      <c r="F8158" s="259" t="s">
        <v>196</v>
      </c>
      <c r="G8158" s="259" t="s">
        <v>295</v>
      </c>
      <c r="H8158" s="264" t="s">
        <v>197</v>
      </c>
      <c r="I8158" s="264" t="s">
        <v>133</v>
      </c>
      <c r="J8158" s="264">
        <v>-10</v>
      </c>
      <c r="K8158" s="82" t="str">
        <f>IFERROR(IFERROR(VLOOKUP(I8158,'DE-PARA'!B:D,3,0),VLOOKUP(I8158,'DE-PARA'!C:D,2,0)),"NÃO ENCONTRADO")</f>
        <v>Outras Saídas</v>
      </c>
      <c r="L8158" s="50" t="str">
        <f>VLOOKUP(K8158,'Base -Receita-Despesa'!$B:$AS,1,FALSE)</f>
        <v>Outras Saídas</v>
      </c>
    </row>
    <row r="8159" spans="1:12" ht="15" customHeight="1" x14ac:dyDescent="0.25">
      <c r="A8159" s="81" t="str">
        <f t="shared" si="260"/>
        <v>2020</v>
      </c>
      <c r="B8159" s="259" t="s">
        <v>1021</v>
      </c>
      <c r="C8159" s="260" t="s">
        <v>1022</v>
      </c>
      <c r="D8159" s="73" t="str">
        <f t="shared" si="261"/>
        <v>jun/2020</v>
      </c>
      <c r="E8159" s="263">
        <v>44001</v>
      </c>
      <c r="F8159" s="259" t="s">
        <v>196</v>
      </c>
      <c r="G8159" s="259" t="s">
        <v>295</v>
      </c>
      <c r="H8159" s="264" t="s">
        <v>197</v>
      </c>
      <c r="I8159" s="264" t="s">
        <v>133</v>
      </c>
      <c r="J8159" s="264">
        <v>-10</v>
      </c>
      <c r="K8159" s="82" t="str">
        <f>IFERROR(IFERROR(VLOOKUP(I8159,'DE-PARA'!B:D,3,0),VLOOKUP(I8159,'DE-PARA'!C:D,2,0)),"NÃO ENCONTRADO")</f>
        <v>Outras Saídas</v>
      </c>
      <c r="L8159" s="50" t="str">
        <f>VLOOKUP(K8159,'Base -Receita-Despesa'!$B:$AS,1,FALSE)</f>
        <v>Outras Saídas</v>
      </c>
    </row>
    <row r="8160" spans="1:12" ht="15" customHeight="1" x14ac:dyDescent="0.25">
      <c r="A8160" s="81" t="str">
        <f t="shared" si="260"/>
        <v>2020</v>
      </c>
      <c r="B8160" s="259" t="s">
        <v>1021</v>
      </c>
      <c r="C8160" s="260" t="s">
        <v>1022</v>
      </c>
      <c r="D8160" s="73" t="str">
        <f t="shared" si="261"/>
        <v>jun/2020</v>
      </c>
      <c r="E8160" s="263">
        <v>44001</v>
      </c>
      <c r="F8160" s="259" t="s">
        <v>538</v>
      </c>
      <c r="G8160" s="259" t="s">
        <v>295</v>
      </c>
      <c r="H8160" s="264" t="s">
        <v>208</v>
      </c>
      <c r="I8160" s="264" t="s">
        <v>298</v>
      </c>
      <c r="J8160" s="265">
        <v>182349.07</v>
      </c>
      <c r="K8160" s="82" t="str">
        <f>IFERROR(IFERROR(VLOOKUP(I8160,'DE-PARA'!B:D,3,0),VLOOKUP(I8160,'DE-PARA'!C:D,2,0)),"NÃO ENCONTRADO")</f>
        <v>Entrada Conta Aplicação (+)</v>
      </c>
      <c r="L8160" s="50" t="str">
        <f>VLOOKUP(K8160,'Base -Receita-Despesa'!$B:$AS,1,FALSE)</f>
        <v>ENTRADA CONTA APLICAÇÃO (+)</v>
      </c>
    </row>
    <row r="8161" spans="1:12" ht="15" customHeight="1" x14ac:dyDescent="0.25">
      <c r="A8161" s="81" t="str">
        <f t="shared" si="260"/>
        <v>2020</v>
      </c>
      <c r="B8161" s="259" t="s">
        <v>1023</v>
      </c>
      <c r="C8161" s="260" t="s">
        <v>1022</v>
      </c>
      <c r="D8161" s="73" t="str">
        <f t="shared" si="261"/>
        <v>jun/2020</v>
      </c>
      <c r="E8161" s="263">
        <v>44001</v>
      </c>
      <c r="F8161" s="259" t="s">
        <v>205</v>
      </c>
      <c r="G8161" s="259" t="s">
        <v>295</v>
      </c>
      <c r="H8161" s="264" t="s">
        <v>736</v>
      </c>
      <c r="I8161" s="264" t="s">
        <v>125</v>
      </c>
      <c r="J8161" s="265">
        <v>-65120.800000000003</v>
      </c>
      <c r="K8161" s="82" t="str">
        <f>IFERROR(IFERROR(VLOOKUP(I8161,'DE-PARA'!B:D,3,0),VLOOKUP(I8161,'DE-PARA'!C:D,2,0)),"NÃO ENCONTRADO")</f>
        <v>TEV – Transferências Entre Contas (Entradas)</v>
      </c>
      <c r="L8161" s="50" t="str">
        <f>VLOOKUP(K8161,'Base -Receita-Despesa'!$B:$AS,1,FALSE)</f>
        <v>TEV – Transferências Entre Contas (Entradas)</v>
      </c>
    </row>
    <row r="8162" spans="1:12" ht="15" customHeight="1" x14ac:dyDescent="0.25">
      <c r="A8162" s="81" t="str">
        <f t="shared" si="260"/>
        <v>2020</v>
      </c>
      <c r="B8162" s="259" t="s">
        <v>1021</v>
      </c>
      <c r="C8162" s="260" t="s">
        <v>1022</v>
      </c>
      <c r="D8162" s="73" t="str">
        <f t="shared" si="261"/>
        <v>jun/2020</v>
      </c>
      <c r="E8162" s="263">
        <v>44004</v>
      </c>
      <c r="F8162" s="259" t="s">
        <v>214</v>
      </c>
      <c r="G8162" s="259" t="s">
        <v>295</v>
      </c>
      <c r="H8162" s="264" t="s">
        <v>329</v>
      </c>
      <c r="I8162" s="264" t="s">
        <v>133</v>
      </c>
      <c r="J8162" s="264">
        <v>-49.5</v>
      </c>
      <c r="K8162" s="82" t="str">
        <f>IFERROR(IFERROR(VLOOKUP(I8162,'DE-PARA'!B:D,3,0),VLOOKUP(I8162,'DE-PARA'!C:D,2,0)),"NÃO ENCONTRADO")</f>
        <v>Outras Saídas</v>
      </c>
      <c r="L8162" s="50" t="str">
        <f>VLOOKUP(K8162,'Base -Receita-Despesa'!$B:$AS,1,FALSE)</f>
        <v>Outras Saídas</v>
      </c>
    </row>
    <row r="8163" spans="1:12" ht="15" customHeight="1" x14ac:dyDescent="0.25">
      <c r="A8163" s="81" t="str">
        <f t="shared" si="260"/>
        <v>2020</v>
      </c>
      <c r="B8163" s="259" t="s">
        <v>1021</v>
      </c>
      <c r="C8163" s="260" t="s">
        <v>1022</v>
      </c>
      <c r="D8163" s="73" t="str">
        <f t="shared" si="261"/>
        <v>jun/2020</v>
      </c>
      <c r="E8163" s="263">
        <v>44005</v>
      </c>
      <c r="F8163" s="259" t="s">
        <v>196</v>
      </c>
      <c r="G8163" s="259" t="s">
        <v>295</v>
      </c>
      <c r="H8163" s="270" t="s">
        <v>197</v>
      </c>
      <c r="I8163" s="270" t="s">
        <v>133</v>
      </c>
      <c r="J8163" s="264">
        <v>-67.08</v>
      </c>
      <c r="K8163" s="82" t="str">
        <f>IFERROR(IFERROR(VLOOKUP(I8163,'DE-PARA'!B:D,3,0),VLOOKUP(I8163,'DE-PARA'!C:D,2,0)),"NÃO ENCONTRADO")</f>
        <v>Outras Saídas</v>
      </c>
      <c r="L8163" s="50" t="str">
        <f>VLOOKUP(K8163,'Base -Receita-Despesa'!$B:$AS,1,FALSE)</f>
        <v>Outras Saídas</v>
      </c>
    </row>
    <row r="8164" spans="1:12" ht="15" customHeight="1" x14ac:dyDescent="0.25">
      <c r="A8164" s="81" t="str">
        <f t="shared" si="260"/>
        <v>2020</v>
      </c>
      <c r="B8164" s="259" t="s">
        <v>1021</v>
      </c>
      <c r="C8164" s="260" t="s">
        <v>1022</v>
      </c>
      <c r="D8164" s="73" t="str">
        <f t="shared" si="261"/>
        <v>jun/2020</v>
      </c>
      <c r="E8164" s="263">
        <v>44006</v>
      </c>
      <c r="F8164" s="259" t="s">
        <v>538</v>
      </c>
      <c r="G8164" s="259" t="s">
        <v>295</v>
      </c>
      <c r="H8164" s="264" t="s">
        <v>208</v>
      </c>
      <c r="I8164" s="270" t="s">
        <v>298</v>
      </c>
      <c r="J8164" s="264">
        <v>116.58</v>
      </c>
      <c r="K8164" s="82" t="str">
        <f>IFERROR(IFERROR(VLOOKUP(I8164,'DE-PARA'!B:D,3,0),VLOOKUP(I8164,'DE-PARA'!C:D,2,0)),"NÃO ENCONTRADO")</f>
        <v>Entrada Conta Aplicação (+)</v>
      </c>
      <c r="L8164" s="50" t="str">
        <f>VLOOKUP(K8164,'Base -Receita-Despesa'!$B:$AS,1,FALSE)</f>
        <v>ENTRADA CONTA APLICAÇÃO (+)</v>
      </c>
    </row>
    <row r="8165" spans="1:12" ht="15" customHeight="1" x14ac:dyDescent="0.25">
      <c r="A8165" s="81" t="str">
        <f t="shared" si="260"/>
        <v>2020</v>
      </c>
      <c r="B8165" s="259" t="s">
        <v>1021</v>
      </c>
      <c r="C8165" s="260" t="s">
        <v>1022</v>
      </c>
      <c r="D8165" s="73" t="str">
        <f t="shared" si="261"/>
        <v>jun/2020</v>
      </c>
      <c r="E8165" s="263">
        <v>44007</v>
      </c>
      <c r="F8165" s="259" t="s">
        <v>205</v>
      </c>
      <c r="G8165" s="259" t="s">
        <v>295</v>
      </c>
      <c r="H8165" s="264" t="s">
        <v>736</v>
      </c>
      <c r="I8165" s="264" t="s">
        <v>125</v>
      </c>
      <c r="J8165" s="265">
        <v>443330.86</v>
      </c>
      <c r="K8165" s="82" t="str">
        <f>IFERROR(IFERROR(VLOOKUP(I8165,'DE-PARA'!B:D,3,0),VLOOKUP(I8165,'DE-PARA'!C:D,2,0)),"NÃO ENCONTRADO")</f>
        <v>TEV – Transferências Entre Contas (Entradas)</v>
      </c>
      <c r="L8165" s="50" t="str">
        <f>VLOOKUP(K8165,'Base -Receita-Despesa'!$B:$AS,1,FALSE)</f>
        <v>TEV – Transferências Entre Contas (Entradas)</v>
      </c>
    </row>
    <row r="8166" spans="1:12" ht="15" customHeight="1" x14ac:dyDescent="0.25">
      <c r="A8166" s="81" t="str">
        <f t="shared" si="260"/>
        <v>2020</v>
      </c>
      <c r="B8166" s="259" t="s">
        <v>1021</v>
      </c>
      <c r="C8166" s="260" t="s">
        <v>1022</v>
      </c>
      <c r="D8166" s="73" t="str">
        <f t="shared" si="261"/>
        <v>jun/2020</v>
      </c>
      <c r="E8166" s="263">
        <v>44007</v>
      </c>
      <c r="F8166" s="259">
        <v>561</v>
      </c>
      <c r="G8166" s="259" t="s">
        <v>295</v>
      </c>
      <c r="H8166" s="264" t="s">
        <v>2149</v>
      </c>
      <c r="I8166" s="264" t="s">
        <v>248</v>
      </c>
      <c r="J8166" s="265">
        <v>-2631.6</v>
      </c>
      <c r="K8166" s="82" t="str">
        <f>IFERROR(IFERROR(VLOOKUP(I8166,'DE-PARA'!B:D,3,0),VLOOKUP(I8166,'DE-PARA'!C:D,2,0)),"NÃO ENCONTRADO")</f>
        <v>Materiais</v>
      </c>
      <c r="L8166" s="50" t="str">
        <f>VLOOKUP(K8166,'Base -Receita-Despesa'!$B:$AS,1,FALSE)</f>
        <v>Materiais</v>
      </c>
    </row>
    <row r="8167" spans="1:12" ht="15" customHeight="1" x14ac:dyDescent="0.25">
      <c r="A8167" s="81" t="str">
        <f t="shared" si="260"/>
        <v>2020</v>
      </c>
      <c r="B8167" s="259" t="s">
        <v>1021</v>
      </c>
      <c r="C8167" s="260" t="s">
        <v>1022</v>
      </c>
      <c r="D8167" s="73" t="str">
        <f t="shared" si="261"/>
        <v>jun/2020</v>
      </c>
      <c r="E8167" s="263">
        <v>44007</v>
      </c>
      <c r="F8167" s="259">
        <v>8959</v>
      </c>
      <c r="G8167" s="259" t="s">
        <v>295</v>
      </c>
      <c r="H8167" s="264" t="s">
        <v>2234</v>
      </c>
      <c r="I8167" s="264" t="s">
        <v>190</v>
      </c>
      <c r="J8167" s="265">
        <v>-1300</v>
      </c>
      <c r="K8167" s="82" t="str">
        <f>IFERROR(IFERROR(VLOOKUP(I8167,'DE-PARA'!B:D,3,0),VLOOKUP(I8167,'DE-PARA'!C:D,2,0)),"NÃO ENCONTRADO")</f>
        <v>Serviços</v>
      </c>
      <c r="L8167" s="50" t="str">
        <f>VLOOKUP(K8167,'Base -Receita-Despesa'!$B:$AS,1,FALSE)</f>
        <v>Serviços</v>
      </c>
    </row>
    <row r="8168" spans="1:12" ht="15" customHeight="1" x14ac:dyDescent="0.25">
      <c r="A8168" s="81" t="str">
        <f t="shared" si="260"/>
        <v>2020</v>
      </c>
      <c r="B8168" s="259" t="s">
        <v>1021</v>
      </c>
      <c r="C8168" s="260" t="s">
        <v>1022</v>
      </c>
      <c r="D8168" s="73" t="str">
        <f t="shared" si="261"/>
        <v>jun/2020</v>
      </c>
      <c r="E8168" s="263">
        <v>44007</v>
      </c>
      <c r="F8168" s="259">
        <v>38627</v>
      </c>
      <c r="G8168" s="259" t="s">
        <v>295</v>
      </c>
      <c r="H8168" s="264" t="s">
        <v>1957</v>
      </c>
      <c r="I8168" s="264" t="s">
        <v>169</v>
      </c>
      <c r="J8168" s="264">
        <v>-111</v>
      </c>
      <c r="K8168" s="82" t="str">
        <f>IFERROR(IFERROR(VLOOKUP(I8168,'DE-PARA'!B:D,3,0),VLOOKUP(I8168,'DE-PARA'!C:D,2,0)),"NÃO ENCONTRADO")</f>
        <v>Serviços</v>
      </c>
      <c r="L8168" s="50" t="str">
        <f>VLOOKUP(K8168,'Base -Receita-Despesa'!$B:$AS,1,FALSE)</f>
        <v>Serviços</v>
      </c>
    </row>
    <row r="8169" spans="1:12" ht="15" customHeight="1" x14ac:dyDescent="0.25">
      <c r="A8169" s="81" t="str">
        <f t="shared" si="260"/>
        <v>2020</v>
      </c>
      <c r="B8169" s="259" t="s">
        <v>1021</v>
      </c>
      <c r="C8169" s="260" t="s">
        <v>1022</v>
      </c>
      <c r="D8169" s="73" t="str">
        <f t="shared" si="261"/>
        <v>jun/2020</v>
      </c>
      <c r="E8169" s="263">
        <v>44007</v>
      </c>
      <c r="F8169" s="259">
        <v>2666</v>
      </c>
      <c r="G8169" s="259" t="s">
        <v>295</v>
      </c>
      <c r="H8169" s="264" t="s">
        <v>1957</v>
      </c>
      <c r="I8169" s="264" t="s">
        <v>169</v>
      </c>
      <c r="J8169" s="264">
        <v>-840</v>
      </c>
      <c r="K8169" s="82" t="str">
        <f>IFERROR(IFERROR(VLOOKUP(I8169,'DE-PARA'!B:D,3,0),VLOOKUP(I8169,'DE-PARA'!C:D,2,0)),"NÃO ENCONTRADO")</f>
        <v>Serviços</v>
      </c>
      <c r="L8169" s="50" t="str">
        <f>VLOOKUP(K8169,'Base -Receita-Despesa'!$B:$AS,1,FALSE)</f>
        <v>Serviços</v>
      </c>
    </row>
    <row r="8170" spans="1:12" ht="15" customHeight="1" x14ac:dyDescent="0.25">
      <c r="A8170" s="81" t="str">
        <f t="shared" si="260"/>
        <v>2020</v>
      </c>
      <c r="B8170" s="259" t="s">
        <v>1021</v>
      </c>
      <c r="C8170" s="260" t="s">
        <v>1022</v>
      </c>
      <c r="D8170" s="73" t="str">
        <f t="shared" si="261"/>
        <v>jun/2020</v>
      </c>
      <c r="E8170" s="263">
        <v>44007</v>
      </c>
      <c r="F8170" s="259">
        <v>1218435</v>
      </c>
      <c r="G8170" s="259" t="s">
        <v>295</v>
      </c>
      <c r="H8170" s="264" t="s">
        <v>390</v>
      </c>
      <c r="I8170" s="264" t="s">
        <v>249</v>
      </c>
      <c r="J8170" s="265">
        <v>-3790.5</v>
      </c>
      <c r="K8170" s="82" t="str">
        <f>IFERROR(IFERROR(VLOOKUP(I8170,'DE-PARA'!B:D,3,0),VLOOKUP(I8170,'DE-PARA'!C:D,2,0)),"NÃO ENCONTRADO")</f>
        <v>Materiais</v>
      </c>
      <c r="L8170" s="50" t="str">
        <f>VLOOKUP(K8170,'Base -Receita-Despesa'!$B:$AS,1,FALSE)</f>
        <v>Materiais</v>
      </c>
    </row>
    <row r="8171" spans="1:12" ht="15" customHeight="1" x14ac:dyDescent="0.25">
      <c r="A8171" s="81" t="str">
        <f t="shared" si="260"/>
        <v>2020</v>
      </c>
      <c r="B8171" s="259" t="s">
        <v>1021</v>
      </c>
      <c r="C8171" s="260" t="s">
        <v>1022</v>
      </c>
      <c r="D8171" s="73" t="str">
        <f t="shared" si="261"/>
        <v>jun/2020</v>
      </c>
      <c r="E8171" s="263">
        <v>44007</v>
      </c>
      <c r="F8171" s="259" t="s">
        <v>765</v>
      </c>
      <c r="G8171" s="259" t="s">
        <v>295</v>
      </c>
      <c r="H8171" s="264" t="s">
        <v>948</v>
      </c>
      <c r="I8171" s="264" t="s">
        <v>156</v>
      </c>
      <c r="J8171" s="265">
        <v>-4280.03</v>
      </c>
      <c r="K8171" s="82" t="str">
        <f>IFERROR(IFERROR(VLOOKUP(I8171,'DE-PARA'!B:D,3,0),VLOOKUP(I8171,'DE-PARA'!C:D,2,0)),"NÃO ENCONTRADO")</f>
        <v>Encargos sobre Folha de Pagamento</v>
      </c>
      <c r="L8171" s="50" t="str">
        <f>VLOOKUP(K8171,'Base -Receita-Despesa'!$B:$AS,1,FALSE)</f>
        <v>Encargos sobre Folha de Pagamento</v>
      </c>
    </row>
    <row r="8172" spans="1:12" ht="15" customHeight="1" x14ac:dyDescent="0.25">
      <c r="A8172" s="81" t="str">
        <f t="shared" si="260"/>
        <v>2020</v>
      </c>
      <c r="B8172" s="259" t="s">
        <v>1021</v>
      </c>
      <c r="C8172" s="260" t="s">
        <v>1022</v>
      </c>
      <c r="D8172" s="73" t="str">
        <f t="shared" si="261"/>
        <v>jun/2020</v>
      </c>
      <c r="E8172" s="263">
        <v>44007</v>
      </c>
      <c r="F8172" s="259">
        <v>23739</v>
      </c>
      <c r="G8172" s="259" t="s">
        <v>295</v>
      </c>
      <c r="H8172" s="264" t="s">
        <v>2115</v>
      </c>
      <c r="I8172" s="264" t="s">
        <v>120</v>
      </c>
      <c r="J8172" s="265">
        <v>-1500</v>
      </c>
      <c r="K8172" s="82" t="str">
        <f>IFERROR(IFERROR(VLOOKUP(I8172,'DE-PARA'!B:D,3,0),VLOOKUP(I8172,'DE-PARA'!C:D,2,0)),"NÃO ENCONTRADO")</f>
        <v>Serviços</v>
      </c>
      <c r="L8172" s="50" t="str">
        <f>VLOOKUP(K8172,'Base -Receita-Despesa'!$B:$AS,1,FALSE)</f>
        <v>Serviços</v>
      </c>
    </row>
    <row r="8173" spans="1:12" ht="15" customHeight="1" x14ac:dyDescent="0.25">
      <c r="A8173" s="81" t="str">
        <f t="shared" si="260"/>
        <v>2020</v>
      </c>
      <c r="B8173" s="259" t="s">
        <v>1021</v>
      </c>
      <c r="C8173" s="260" t="s">
        <v>1022</v>
      </c>
      <c r="D8173" s="73" t="str">
        <f t="shared" si="261"/>
        <v>jun/2020</v>
      </c>
      <c r="E8173" s="263">
        <v>44007</v>
      </c>
      <c r="F8173" s="259">
        <v>48659</v>
      </c>
      <c r="G8173" s="259" t="s">
        <v>295</v>
      </c>
      <c r="H8173" s="264" t="s">
        <v>1818</v>
      </c>
      <c r="I8173" s="264" t="s">
        <v>138</v>
      </c>
      <c r="J8173" s="264">
        <v>-190</v>
      </c>
      <c r="K8173" s="82" t="str">
        <f>IFERROR(IFERROR(VLOOKUP(I8173,'DE-PARA'!B:D,3,0),VLOOKUP(I8173,'DE-PARA'!C:D,2,0)),"NÃO ENCONTRADO")</f>
        <v>Concessionárias (água, luz e telefone)</v>
      </c>
      <c r="L8173" s="50" t="str">
        <f>VLOOKUP(K8173,'Base -Receita-Despesa'!$B:$AS,1,FALSE)</f>
        <v>Concessionárias (água, luz e telefone)</v>
      </c>
    </row>
    <row r="8174" spans="1:12" ht="15" customHeight="1" x14ac:dyDescent="0.25">
      <c r="A8174" s="81" t="str">
        <f t="shared" si="260"/>
        <v>2020</v>
      </c>
      <c r="B8174" s="259" t="s">
        <v>1021</v>
      </c>
      <c r="C8174" s="260" t="s">
        <v>1022</v>
      </c>
      <c r="D8174" s="73" t="str">
        <f t="shared" si="261"/>
        <v>jun/2020</v>
      </c>
      <c r="E8174" s="263">
        <v>44007</v>
      </c>
      <c r="F8174" s="259">
        <v>12772</v>
      </c>
      <c r="G8174" s="259" t="s">
        <v>295</v>
      </c>
      <c r="H8174" s="264" t="s">
        <v>314</v>
      </c>
      <c r="I8174" s="264" t="s">
        <v>248</v>
      </c>
      <c r="J8174" s="265">
        <v>-1119</v>
      </c>
      <c r="K8174" s="82" t="str">
        <f>IFERROR(IFERROR(VLOOKUP(I8174,'DE-PARA'!B:D,3,0),VLOOKUP(I8174,'DE-PARA'!C:D,2,0)),"NÃO ENCONTRADO")</f>
        <v>Materiais</v>
      </c>
      <c r="L8174" s="50" t="str">
        <f>VLOOKUP(K8174,'Base -Receita-Despesa'!$B:$AS,1,FALSE)</f>
        <v>Materiais</v>
      </c>
    </row>
    <row r="8175" spans="1:12" ht="15" customHeight="1" x14ac:dyDescent="0.25">
      <c r="A8175" s="81" t="str">
        <f t="shared" si="260"/>
        <v>2020</v>
      </c>
      <c r="B8175" s="259" t="s">
        <v>1021</v>
      </c>
      <c r="C8175" s="260" t="s">
        <v>1022</v>
      </c>
      <c r="D8175" s="73" t="str">
        <f t="shared" si="261"/>
        <v>jun/2020</v>
      </c>
      <c r="E8175" s="263">
        <v>44007</v>
      </c>
      <c r="F8175" s="259" t="s">
        <v>214</v>
      </c>
      <c r="G8175" s="259" t="s">
        <v>295</v>
      </c>
      <c r="H8175" s="264" t="s">
        <v>197</v>
      </c>
      <c r="I8175" s="264" t="s">
        <v>133</v>
      </c>
      <c r="J8175" s="264">
        <v>-10</v>
      </c>
      <c r="K8175" s="82" t="str">
        <f>IFERROR(IFERROR(VLOOKUP(I8175,'DE-PARA'!B:D,3,0),VLOOKUP(I8175,'DE-PARA'!C:D,2,0)),"NÃO ENCONTRADO")</f>
        <v>Outras Saídas</v>
      </c>
      <c r="L8175" s="50" t="str">
        <f>VLOOKUP(K8175,'Base -Receita-Despesa'!$B:$AS,1,FALSE)</f>
        <v>Outras Saídas</v>
      </c>
    </row>
    <row r="8176" spans="1:12" ht="15" customHeight="1" x14ac:dyDescent="0.25">
      <c r="A8176" s="81" t="str">
        <f t="shared" si="260"/>
        <v>2020</v>
      </c>
      <c r="B8176" s="259" t="s">
        <v>1021</v>
      </c>
      <c r="C8176" s="260" t="s">
        <v>1022</v>
      </c>
      <c r="D8176" s="73" t="str">
        <f t="shared" si="261"/>
        <v>jun/2020</v>
      </c>
      <c r="E8176" s="263">
        <v>44007</v>
      </c>
      <c r="F8176" s="259" t="s">
        <v>214</v>
      </c>
      <c r="G8176" s="259" t="s">
        <v>295</v>
      </c>
      <c r="H8176" s="264" t="s">
        <v>197</v>
      </c>
      <c r="I8176" s="264" t="s">
        <v>133</v>
      </c>
      <c r="J8176" s="264">
        <v>-10</v>
      </c>
      <c r="K8176" s="82" t="str">
        <f>IFERROR(IFERROR(VLOOKUP(I8176,'DE-PARA'!B:D,3,0),VLOOKUP(I8176,'DE-PARA'!C:D,2,0)),"NÃO ENCONTRADO")</f>
        <v>Outras Saídas</v>
      </c>
      <c r="L8176" s="50" t="str">
        <f>VLOOKUP(K8176,'Base -Receita-Despesa'!$B:$AS,1,FALSE)</f>
        <v>Outras Saídas</v>
      </c>
    </row>
    <row r="8177" spans="1:12" ht="15" customHeight="1" x14ac:dyDescent="0.25">
      <c r="A8177" s="81" t="str">
        <f t="shared" si="260"/>
        <v>2020</v>
      </c>
      <c r="B8177" s="259" t="s">
        <v>1021</v>
      </c>
      <c r="C8177" s="260" t="s">
        <v>1022</v>
      </c>
      <c r="D8177" s="73" t="str">
        <f t="shared" si="261"/>
        <v>jun/2020</v>
      </c>
      <c r="E8177" s="263">
        <v>44007</v>
      </c>
      <c r="F8177" s="259" t="s">
        <v>214</v>
      </c>
      <c r="G8177" s="259" t="s">
        <v>295</v>
      </c>
      <c r="H8177" s="264" t="s">
        <v>197</v>
      </c>
      <c r="I8177" s="264" t="s">
        <v>133</v>
      </c>
      <c r="J8177" s="264">
        <v>-10</v>
      </c>
      <c r="K8177" s="82" t="str">
        <f>IFERROR(IFERROR(VLOOKUP(I8177,'DE-PARA'!B:D,3,0),VLOOKUP(I8177,'DE-PARA'!C:D,2,0)),"NÃO ENCONTRADO")</f>
        <v>Outras Saídas</v>
      </c>
      <c r="L8177" s="50" t="str">
        <f>VLOOKUP(K8177,'Base -Receita-Despesa'!$B:$AS,1,FALSE)</f>
        <v>Outras Saídas</v>
      </c>
    </row>
    <row r="8178" spans="1:12" ht="15" customHeight="1" x14ac:dyDescent="0.25">
      <c r="A8178" s="81" t="str">
        <f t="shared" ref="A8178:A8241" si="262">IF(K8178="NÃO ENCONTRADO",0,RIGHT(D8178,4))</f>
        <v>2020</v>
      </c>
      <c r="B8178" s="259" t="s">
        <v>1021</v>
      </c>
      <c r="C8178" s="260" t="s">
        <v>1022</v>
      </c>
      <c r="D8178" s="73" t="str">
        <f t="shared" si="261"/>
        <v>jun/2020</v>
      </c>
      <c r="E8178" s="263">
        <v>44007</v>
      </c>
      <c r="F8178" s="259" t="s">
        <v>214</v>
      </c>
      <c r="G8178" s="259" t="s">
        <v>295</v>
      </c>
      <c r="H8178" s="264" t="s">
        <v>197</v>
      </c>
      <c r="I8178" s="264" t="s">
        <v>133</v>
      </c>
      <c r="J8178" s="264">
        <v>-10</v>
      </c>
      <c r="K8178" s="82" t="str">
        <f>IFERROR(IFERROR(VLOOKUP(I8178,'DE-PARA'!B:D,3,0),VLOOKUP(I8178,'DE-PARA'!C:D,2,0)),"NÃO ENCONTRADO")</f>
        <v>Outras Saídas</v>
      </c>
      <c r="L8178" s="50" t="str">
        <f>VLOOKUP(K8178,'Base -Receita-Despesa'!$B:$AS,1,FALSE)</f>
        <v>Outras Saídas</v>
      </c>
    </row>
    <row r="8179" spans="1:12" ht="15" customHeight="1" x14ac:dyDescent="0.25">
      <c r="A8179" s="81" t="str">
        <f t="shared" si="262"/>
        <v>2020</v>
      </c>
      <c r="B8179" s="259" t="s">
        <v>1021</v>
      </c>
      <c r="C8179" s="260" t="s">
        <v>1022</v>
      </c>
      <c r="D8179" s="73" t="str">
        <f t="shared" si="261"/>
        <v>jun/2020</v>
      </c>
      <c r="E8179" s="263">
        <v>44007</v>
      </c>
      <c r="F8179" s="259" t="s">
        <v>744</v>
      </c>
      <c r="G8179" s="259" t="s">
        <v>295</v>
      </c>
      <c r="H8179" s="264" t="s">
        <v>854</v>
      </c>
      <c r="I8179" s="264" t="s">
        <v>195</v>
      </c>
      <c r="J8179" s="264">
        <v>-519.17999999999995</v>
      </c>
      <c r="K8179" s="82" t="str">
        <f>IFERROR(IFERROR(VLOOKUP(I8179,'DE-PARA'!B:D,3,0),VLOOKUP(I8179,'DE-PARA'!C:D,2,0)),"NÃO ENCONTRADO")</f>
        <v>Pessoal</v>
      </c>
      <c r="L8179" s="50" t="str">
        <f>VLOOKUP(K8179,'Base -Receita-Despesa'!$B:$AS,1,FALSE)</f>
        <v>Pessoal</v>
      </c>
    </row>
    <row r="8180" spans="1:12" ht="15" customHeight="1" x14ac:dyDescent="0.25">
      <c r="A8180" s="81" t="str">
        <f t="shared" si="262"/>
        <v>2020</v>
      </c>
      <c r="B8180" s="259" t="s">
        <v>1023</v>
      </c>
      <c r="C8180" s="260" t="s">
        <v>1022</v>
      </c>
      <c r="D8180" s="73" t="str">
        <f t="shared" si="261"/>
        <v>jun/2020</v>
      </c>
      <c r="E8180" s="263">
        <v>44007</v>
      </c>
      <c r="F8180" s="259" t="s">
        <v>143</v>
      </c>
      <c r="G8180" s="259" t="s">
        <v>295</v>
      </c>
      <c r="H8180" s="264" t="s">
        <v>143</v>
      </c>
      <c r="I8180" s="264" t="s">
        <v>235</v>
      </c>
      <c r="J8180" s="265">
        <v>443330.86</v>
      </c>
      <c r="K8180" s="82" t="str">
        <f>IFERROR(IFERROR(VLOOKUP(I8180,'DE-PARA'!B:D,3,0),VLOOKUP(I8180,'DE-PARA'!C:D,2,0)),"NÃO ENCONTRADO")</f>
        <v>Repasses Contrato de Gestão</v>
      </c>
      <c r="L8180" s="50" t="str">
        <f>VLOOKUP(K8180,'Base -Receita-Despesa'!$B:$AS,1,FALSE)</f>
        <v>Repasses Contrato de Gestão</v>
      </c>
    </row>
    <row r="8181" spans="1:12" ht="15" customHeight="1" x14ac:dyDescent="0.25">
      <c r="A8181" s="81" t="str">
        <f t="shared" si="262"/>
        <v>2020</v>
      </c>
      <c r="B8181" s="259" t="s">
        <v>1023</v>
      </c>
      <c r="C8181" s="260" t="s">
        <v>1022</v>
      </c>
      <c r="D8181" s="73" t="str">
        <f t="shared" si="261"/>
        <v>jun/2020</v>
      </c>
      <c r="E8181" s="263">
        <v>44007</v>
      </c>
      <c r="F8181" s="259" t="s">
        <v>205</v>
      </c>
      <c r="G8181" s="259" t="s">
        <v>295</v>
      </c>
      <c r="H8181" s="264" t="s">
        <v>736</v>
      </c>
      <c r="I8181" s="264" t="s">
        <v>125</v>
      </c>
      <c r="J8181" s="265">
        <v>-443330.86</v>
      </c>
      <c r="K8181" s="82" t="str">
        <f>IFERROR(IFERROR(VLOOKUP(I8181,'DE-PARA'!B:D,3,0),VLOOKUP(I8181,'DE-PARA'!C:D,2,0)),"NÃO ENCONTRADO")</f>
        <v>TEV – Transferências Entre Contas (Entradas)</v>
      </c>
      <c r="L8181" s="50" t="str">
        <f>VLOOKUP(K8181,'Base -Receita-Despesa'!$B:$AS,1,FALSE)</f>
        <v>TEV – Transferências Entre Contas (Entradas)</v>
      </c>
    </row>
    <row r="8182" spans="1:12" ht="15" customHeight="1" x14ac:dyDescent="0.25">
      <c r="A8182" s="81" t="str">
        <f t="shared" si="262"/>
        <v>2020</v>
      </c>
      <c r="B8182" s="259" t="s">
        <v>1021</v>
      </c>
      <c r="C8182" s="260" t="s">
        <v>1022</v>
      </c>
      <c r="D8182" s="73" t="str">
        <f t="shared" si="261"/>
        <v>jun/2020</v>
      </c>
      <c r="E8182" s="263">
        <v>44008</v>
      </c>
      <c r="F8182" s="262" t="s">
        <v>183</v>
      </c>
      <c r="G8182" s="259" t="s">
        <v>295</v>
      </c>
      <c r="H8182" s="266" t="s">
        <v>1684</v>
      </c>
      <c r="I8182" s="266" t="s">
        <v>184</v>
      </c>
      <c r="J8182" s="264">
        <v>800</v>
      </c>
      <c r="K8182" s="82" t="str">
        <f>IFERROR(IFERROR(VLOOKUP(I8182,'DE-PARA'!B:D,3,0),VLOOKUP(I8182,'DE-PARA'!C:D,2,0)),"NÃO ENCONTRADO")</f>
        <v>Aluguéis</v>
      </c>
      <c r="L8182" s="50" t="str">
        <f>VLOOKUP(K8182,'Base -Receita-Despesa'!$B:$AS,1,FALSE)</f>
        <v>Aluguéis</v>
      </c>
    </row>
    <row r="8183" spans="1:12" ht="15" customHeight="1" x14ac:dyDescent="0.25">
      <c r="A8183" s="81" t="str">
        <f t="shared" si="262"/>
        <v>2020</v>
      </c>
      <c r="B8183" s="259" t="s">
        <v>1021</v>
      </c>
      <c r="C8183" s="260" t="s">
        <v>1022</v>
      </c>
      <c r="D8183" s="73" t="str">
        <f t="shared" si="261"/>
        <v>jun/2020</v>
      </c>
      <c r="E8183" s="263">
        <v>44008</v>
      </c>
      <c r="F8183" s="262">
        <v>120596</v>
      </c>
      <c r="G8183" s="262" t="s">
        <v>295</v>
      </c>
      <c r="H8183" s="266" t="s">
        <v>181</v>
      </c>
      <c r="I8183" s="266" t="s">
        <v>248</v>
      </c>
      <c r="J8183" s="265">
        <v>-1214.4000000000001</v>
      </c>
      <c r="K8183" s="82" t="str">
        <f>IFERROR(IFERROR(VLOOKUP(I8183,'DE-PARA'!B:D,3,0),VLOOKUP(I8183,'DE-PARA'!C:D,2,0)),"NÃO ENCONTRADO")</f>
        <v>Materiais</v>
      </c>
      <c r="L8183" s="50" t="str">
        <f>VLOOKUP(K8183,'Base -Receita-Despesa'!$B:$AS,1,FALSE)</f>
        <v>Materiais</v>
      </c>
    </row>
    <row r="8184" spans="1:12" ht="15" customHeight="1" x14ac:dyDescent="0.25">
      <c r="A8184" s="81" t="str">
        <f t="shared" si="262"/>
        <v>2020</v>
      </c>
      <c r="B8184" s="259" t="s">
        <v>1021</v>
      </c>
      <c r="C8184" s="260" t="s">
        <v>1022</v>
      </c>
      <c r="D8184" s="73" t="str">
        <f t="shared" si="261"/>
        <v>jun/2020</v>
      </c>
      <c r="E8184" s="263">
        <v>44008</v>
      </c>
      <c r="F8184" s="259">
        <v>2323106</v>
      </c>
      <c r="G8184" s="259" t="s">
        <v>295</v>
      </c>
      <c r="H8184" s="264" t="s">
        <v>2168</v>
      </c>
      <c r="I8184" s="264" t="s">
        <v>120</v>
      </c>
      <c r="J8184" s="265">
        <v>-8558.4599999999991</v>
      </c>
      <c r="K8184" s="82" t="str">
        <f>IFERROR(IFERROR(VLOOKUP(I8184,'DE-PARA'!B:D,3,0),VLOOKUP(I8184,'DE-PARA'!C:D,2,0)),"NÃO ENCONTRADO")</f>
        <v>Serviços</v>
      </c>
      <c r="L8184" s="50" t="str">
        <f>VLOOKUP(K8184,'Base -Receita-Despesa'!$B:$AS,1,FALSE)</f>
        <v>Serviços</v>
      </c>
    </row>
    <row r="8185" spans="1:12" ht="15" customHeight="1" x14ac:dyDescent="0.25">
      <c r="A8185" s="81" t="str">
        <f t="shared" si="262"/>
        <v>2020</v>
      </c>
      <c r="B8185" s="259" t="s">
        <v>1021</v>
      </c>
      <c r="C8185" s="260" t="s">
        <v>1022</v>
      </c>
      <c r="D8185" s="73" t="str">
        <f t="shared" si="261"/>
        <v>jun/2020</v>
      </c>
      <c r="E8185" s="263">
        <v>44008</v>
      </c>
      <c r="F8185" s="262">
        <v>1596</v>
      </c>
      <c r="G8185" s="262" t="s">
        <v>295</v>
      </c>
      <c r="H8185" s="266" t="s">
        <v>1070</v>
      </c>
      <c r="I8185" s="266" t="s">
        <v>119</v>
      </c>
      <c r="J8185" s="265">
        <v>-3112.86</v>
      </c>
      <c r="K8185" s="82" t="str">
        <f>IFERROR(IFERROR(VLOOKUP(I8185,'DE-PARA'!B:D,3,0),VLOOKUP(I8185,'DE-PARA'!C:D,2,0)),"NÃO ENCONTRADO")</f>
        <v>Serviços</v>
      </c>
      <c r="L8185" s="50" t="str">
        <f>VLOOKUP(K8185,'Base -Receita-Despesa'!$B:$AS,1,FALSE)</f>
        <v>Serviços</v>
      </c>
    </row>
    <row r="8186" spans="1:12" ht="15" customHeight="1" x14ac:dyDescent="0.25">
      <c r="A8186" s="81" t="str">
        <f t="shared" si="262"/>
        <v>2020</v>
      </c>
      <c r="B8186" s="259" t="s">
        <v>1021</v>
      </c>
      <c r="C8186" s="260" t="s">
        <v>1022</v>
      </c>
      <c r="D8186" s="73" t="str">
        <f t="shared" si="261"/>
        <v>jun/2020</v>
      </c>
      <c r="E8186" s="263">
        <v>44008</v>
      </c>
      <c r="F8186" s="259" t="s">
        <v>2235</v>
      </c>
      <c r="G8186" s="259" t="s">
        <v>295</v>
      </c>
      <c r="H8186" s="264" t="s">
        <v>2236</v>
      </c>
      <c r="I8186" s="264" t="s">
        <v>148</v>
      </c>
      <c r="J8186" s="265">
        <v>-5108.8100000000004</v>
      </c>
      <c r="K8186" s="82" t="str">
        <f>IFERROR(IFERROR(VLOOKUP(I8186,'DE-PARA'!B:D,3,0),VLOOKUP(I8186,'DE-PARA'!C:D,2,0)),"NÃO ENCONTRADO")</f>
        <v>Pessoal</v>
      </c>
      <c r="L8186" s="50" t="str">
        <f>VLOOKUP(K8186,'Base -Receita-Despesa'!$B:$AS,1,FALSE)</f>
        <v>Pessoal</v>
      </c>
    </row>
    <row r="8187" spans="1:12" ht="15" customHeight="1" x14ac:dyDescent="0.25">
      <c r="A8187" s="81" t="str">
        <f t="shared" si="262"/>
        <v>2020</v>
      </c>
      <c r="B8187" s="259" t="s">
        <v>1021</v>
      </c>
      <c r="C8187" s="260" t="s">
        <v>1022</v>
      </c>
      <c r="D8187" s="73" t="str">
        <f t="shared" si="261"/>
        <v>jun/2020</v>
      </c>
      <c r="E8187" s="263">
        <v>44008</v>
      </c>
      <c r="F8187" s="259" t="s">
        <v>1577</v>
      </c>
      <c r="G8187" s="259" t="s">
        <v>295</v>
      </c>
      <c r="H8187" s="270" t="s">
        <v>1964</v>
      </c>
      <c r="I8187" s="264" t="s">
        <v>276</v>
      </c>
      <c r="J8187" s="264">
        <v>-35</v>
      </c>
      <c r="K8187" s="82" t="str">
        <f>IFERROR(IFERROR(VLOOKUP(I8187,'DE-PARA'!B:D,3,0),VLOOKUP(I8187,'DE-PARA'!C:D,2,0)),"NÃO ENCONTRADO")</f>
        <v>Despesas com Viagens</v>
      </c>
      <c r="L8187" s="50" t="str">
        <f>VLOOKUP(K8187,'Base -Receita-Despesa'!$B:$AS,1,FALSE)</f>
        <v>Despesas com Viagens</v>
      </c>
    </row>
    <row r="8188" spans="1:12" ht="15" customHeight="1" x14ac:dyDescent="0.25">
      <c r="A8188" s="81" t="str">
        <f t="shared" si="262"/>
        <v>2020</v>
      </c>
      <c r="B8188" s="259" t="s">
        <v>1021</v>
      </c>
      <c r="C8188" s="260" t="s">
        <v>1022</v>
      </c>
      <c r="D8188" s="73" t="str">
        <f t="shared" si="261"/>
        <v>jun/2020</v>
      </c>
      <c r="E8188" s="263">
        <v>44008</v>
      </c>
      <c r="F8188" s="262">
        <v>1978</v>
      </c>
      <c r="G8188" s="262" t="s">
        <v>295</v>
      </c>
      <c r="H8188" s="266" t="s">
        <v>1913</v>
      </c>
      <c r="I8188" s="266" t="s">
        <v>165</v>
      </c>
      <c r="J8188" s="265">
        <v>-8000</v>
      </c>
      <c r="K8188" s="82" t="str">
        <f>IFERROR(IFERROR(VLOOKUP(I8188,'DE-PARA'!B:D,3,0),VLOOKUP(I8188,'DE-PARA'!C:D,2,0)),"NÃO ENCONTRADO")</f>
        <v>Serviços</v>
      </c>
      <c r="L8188" s="50" t="str">
        <f>VLOOKUP(K8188,'Base -Receita-Despesa'!$B:$AS,1,FALSE)</f>
        <v>Serviços</v>
      </c>
    </row>
    <row r="8189" spans="1:12" ht="15" customHeight="1" x14ac:dyDescent="0.25">
      <c r="A8189" s="81" t="str">
        <f t="shared" si="262"/>
        <v>2020</v>
      </c>
      <c r="B8189" s="259" t="s">
        <v>1021</v>
      </c>
      <c r="C8189" s="260" t="s">
        <v>1022</v>
      </c>
      <c r="D8189" s="73" t="str">
        <f t="shared" si="261"/>
        <v>jun/2020</v>
      </c>
      <c r="E8189" s="263">
        <v>44008</v>
      </c>
      <c r="F8189" s="259">
        <v>520</v>
      </c>
      <c r="G8189" s="262" t="s">
        <v>295</v>
      </c>
      <c r="H8189" s="264" t="s">
        <v>2081</v>
      </c>
      <c r="I8189" s="266" t="s">
        <v>274</v>
      </c>
      <c r="J8189" s="265">
        <v>-7500</v>
      </c>
      <c r="K8189" s="82" t="str">
        <f>IFERROR(IFERROR(VLOOKUP(I8189,'DE-PARA'!B:D,3,0),VLOOKUP(I8189,'DE-PARA'!C:D,2,0)),"NÃO ENCONTRADO")</f>
        <v>Serviços</v>
      </c>
      <c r="L8189" s="50" t="str">
        <f>VLOOKUP(K8189,'Base -Receita-Despesa'!$B:$AS,1,FALSE)</f>
        <v>Serviços</v>
      </c>
    </row>
    <row r="8190" spans="1:12" ht="15" customHeight="1" x14ac:dyDescent="0.25">
      <c r="A8190" s="81" t="str">
        <f t="shared" si="262"/>
        <v>2020</v>
      </c>
      <c r="B8190" s="259" t="s">
        <v>1021</v>
      </c>
      <c r="C8190" s="260" t="s">
        <v>1022</v>
      </c>
      <c r="D8190" s="73" t="str">
        <f t="shared" si="261"/>
        <v>jun/2020</v>
      </c>
      <c r="E8190" s="263">
        <v>44008</v>
      </c>
      <c r="F8190" s="259">
        <v>3116</v>
      </c>
      <c r="G8190" s="259" t="s">
        <v>323</v>
      </c>
      <c r="H8190" s="266" t="s">
        <v>2128</v>
      </c>
      <c r="I8190" s="266" t="s">
        <v>253</v>
      </c>
      <c r="J8190" s="264">
        <v>-8.66</v>
      </c>
      <c r="K8190" s="82" t="str">
        <f>IFERROR(IFERROR(VLOOKUP(I8190,'DE-PARA'!B:D,3,0),VLOOKUP(I8190,'DE-PARA'!C:D,2,0)),"NÃO ENCONTRADO")</f>
        <v>Materiais</v>
      </c>
      <c r="L8190" s="50" t="str">
        <f>VLOOKUP(K8190,'Base -Receita-Despesa'!$B:$AS,1,FALSE)</f>
        <v>Materiais</v>
      </c>
    </row>
    <row r="8191" spans="1:12" ht="15" customHeight="1" x14ac:dyDescent="0.25">
      <c r="A8191" s="81" t="str">
        <f t="shared" si="262"/>
        <v>2020</v>
      </c>
      <c r="B8191" s="259" t="s">
        <v>1021</v>
      </c>
      <c r="C8191" s="260" t="s">
        <v>1022</v>
      </c>
      <c r="D8191" s="73" t="str">
        <f t="shared" si="261"/>
        <v>jun/2020</v>
      </c>
      <c r="E8191" s="263">
        <v>44008</v>
      </c>
      <c r="F8191" s="259">
        <v>3117</v>
      </c>
      <c r="G8191" s="259" t="s">
        <v>323</v>
      </c>
      <c r="H8191" s="266" t="s">
        <v>2128</v>
      </c>
      <c r="I8191" s="266" t="s">
        <v>253</v>
      </c>
      <c r="J8191" s="264">
        <v>-515.86</v>
      </c>
      <c r="K8191" s="82" t="str">
        <f>IFERROR(IFERROR(VLOOKUP(I8191,'DE-PARA'!B:D,3,0),VLOOKUP(I8191,'DE-PARA'!C:D,2,0)),"NÃO ENCONTRADO")</f>
        <v>Materiais</v>
      </c>
      <c r="L8191" s="50" t="str">
        <f>VLOOKUP(K8191,'Base -Receita-Despesa'!$B:$AS,1,FALSE)</f>
        <v>Materiais</v>
      </c>
    </row>
    <row r="8192" spans="1:12" ht="15" customHeight="1" x14ac:dyDescent="0.25">
      <c r="A8192" s="81" t="str">
        <f t="shared" si="262"/>
        <v>2020</v>
      </c>
      <c r="B8192" s="259" t="s">
        <v>1021</v>
      </c>
      <c r="C8192" s="260" t="s">
        <v>1022</v>
      </c>
      <c r="D8192" s="73" t="str">
        <f t="shared" si="261"/>
        <v>jun/2020</v>
      </c>
      <c r="E8192" s="263">
        <v>44008</v>
      </c>
      <c r="F8192" s="259">
        <v>3100</v>
      </c>
      <c r="G8192" s="259" t="s">
        <v>323</v>
      </c>
      <c r="H8192" s="266" t="s">
        <v>2128</v>
      </c>
      <c r="I8192" s="266" t="s">
        <v>253</v>
      </c>
      <c r="J8192" s="264">
        <v>-373.29</v>
      </c>
      <c r="K8192" s="82" t="str">
        <f>IFERROR(IFERROR(VLOOKUP(I8192,'DE-PARA'!B:D,3,0),VLOOKUP(I8192,'DE-PARA'!C:D,2,0)),"NÃO ENCONTRADO")</f>
        <v>Materiais</v>
      </c>
      <c r="L8192" s="50" t="str">
        <f>VLOOKUP(K8192,'Base -Receita-Despesa'!$B:$AS,1,FALSE)</f>
        <v>Materiais</v>
      </c>
    </row>
    <row r="8193" spans="1:12" ht="15" customHeight="1" x14ac:dyDescent="0.25">
      <c r="A8193" s="81" t="str">
        <f t="shared" si="262"/>
        <v>2020</v>
      </c>
      <c r="B8193" s="259" t="s">
        <v>1021</v>
      </c>
      <c r="C8193" s="260" t="s">
        <v>1022</v>
      </c>
      <c r="D8193" s="73" t="str">
        <f t="shared" si="261"/>
        <v>jun/2020</v>
      </c>
      <c r="E8193" s="263">
        <v>44008</v>
      </c>
      <c r="F8193" s="259">
        <v>3102</v>
      </c>
      <c r="G8193" s="259" t="s">
        <v>323</v>
      </c>
      <c r="H8193" s="266" t="s">
        <v>2128</v>
      </c>
      <c r="I8193" s="266" t="s">
        <v>253</v>
      </c>
      <c r="J8193" s="264">
        <v>-365.42</v>
      </c>
      <c r="K8193" s="82" t="str">
        <f>IFERROR(IFERROR(VLOOKUP(I8193,'DE-PARA'!B:D,3,0),VLOOKUP(I8193,'DE-PARA'!C:D,2,0)),"NÃO ENCONTRADO")</f>
        <v>Materiais</v>
      </c>
      <c r="L8193" s="50" t="str">
        <f>VLOOKUP(K8193,'Base -Receita-Despesa'!$B:$AS,1,FALSE)</f>
        <v>Materiais</v>
      </c>
    </row>
    <row r="8194" spans="1:12" ht="15" customHeight="1" x14ac:dyDescent="0.25">
      <c r="A8194" s="81" t="str">
        <f t="shared" si="262"/>
        <v>2020</v>
      </c>
      <c r="B8194" s="259" t="s">
        <v>1021</v>
      </c>
      <c r="C8194" s="260" t="s">
        <v>1022</v>
      </c>
      <c r="D8194" s="73" t="str">
        <f t="shared" si="261"/>
        <v>jun/2020</v>
      </c>
      <c r="E8194" s="263">
        <v>44008</v>
      </c>
      <c r="F8194" s="259">
        <v>3112</v>
      </c>
      <c r="G8194" s="259" t="s">
        <v>323</v>
      </c>
      <c r="H8194" s="266" t="s">
        <v>2128</v>
      </c>
      <c r="I8194" s="266" t="s">
        <v>253</v>
      </c>
      <c r="J8194" s="264">
        <v>-4.33</v>
      </c>
      <c r="K8194" s="82" t="str">
        <f>IFERROR(IFERROR(VLOOKUP(I8194,'DE-PARA'!B:D,3,0),VLOOKUP(I8194,'DE-PARA'!C:D,2,0)),"NÃO ENCONTRADO")</f>
        <v>Materiais</v>
      </c>
      <c r="L8194" s="50" t="str">
        <f>VLOOKUP(K8194,'Base -Receita-Despesa'!$B:$AS,1,FALSE)</f>
        <v>Materiais</v>
      </c>
    </row>
    <row r="8195" spans="1:12" ht="15" customHeight="1" x14ac:dyDescent="0.25">
      <c r="A8195" s="81" t="str">
        <f t="shared" si="262"/>
        <v>2020</v>
      </c>
      <c r="B8195" s="259" t="s">
        <v>1021</v>
      </c>
      <c r="C8195" s="260" t="s">
        <v>1022</v>
      </c>
      <c r="D8195" s="73" t="str">
        <f t="shared" ref="D8195:D8258" si="263">TEXT(E8195,"mmm/aaaa")</f>
        <v>jun/2020</v>
      </c>
      <c r="E8195" s="263">
        <v>44008</v>
      </c>
      <c r="F8195" s="259">
        <v>3097</v>
      </c>
      <c r="G8195" s="259" t="s">
        <v>323</v>
      </c>
      <c r="H8195" s="266" t="s">
        <v>2128</v>
      </c>
      <c r="I8195" s="266" t="s">
        <v>253</v>
      </c>
      <c r="J8195" s="264">
        <v>-609.23</v>
      </c>
      <c r="K8195" s="82" t="str">
        <f>IFERROR(IFERROR(VLOOKUP(I8195,'DE-PARA'!B:D,3,0),VLOOKUP(I8195,'DE-PARA'!C:D,2,0)),"NÃO ENCONTRADO")</f>
        <v>Materiais</v>
      </c>
      <c r="L8195" s="50" t="str">
        <f>VLOOKUP(K8195,'Base -Receita-Despesa'!$B:$AS,1,FALSE)</f>
        <v>Materiais</v>
      </c>
    </row>
    <row r="8196" spans="1:12" ht="15" customHeight="1" x14ac:dyDescent="0.25">
      <c r="A8196" s="81" t="str">
        <f t="shared" si="262"/>
        <v>2020</v>
      </c>
      <c r="B8196" s="259" t="s">
        <v>1021</v>
      </c>
      <c r="C8196" s="260" t="s">
        <v>1022</v>
      </c>
      <c r="D8196" s="73" t="str">
        <f t="shared" si="263"/>
        <v>jun/2020</v>
      </c>
      <c r="E8196" s="263">
        <v>44008</v>
      </c>
      <c r="F8196" s="259" t="s">
        <v>1577</v>
      </c>
      <c r="G8196" s="259" t="s">
        <v>295</v>
      </c>
      <c r="H8196" s="264" t="s">
        <v>2099</v>
      </c>
      <c r="I8196" s="264" t="s">
        <v>276</v>
      </c>
      <c r="J8196" s="264">
        <v>-269.27999999999997</v>
      </c>
      <c r="K8196" s="82" t="str">
        <f>IFERROR(IFERROR(VLOOKUP(I8196,'DE-PARA'!B:D,3,0),VLOOKUP(I8196,'DE-PARA'!C:D,2,0)),"NÃO ENCONTRADO")</f>
        <v>Despesas com Viagens</v>
      </c>
      <c r="L8196" s="50" t="str">
        <f>VLOOKUP(K8196,'Base -Receita-Despesa'!$B:$AS,1,FALSE)</f>
        <v>Despesas com Viagens</v>
      </c>
    </row>
    <row r="8197" spans="1:12" ht="15" customHeight="1" x14ac:dyDescent="0.25">
      <c r="A8197" s="81" t="str">
        <f t="shared" si="262"/>
        <v>2020</v>
      </c>
      <c r="B8197" s="259" t="s">
        <v>1021</v>
      </c>
      <c r="C8197" s="260" t="s">
        <v>1022</v>
      </c>
      <c r="D8197" s="73" t="str">
        <f t="shared" si="263"/>
        <v>jun/2020</v>
      </c>
      <c r="E8197" s="263">
        <v>44008</v>
      </c>
      <c r="F8197" s="262">
        <v>120030</v>
      </c>
      <c r="G8197" s="262" t="s">
        <v>295</v>
      </c>
      <c r="H8197" s="266" t="s">
        <v>181</v>
      </c>
      <c r="I8197" s="266" t="s">
        <v>248</v>
      </c>
      <c r="J8197" s="265">
        <v>-21303.58</v>
      </c>
      <c r="K8197" s="82" t="str">
        <f>IFERROR(IFERROR(VLOOKUP(I8197,'DE-PARA'!B:D,3,0),VLOOKUP(I8197,'DE-PARA'!C:D,2,0)),"NÃO ENCONTRADO")</f>
        <v>Materiais</v>
      </c>
      <c r="L8197" s="50" t="str">
        <f>VLOOKUP(K8197,'Base -Receita-Despesa'!$B:$AS,1,FALSE)</f>
        <v>Materiais</v>
      </c>
    </row>
    <row r="8198" spans="1:12" ht="15" customHeight="1" x14ac:dyDescent="0.25">
      <c r="A8198" s="81" t="str">
        <f t="shared" si="262"/>
        <v>2020</v>
      </c>
      <c r="B8198" s="259" t="s">
        <v>1021</v>
      </c>
      <c r="C8198" s="260" t="s">
        <v>1022</v>
      </c>
      <c r="D8198" s="73" t="str">
        <f t="shared" si="263"/>
        <v>jun/2020</v>
      </c>
      <c r="E8198" s="263">
        <v>44008</v>
      </c>
      <c r="F8198" s="262" t="s">
        <v>183</v>
      </c>
      <c r="G8198" s="259" t="s">
        <v>295</v>
      </c>
      <c r="H8198" s="266" t="s">
        <v>1684</v>
      </c>
      <c r="I8198" s="266" t="s">
        <v>184</v>
      </c>
      <c r="J8198" s="264">
        <v>-800</v>
      </c>
      <c r="K8198" s="82" t="str">
        <f>IFERROR(IFERROR(VLOOKUP(I8198,'DE-PARA'!B:D,3,0),VLOOKUP(I8198,'DE-PARA'!C:D,2,0)),"NÃO ENCONTRADO")</f>
        <v>Aluguéis</v>
      </c>
      <c r="L8198" s="50" t="str">
        <f>VLOOKUP(K8198,'Base -Receita-Despesa'!$B:$AS,1,FALSE)</f>
        <v>Aluguéis</v>
      </c>
    </row>
    <row r="8199" spans="1:12" ht="15" customHeight="1" x14ac:dyDescent="0.25">
      <c r="A8199" s="81" t="str">
        <f t="shared" si="262"/>
        <v>2020</v>
      </c>
      <c r="B8199" s="259" t="s">
        <v>1021</v>
      </c>
      <c r="C8199" s="260" t="s">
        <v>1022</v>
      </c>
      <c r="D8199" s="73" t="str">
        <f t="shared" si="263"/>
        <v>jun/2020</v>
      </c>
      <c r="E8199" s="263">
        <v>44008</v>
      </c>
      <c r="F8199" s="262">
        <v>6096</v>
      </c>
      <c r="G8199" s="262" t="s">
        <v>295</v>
      </c>
      <c r="H8199" s="266" t="s">
        <v>852</v>
      </c>
      <c r="I8199" s="266" t="s">
        <v>253</v>
      </c>
      <c r="J8199" s="265">
        <v>-3100.6</v>
      </c>
      <c r="K8199" s="82" t="str">
        <f>IFERROR(IFERROR(VLOOKUP(I8199,'DE-PARA'!B:D,3,0),VLOOKUP(I8199,'DE-PARA'!C:D,2,0)),"NÃO ENCONTRADO")</f>
        <v>Materiais</v>
      </c>
      <c r="L8199" s="50" t="str">
        <f>VLOOKUP(K8199,'Base -Receita-Despesa'!$B:$AS,1,FALSE)</f>
        <v>Materiais</v>
      </c>
    </row>
    <row r="8200" spans="1:12" ht="15" customHeight="1" x14ac:dyDescent="0.25">
      <c r="A8200" s="81" t="str">
        <f t="shared" si="262"/>
        <v>2020</v>
      </c>
      <c r="B8200" s="259" t="s">
        <v>1021</v>
      </c>
      <c r="C8200" s="260" t="s">
        <v>1022</v>
      </c>
      <c r="D8200" s="73" t="str">
        <f t="shared" si="263"/>
        <v>jun/2020</v>
      </c>
      <c r="E8200" s="263">
        <v>44008</v>
      </c>
      <c r="F8200" s="262">
        <v>2199</v>
      </c>
      <c r="G8200" s="262" t="s">
        <v>295</v>
      </c>
      <c r="H8200" s="266" t="s">
        <v>2114</v>
      </c>
      <c r="I8200" s="266" t="s">
        <v>160</v>
      </c>
      <c r="J8200" s="265">
        <v>-7905.5</v>
      </c>
      <c r="K8200" s="82" t="str">
        <f>IFERROR(IFERROR(VLOOKUP(I8200,'DE-PARA'!B:D,3,0),VLOOKUP(I8200,'DE-PARA'!C:D,2,0)),"NÃO ENCONTRADO")</f>
        <v>Serviços</v>
      </c>
      <c r="L8200" s="50" t="str">
        <f>VLOOKUP(K8200,'Base -Receita-Despesa'!$B:$AS,1,FALSE)</f>
        <v>Serviços</v>
      </c>
    </row>
    <row r="8201" spans="1:12" ht="15" customHeight="1" x14ac:dyDescent="0.25">
      <c r="A8201" s="81" t="str">
        <f t="shared" si="262"/>
        <v>2020</v>
      </c>
      <c r="B8201" s="259" t="s">
        <v>1021</v>
      </c>
      <c r="C8201" s="260" t="s">
        <v>1022</v>
      </c>
      <c r="D8201" s="73" t="str">
        <f t="shared" si="263"/>
        <v>jun/2020</v>
      </c>
      <c r="E8201" s="263">
        <v>44008</v>
      </c>
      <c r="F8201" s="262" t="s">
        <v>183</v>
      </c>
      <c r="G8201" s="259" t="s">
        <v>295</v>
      </c>
      <c r="H8201" s="266" t="s">
        <v>1684</v>
      </c>
      <c r="I8201" s="266" t="s">
        <v>184</v>
      </c>
      <c r="J8201" s="264">
        <v>-800</v>
      </c>
      <c r="K8201" s="82" t="str">
        <f>IFERROR(IFERROR(VLOOKUP(I8201,'DE-PARA'!B:D,3,0),VLOOKUP(I8201,'DE-PARA'!C:D,2,0)),"NÃO ENCONTRADO")</f>
        <v>Aluguéis</v>
      </c>
      <c r="L8201" s="50" t="str">
        <f>VLOOKUP(K8201,'Base -Receita-Despesa'!$B:$AS,1,FALSE)</f>
        <v>Aluguéis</v>
      </c>
    </row>
    <row r="8202" spans="1:12" ht="15" customHeight="1" x14ac:dyDescent="0.25">
      <c r="A8202" s="81" t="str">
        <f t="shared" si="262"/>
        <v>2020</v>
      </c>
      <c r="B8202" s="259" t="s">
        <v>1021</v>
      </c>
      <c r="C8202" s="260" t="s">
        <v>1022</v>
      </c>
      <c r="D8202" s="73" t="str">
        <f t="shared" si="263"/>
        <v>jun/2020</v>
      </c>
      <c r="E8202" s="263">
        <v>44008</v>
      </c>
      <c r="F8202" s="262">
        <v>33793</v>
      </c>
      <c r="G8202" s="262" t="s">
        <v>295</v>
      </c>
      <c r="H8202" s="266" t="s">
        <v>361</v>
      </c>
      <c r="I8202" s="266" t="s">
        <v>249</v>
      </c>
      <c r="J8202" s="264">
        <v>-305.62</v>
      </c>
      <c r="K8202" s="82" t="str">
        <f>IFERROR(IFERROR(VLOOKUP(I8202,'DE-PARA'!B:D,3,0),VLOOKUP(I8202,'DE-PARA'!C:D,2,0)),"NÃO ENCONTRADO")</f>
        <v>Materiais</v>
      </c>
      <c r="L8202" s="50" t="str">
        <f>VLOOKUP(K8202,'Base -Receita-Despesa'!$B:$AS,1,FALSE)</f>
        <v>Materiais</v>
      </c>
    </row>
    <row r="8203" spans="1:12" ht="15" customHeight="1" x14ac:dyDescent="0.25">
      <c r="A8203" s="81" t="str">
        <f t="shared" si="262"/>
        <v>2020</v>
      </c>
      <c r="B8203" s="259" t="s">
        <v>1021</v>
      </c>
      <c r="C8203" s="260" t="s">
        <v>1022</v>
      </c>
      <c r="D8203" s="73" t="str">
        <f t="shared" si="263"/>
        <v>jun/2020</v>
      </c>
      <c r="E8203" s="263">
        <v>44008</v>
      </c>
      <c r="F8203" s="259" t="s">
        <v>214</v>
      </c>
      <c r="G8203" s="259" t="s">
        <v>295</v>
      </c>
      <c r="H8203" s="264" t="s">
        <v>197</v>
      </c>
      <c r="I8203" s="264" t="s">
        <v>133</v>
      </c>
      <c r="J8203" s="264">
        <v>-10</v>
      </c>
      <c r="K8203" s="82" t="str">
        <f>IFERROR(IFERROR(VLOOKUP(I8203,'DE-PARA'!B:D,3,0),VLOOKUP(I8203,'DE-PARA'!C:D,2,0)),"NÃO ENCONTRADO")</f>
        <v>Outras Saídas</v>
      </c>
      <c r="L8203" s="50" t="str">
        <f>VLOOKUP(K8203,'Base -Receita-Despesa'!$B:$AS,1,FALSE)</f>
        <v>Outras Saídas</v>
      </c>
    </row>
    <row r="8204" spans="1:12" ht="15" customHeight="1" x14ac:dyDescent="0.25">
      <c r="A8204" s="81" t="str">
        <f t="shared" si="262"/>
        <v>2020</v>
      </c>
      <c r="B8204" s="259" t="s">
        <v>1021</v>
      </c>
      <c r="C8204" s="260" t="s">
        <v>1022</v>
      </c>
      <c r="D8204" s="73" t="str">
        <f t="shared" si="263"/>
        <v>jun/2020</v>
      </c>
      <c r="E8204" s="263">
        <v>44008</v>
      </c>
      <c r="F8204" s="259" t="s">
        <v>214</v>
      </c>
      <c r="G8204" s="259" t="s">
        <v>295</v>
      </c>
      <c r="H8204" s="264" t="s">
        <v>197</v>
      </c>
      <c r="I8204" s="264" t="s">
        <v>133</v>
      </c>
      <c r="J8204" s="264">
        <v>-10</v>
      </c>
      <c r="K8204" s="82" t="str">
        <f>IFERROR(IFERROR(VLOOKUP(I8204,'DE-PARA'!B:D,3,0),VLOOKUP(I8204,'DE-PARA'!C:D,2,0)),"NÃO ENCONTRADO")</f>
        <v>Outras Saídas</v>
      </c>
      <c r="L8204" s="50" t="str">
        <f>VLOOKUP(K8204,'Base -Receita-Despesa'!$B:$AS,1,FALSE)</f>
        <v>Outras Saídas</v>
      </c>
    </row>
    <row r="8205" spans="1:12" ht="15" customHeight="1" x14ac:dyDescent="0.25">
      <c r="A8205" s="81" t="str">
        <f t="shared" si="262"/>
        <v>2020</v>
      </c>
      <c r="B8205" s="259" t="s">
        <v>1021</v>
      </c>
      <c r="C8205" s="260" t="s">
        <v>1022</v>
      </c>
      <c r="D8205" s="73" t="str">
        <f t="shared" si="263"/>
        <v>jun/2020</v>
      </c>
      <c r="E8205" s="263">
        <v>44008</v>
      </c>
      <c r="F8205" s="259" t="s">
        <v>214</v>
      </c>
      <c r="G8205" s="259" t="s">
        <v>295</v>
      </c>
      <c r="H8205" s="264" t="s">
        <v>197</v>
      </c>
      <c r="I8205" s="264" t="s">
        <v>133</v>
      </c>
      <c r="J8205" s="264">
        <v>-10</v>
      </c>
      <c r="K8205" s="82" t="str">
        <f>IFERROR(IFERROR(VLOOKUP(I8205,'DE-PARA'!B:D,3,0),VLOOKUP(I8205,'DE-PARA'!C:D,2,0)),"NÃO ENCONTRADO")</f>
        <v>Outras Saídas</v>
      </c>
      <c r="L8205" s="50" t="str">
        <f>VLOOKUP(K8205,'Base -Receita-Despesa'!$B:$AS,1,FALSE)</f>
        <v>Outras Saídas</v>
      </c>
    </row>
    <row r="8206" spans="1:12" ht="15" customHeight="1" x14ac:dyDescent="0.25">
      <c r="A8206" s="81" t="str">
        <f t="shared" si="262"/>
        <v>2020</v>
      </c>
      <c r="B8206" s="259" t="s">
        <v>1021</v>
      </c>
      <c r="C8206" s="260" t="s">
        <v>1022</v>
      </c>
      <c r="D8206" s="73" t="str">
        <f t="shared" si="263"/>
        <v>jun/2020</v>
      </c>
      <c r="E8206" s="263">
        <v>44008</v>
      </c>
      <c r="F8206" s="259" t="s">
        <v>214</v>
      </c>
      <c r="G8206" s="259" t="s">
        <v>295</v>
      </c>
      <c r="H8206" s="264" t="s">
        <v>197</v>
      </c>
      <c r="I8206" s="264" t="s">
        <v>133</v>
      </c>
      <c r="J8206" s="264">
        <v>-10</v>
      </c>
      <c r="K8206" s="82" t="str">
        <f>IFERROR(IFERROR(VLOOKUP(I8206,'DE-PARA'!B:D,3,0),VLOOKUP(I8206,'DE-PARA'!C:D,2,0)),"NÃO ENCONTRADO")</f>
        <v>Outras Saídas</v>
      </c>
      <c r="L8206" s="50" t="str">
        <f>VLOOKUP(K8206,'Base -Receita-Despesa'!$B:$AS,1,FALSE)</f>
        <v>Outras Saídas</v>
      </c>
    </row>
    <row r="8207" spans="1:12" ht="15" customHeight="1" x14ac:dyDescent="0.25">
      <c r="A8207" s="81" t="str">
        <f t="shared" si="262"/>
        <v>2020</v>
      </c>
      <c r="B8207" s="259" t="s">
        <v>1021</v>
      </c>
      <c r="C8207" s="260" t="s">
        <v>1022</v>
      </c>
      <c r="D8207" s="73" t="str">
        <f t="shared" si="263"/>
        <v>jun/2020</v>
      </c>
      <c r="E8207" s="263">
        <v>44008</v>
      </c>
      <c r="F8207" s="259" t="s">
        <v>214</v>
      </c>
      <c r="G8207" s="259" t="s">
        <v>295</v>
      </c>
      <c r="H8207" s="264" t="s">
        <v>197</v>
      </c>
      <c r="I8207" s="264" t="s">
        <v>133</v>
      </c>
      <c r="J8207" s="264">
        <v>-10</v>
      </c>
      <c r="K8207" s="82" t="str">
        <f>IFERROR(IFERROR(VLOOKUP(I8207,'DE-PARA'!B:D,3,0),VLOOKUP(I8207,'DE-PARA'!C:D,2,0)),"NÃO ENCONTRADO")</f>
        <v>Outras Saídas</v>
      </c>
      <c r="L8207" s="50" t="str">
        <f>VLOOKUP(K8207,'Base -Receita-Despesa'!$B:$AS,1,FALSE)</f>
        <v>Outras Saídas</v>
      </c>
    </row>
    <row r="8208" spans="1:12" ht="15" customHeight="1" x14ac:dyDescent="0.25">
      <c r="A8208" s="81" t="str">
        <f t="shared" si="262"/>
        <v>2020</v>
      </c>
      <c r="B8208" s="259" t="s">
        <v>1021</v>
      </c>
      <c r="C8208" s="260" t="s">
        <v>1022</v>
      </c>
      <c r="D8208" s="73" t="str">
        <f t="shared" si="263"/>
        <v>jun/2020</v>
      </c>
      <c r="E8208" s="263">
        <v>44008</v>
      </c>
      <c r="F8208" s="259" t="s">
        <v>214</v>
      </c>
      <c r="G8208" s="259" t="s">
        <v>295</v>
      </c>
      <c r="H8208" s="264" t="s">
        <v>197</v>
      </c>
      <c r="I8208" s="264" t="s">
        <v>133</v>
      </c>
      <c r="J8208" s="264">
        <v>-10</v>
      </c>
      <c r="K8208" s="82" t="str">
        <f>IFERROR(IFERROR(VLOOKUP(I8208,'DE-PARA'!B:D,3,0),VLOOKUP(I8208,'DE-PARA'!C:D,2,0)),"NÃO ENCONTRADO")</f>
        <v>Outras Saídas</v>
      </c>
      <c r="L8208" s="50" t="str">
        <f>VLOOKUP(K8208,'Base -Receita-Despesa'!$B:$AS,1,FALSE)</f>
        <v>Outras Saídas</v>
      </c>
    </row>
    <row r="8209" spans="1:12" ht="15" customHeight="1" x14ac:dyDescent="0.25">
      <c r="A8209" s="81" t="str">
        <f t="shared" si="262"/>
        <v>2020</v>
      </c>
      <c r="B8209" s="259" t="s">
        <v>1021</v>
      </c>
      <c r="C8209" s="260" t="s">
        <v>1022</v>
      </c>
      <c r="D8209" s="73" t="str">
        <f t="shared" si="263"/>
        <v>jun/2020</v>
      </c>
      <c r="E8209" s="263">
        <v>44008</v>
      </c>
      <c r="F8209" s="259" t="s">
        <v>214</v>
      </c>
      <c r="G8209" s="259" t="s">
        <v>295</v>
      </c>
      <c r="H8209" s="264" t="s">
        <v>197</v>
      </c>
      <c r="I8209" s="264" t="s">
        <v>133</v>
      </c>
      <c r="J8209" s="264">
        <v>-10</v>
      </c>
      <c r="K8209" s="82" t="str">
        <f>IFERROR(IFERROR(VLOOKUP(I8209,'DE-PARA'!B:D,3,0),VLOOKUP(I8209,'DE-PARA'!C:D,2,0)),"NÃO ENCONTRADO")</f>
        <v>Outras Saídas</v>
      </c>
      <c r="L8209" s="50" t="str">
        <f>VLOOKUP(K8209,'Base -Receita-Despesa'!$B:$AS,1,FALSE)</f>
        <v>Outras Saídas</v>
      </c>
    </row>
    <row r="8210" spans="1:12" ht="15" customHeight="1" x14ac:dyDescent="0.25">
      <c r="A8210" s="81" t="str">
        <f t="shared" si="262"/>
        <v>2020</v>
      </c>
      <c r="B8210" s="259" t="s">
        <v>1021</v>
      </c>
      <c r="C8210" s="260" t="s">
        <v>1022</v>
      </c>
      <c r="D8210" s="73" t="str">
        <f t="shared" si="263"/>
        <v>jun/2020</v>
      </c>
      <c r="E8210" s="263">
        <v>44008</v>
      </c>
      <c r="F8210" s="259" t="s">
        <v>214</v>
      </c>
      <c r="G8210" s="259" t="s">
        <v>295</v>
      </c>
      <c r="H8210" s="264" t="s">
        <v>197</v>
      </c>
      <c r="I8210" s="264" t="s">
        <v>133</v>
      </c>
      <c r="J8210" s="264">
        <v>-10</v>
      </c>
      <c r="K8210" s="82" t="str">
        <f>IFERROR(IFERROR(VLOOKUP(I8210,'DE-PARA'!B:D,3,0),VLOOKUP(I8210,'DE-PARA'!C:D,2,0)),"NÃO ENCONTRADO")</f>
        <v>Outras Saídas</v>
      </c>
      <c r="L8210" s="50" t="str">
        <f>VLOOKUP(K8210,'Base -Receita-Despesa'!$B:$AS,1,FALSE)</f>
        <v>Outras Saídas</v>
      </c>
    </row>
    <row r="8211" spans="1:12" ht="15" customHeight="1" x14ac:dyDescent="0.25">
      <c r="A8211" s="81" t="str">
        <f t="shared" si="262"/>
        <v>2020</v>
      </c>
      <c r="B8211" s="259" t="s">
        <v>1021</v>
      </c>
      <c r="C8211" s="260" t="s">
        <v>1022</v>
      </c>
      <c r="D8211" s="73" t="str">
        <f t="shared" si="263"/>
        <v>jun/2020</v>
      </c>
      <c r="E8211" s="263">
        <v>44008</v>
      </c>
      <c r="F8211" s="259" t="s">
        <v>214</v>
      </c>
      <c r="G8211" s="259" t="s">
        <v>295</v>
      </c>
      <c r="H8211" s="264" t="s">
        <v>197</v>
      </c>
      <c r="I8211" s="264" t="s">
        <v>133</v>
      </c>
      <c r="J8211" s="264">
        <v>-10</v>
      </c>
      <c r="K8211" s="82" t="str">
        <f>IFERROR(IFERROR(VLOOKUP(I8211,'DE-PARA'!B:D,3,0),VLOOKUP(I8211,'DE-PARA'!C:D,2,0)),"NÃO ENCONTRADO")</f>
        <v>Outras Saídas</v>
      </c>
      <c r="L8211" s="50" t="str">
        <f>VLOOKUP(K8211,'Base -Receita-Despesa'!$B:$AS,1,FALSE)</f>
        <v>Outras Saídas</v>
      </c>
    </row>
    <row r="8212" spans="1:12" ht="15" customHeight="1" x14ac:dyDescent="0.25">
      <c r="A8212" s="81" t="str">
        <f t="shared" si="262"/>
        <v>2020</v>
      </c>
      <c r="B8212" s="259" t="s">
        <v>1021</v>
      </c>
      <c r="C8212" s="260" t="s">
        <v>1022</v>
      </c>
      <c r="D8212" s="73" t="str">
        <f t="shared" si="263"/>
        <v>jun/2020</v>
      </c>
      <c r="E8212" s="263">
        <v>44008</v>
      </c>
      <c r="F8212" s="259" t="s">
        <v>214</v>
      </c>
      <c r="G8212" s="259" t="s">
        <v>295</v>
      </c>
      <c r="H8212" s="264" t="s">
        <v>197</v>
      </c>
      <c r="I8212" s="264" t="s">
        <v>133</v>
      </c>
      <c r="J8212" s="264">
        <v>-10</v>
      </c>
      <c r="K8212" s="82" t="str">
        <f>IFERROR(IFERROR(VLOOKUP(I8212,'DE-PARA'!B:D,3,0),VLOOKUP(I8212,'DE-PARA'!C:D,2,0)),"NÃO ENCONTRADO")</f>
        <v>Outras Saídas</v>
      </c>
      <c r="L8212" s="50" t="str">
        <f>VLOOKUP(K8212,'Base -Receita-Despesa'!$B:$AS,1,FALSE)</f>
        <v>Outras Saídas</v>
      </c>
    </row>
    <row r="8213" spans="1:12" ht="15" customHeight="1" x14ac:dyDescent="0.25">
      <c r="A8213" s="81" t="str">
        <f t="shared" si="262"/>
        <v>2020</v>
      </c>
      <c r="B8213" s="259" t="s">
        <v>1021</v>
      </c>
      <c r="C8213" s="260" t="s">
        <v>1022</v>
      </c>
      <c r="D8213" s="73" t="str">
        <f t="shared" si="263"/>
        <v>jun/2020</v>
      </c>
      <c r="E8213" s="263">
        <v>44008</v>
      </c>
      <c r="F8213" s="259" t="s">
        <v>214</v>
      </c>
      <c r="G8213" s="259" t="s">
        <v>295</v>
      </c>
      <c r="H8213" s="264" t="s">
        <v>197</v>
      </c>
      <c r="I8213" s="264" t="s">
        <v>133</v>
      </c>
      <c r="J8213" s="264">
        <v>-10</v>
      </c>
      <c r="K8213" s="82" t="str">
        <f>IFERROR(IFERROR(VLOOKUP(I8213,'DE-PARA'!B:D,3,0),VLOOKUP(I8213,'DE-PARA'!C:D,2,0)),"NÃO ENCONTRADO")</f>
        <v>Outras Saídas</v>
      </c>
      <c r="L8213" s="50" t="str">
        <f>VLOOKUP(K8213,'Base -Receita-Despesa'!$B:$AS,1,FALSE)</f>
        <v>Outras Saídas</v>
      </c>
    </row>
    <row r="8214" spans="1:12" ht="15" customHeight="1" x14ac:dyDescent="0.25">
      <c r="A8214" s="81" t="str">
        <f t="shared" si="262"/>
        <v>2020</v>
      </c>
      <c r="B8214" s="259" t="s">
        <v>1021</v>
      </c>
      <c r="C8214" s="260" t="s">
        <v>1022</v>
      </c>
      <c r="D8214" s="73" t="str">
        <f t="shared" si="263"/>
        <v>jun/2020</v>
      </c>
      <c r="E8214" s="263">
        <v>44008</v>
      </c>
      <c r="F8214" s="259" t="s">
        <v>214</v>
      </c>
      <c r="G8214" s="259" t="s">
        <v>295</v>
      </c>
      <c r="H8214" s="264" t="s">
        <v>197</v>
      </c>
      <c r="I8214" s="264" t="s">
        <v>133</v>
      </c>
      <c r="J8214" s="264">
        <v>-10</v>
      </c>
      <c r="K8214" s="82" t="str">
        <f>IFERROR(IFERROR(VLOOKUP(I8214,'DE-PARA'!B:D,3,0),VLOOKUP(I8214,'DE-PARA'!C:D,2,0)),"NÃO ENCONTRADO")</f>
        <v>Outras Saídas</v>
      </c>
      <c r="L8214" s="50" t="str">
        <f>VLOOKUP(K8214,'Base -Receita-Despesa'!$B:$AS,1,FALSE)</f>
        <v>Outras Saídas</v>
      </c>
    </row>
    <row r="8215" spans="1:12" ht="15" customHeight="1" x14ac:dyDescent="0.25">
      <c r="A8215" s="81" t="str">
        <f t="shared" si="262"/>
        <v>2020</v>
      </c>
      <c r="B8215" s="259" t="s">
        <v>1021</v>
      </c>
      <c r="C8215" s="260" t="s">
        <v>1022</v>
      </c>
      <c r="D8215" s="73" t="str">
        <f t="shared" si="263"/>
        <v>jun/2020</v>
      </c>
      <c r="E8215" s="263">
        <v>44008</v>
      </c>
      <c r="F8215" s="259" t="s">
        <v>214</v>
      </c>
      <c r="G8215" s="259" t="s">
        <v>295</v>
      </c>
      <c r="H8215" s="264" t="s">
        <v>197</v>
      </c>
      <c r="I8215" s="264" t="s">
        <v>133</v>
      </c>
      <c r="J8215" s="264">
        <v>-10</v>
      </c>
      <c r="K8215" s="82" t="str">
        <f>IFERROR(IFERROR(VLOOKUP(I8215,'DE-PARA'!B:D,3,0),VLOOKUP(I8215,'DE-PARA'!C:D,2,0)),"NÃO ENCONTRADO")</f>
        <v>Outras Saídas</v>
      </c>
      <c r="L8215" s="50" t="str">
        <f>VLOOKUP(K8215,'Base -Receita-Despesa'!$B:$AS,1,FALSE)</f>
        <v>Outras Saídas</v>
      </c>
    </row>
    <row r="8216" spans="1:12" ht="15" customHeight="1" x14ac:dyDescent="0.25">
      <c r="A8216" s="81" t="str">
        <f t="shared" si="262"/>
        <v>2020</v>
      </c>
      <c r="B8216" s="259" t="s">
        <v>1021</v>
      </c>
      <c r="C8216" s="260" t="s">
        <v>1022</v>
      </c>
      <c r="D8216" s="73" t="str">
        <f t="shared" si="263"/>
        <v>jun/2020</v>
      </c>
      <c r="E8216" s="263">
        <v>44008</v>
      </c>
      <c r="F8216" s="259" t="s">
        <v>129</v>
      </c>
      <c r="G8216" s="262" t="s">
        <v>295</v>
      </c>
      <c r="H8216" s="266" t="s">
        <v>1566</v>
      </c>
      <c r="I8216" s="266" t="s">
        <v>131</v>
      </c>
      <c r="J8216" s="285">
        <v>-1384.18</v>
      </c>
      <c r="K8216" s="82" t="str">
        <f>IFERROR(IFERROR(VLOOKUP(I8216,'DE-PARA'!B:D,3,0),VLOOKUP(I8216,'DE-PARA'!C:D,2,0)),"NÃO ENCONTRADO")</f>
        <v>Pessoal</v>
      </c>
      <c r="L8216" s="50" t="str">
        <f>VLOOKUP(K8216,'Base -Receita-Despesa'!$B:$AS,1,FALSE)</f>
        <v>Pessoal</v>
      </c>
    </row>
    <row r="8217" spans="1:12" ht="15" customHeight="1" x14ac:dyDescent="0.25">
      <c r="A8217" s="81" t="str">
        <f t="shared" si="262"/>
        <v>2020</v>
      </c>
      <c r="B8217" s="259" t="s">
        <v>1021</v>
      </c>
      <c r="C8217" s="260" t="s">
        <v>1022</v>
      </c>
      <c r="D8217" s="73" t="str">
        <f t="shared" si="263"/>
        <v>jun/2020</v>
      </c>
      <c r="E8217" s="263">
        <v>44008</v>
      </c>
      <c r="F8217" s="259" t="s">
        <v>129</v>
      </c>
      <c r="G8217" s="259" t="s">
        <v>295</v>
      </c>
      <c r="H8217" s="264" t="s">
        <v>1037</v>
      </c>
      <c r="I8217" s="264" t="s">
        <v>131</v>
      </c>
      <c r="J8217" s="265">
        <v>-3417.43</v>
      </c>
      <c r="K8217" s="82" t="str">
        <f>IFERROR(IFERROR(VLOOKUP(I8217,'DE-PARA'!B:D,3,0),VLOOKUP(I8217,'DE-PARA'!C:D,2,0)),"NÃO ENCONTRADO")</f>
        <v>Pessoal</v>
      </c>
      <c r="L8217" s="50" t="str">
        <f>VLOOKUP(K8217,'Base -Receita-Despesa'!$B:$AS,1,FALSE)</f>
        <v>Pessoal</v>
      </c>
    </row>
    <row r="8218" spans="1:12" ht="15" customHeight="1" x14ac:dyDescent="0.25">
      <c r="A8218" s="81" t="str">
        <f t="shared" si="262"/>
        <v>2020</v>
      </c>
      <c r="B8218" s="259" t="s">
        <v>1021</v>
      </c>
      <c r="C8218" s="260" t="s">
        <v>1022</v>
      </c>
      <c r="D8218" s="73" t="str">
        <f t="shared" si="263"/>
        <v>jun/2020</v>
      </c>
      <c r="E8218" s="263">
        <v>44008</v>
      </c>
      <c r="F8218" s="259" t="s">
        <v>129</v>
      </c>
      <c r="G8218" s="259" t="s">
        <v>295</v>
      </c>
      <c r="H8218" s="264" t="s">
        <v>1300</v>
      </c>
      <c r="I8218" s="264" t="s">
        <v>131</v>
      </c>
      <c r="J8218" s="265">
        <v>-3501.06</v>
      </c>
      <c r="K8218" s="82" t="str">
        <f>IFERROR(IFERROR(VLOOKUP(I8218,'DE-PARA'!B:D,3,0),VLOOKUP(I8218,'DE-PARA'!C:D,2,0)),"NÃO ENCONTRADO")</f>
        <v>Pessoal</v>
      </c>
      <c r="L8218" s="50" t="str">
        <f>VLOOKUP(K8218,'Base -Receita-Despesa'!$B:$AS,1,FALSE)</f>
        <v>Pessoal</v>
      </c>
    </row>
    <row r="8219" spans="1:12" ht="15" customHeight="1" x14ac:dyDescent="0.25">
      <c r="A8219" s="81" t="str">
        <f t="shared" si="262"/>
        <v>2020</v>
      </c>
      <c r="B8219" s="259" t="s">
        <v>1021</v>
      </c>
      <c r="C8219" s="260" t="s">
        <v>1022</v>
      </c>
      <c r="D8219" s="73" t="str">
        <f t="shared" si="263"/>
        <v>jun/2020</v>
      </c>
      <c r="E8219" s="263">
        <v>44008</v>
      </c>
      <c r="F8219" s="259" t="s">
        <v>129</v>
      </c>
      <c r="G8219" s="259" t="s">
        <v>295</v>
      </c>
      <c r="H8219" s="264" t="s">
        <v>1052</v>
      </c>
      <c r="I8219" s="264" t="s">
        <v>131</v>
      </c>
      <c r="J8219" s="265">
        <v>-2549.9299999999998</v>
      </c>
      <c r="K8219" s="82" t="str">
        <f>IFERROR(IFERROR(VLOOKUP(I8219,'DE-PARA'!B:D,3,0),VLOOKUP(I8219,'DE-PARA'!C:D,2,0)),"NÃO ENCONTRADO")</f>
        <v>Pessoal</v>
      </c>
      <c r="L8219" s="50" t="str">
        <f>VLOOKUP(K8219,'Base -Receita-Despesa'!$B:$AS,1,FALSE)</f>
        <v>Pessoal</v>
      </c>
    </row>
    <row r="8220" spans="1:12" ht="15" customHeight="1" x14ac:dyDescent="0.25">
      <c r="A8220" s="81" t="str">
        <f t="shared" si="262"/>
        <v>2020</v>
      </c>
      <c r="B8220" s="259" t="s">
        <v>1021</v>
      </c>
      <c r="C8220" s="260" t="s">
        <v>1022</v>
      </c>
      <c r="D8220" s="73" t="str">
        <f t="shared" si="263"/>
        <v>jun/2020</v>
      </c>
      <c r="E8220" s="263">
        <v>44008</v>
      </c>
      <c r="F8220" s="259" t="s">
        <v>129</v>
      </c>
      <c r="G8220" s="259" t="s">
        <v>295</v>
      </c>
      <c r="H8220" s="266" t="s">
        <v>2237</v>
      </c>
      <c r="I8220" s="266" t="s">
        <v>131</v>
      </c>
      <c r="J8220" s="285">
        <v>-2027.37</v>
      </c>
      <c r="K8220" s="82" t="str">
        <f>IFERROR(IFERROR(VLOOKUP(I8220,'DE-PARA'!B:D,3,0),VLOOKUP(I8220,'DE-PARA'!C:D,2,0)),"NÃO ENCONTRADO")</f>
        <v>Pessoal</v>
      </c>
      <c r="L8220" s="50" t="str">
        <f>VLOOKUP(K8220,'Base -Receita-Despesa'!$B:$AS,1,FALSE)</f>
        <v>Pessoal</v>
      </c>
    </row>
    <row r="8221" spans="1:12" ht="15" customHeight="1" x14ac:dyDescent="0.25">
      <c r="A8221" s="81" t="str">
        <f t="shared" si="262"/>
        <v>2020</v>
      </c>
      <c r="B8221" s="259" t="s">
        <v>1021</v>
      </c>
      <c r="C8221" s="260" t="s">
        <v>1022</v>
      </c>
      <c r="D8221" s="73" t="str">
        <f t="shared" si="263"/>
        <v>jun/2020</v>
      </c>
      <c r="E8221" s="263">
        <v>44008</v>
      </c>
      <c r="F8221" s="259" t="s">
        <v>129</v>
      </c>
      <c r="G8221" s="259" t="s">
        <v>295</v>
      </c>
      <c r="H8221" s="264" t="s">
        <v>750</v>
      </c>
      <c r="I8221" s="264" t="s">
        <v>131</v>
      </c>
      <c r="J8221" s="265">
        <v>-5389.98</v>
      </c>
      <c r="K8221" s="82" t="str">
        <f>IFERROR(IFERROR(VLOOKUP(I8221,'DE-PARA'!B:D,3,0),VLOOKUP(I8221,'DE-PARA'!C:D,2,0)),"NÃO ENCONTRADO")</f>
        <v>Pessoal</v>
      </c>
      <c r="L8221" s="50" t="str">
        <f>VLOOKUP(K8221,'Base -Receita-Despesa'!$B:$AS,1,FALSE)</f>
        <v>Pessoal</v>
      </c>
    </row>
    <row r="8222" spans="1:12" ht="15" customHeight="1" x14ac:dyDescent="0.25">
      <c r="A8222" s="81" t="str">
        <f t="shared" si="262"/>
        <v>2020</v>
      </c>
      <c r="B8222" s="259" t="s">
        <v>1021</v>
      </c>
      <c r="C8222" s="260" t="s">
        <v>1022</v>
      </c>
      <c r="D8222" s="73" t="str">
        <f t="shared" si="263"/>
        <v>jun/2020</v>
      </c>
      <c r="E8222" s="263">
        <v>44008</v>
      </c>
      <c r="F8222" s="259" t="s">
        <v>129</v>
      </c>
      <c r="G8222" s="259" t="s">
        <v>295</v>
      </c>
      <c r="H8222" s="264" t="s">
        <v>1067</v>
      </c>
      <c r="I8222" s="264" t="s">
        <v>131</v>
      </c>
      <c r="J8222" s="265">
        <v>-1698.42</v>
      </c>
      <c r="K8222" s="82" t="str">
        <f>IFERROR(IFERROR(VLOOKUP(I8222,'DE-PARA'!B:D,3,0),VLOOKUP(I8222,'DE-PARA'!C:D,2,0)),"NÃO ENCONTRADO")</f>
        <v>Pessoal</v>
      </c>
      <c r="L8222" s="50" t="str">
        <f>VLOOKUP(K8222,'Base -Receita-Despesa'!$B:$AS,1,FALSE)</f>
        <v>Pessoal</v>
      </c>
    </row>
    <row r="8223" spans="1:12" ht="15" customHeight="1" x14ac:dyDescent="0.25">
      <c r="A8223" s="81" t="str">
        <f t="shared" si="262"/>
        <v>2020</v>
      </c>
      <c r="B8223" s="259" t="s">
        <v>1021</v>
      </c>
      <c r="C8223" s="260" t="s">
        <v>1022</v>
      </c>
      <c r="D8223" s="73" t="str">
        <f t="shared" si="263"/>
        <v>jun/2020</v>
      </c>
      <c r="E8223" s="263">
        <v>44008</v>
      </c>
      <c r="F8223" s="259" t="s">
        <v>129</v>
      </c>
      <c r="G8223" s="259" t="s">
        <v>295</v>
      </c>
      <c r="H8223" s="264" t="s">
        <v>2238</v>
      </c>
      <c r="I8223" s="264" t="s">
        <v>131</v>
      </c>
      <c r="J8223" s="265">
        <v>-1998.19</v>
      </c>
      <c r="K8223" s="82" t="str">
        <f>IFERROR(IFERROR(VLOOKUP(I8223,'DE-PARA'!B:D,3,0),VLOOKUP(I8223,'DE-PARA'!C:D,2,0)),"NÃO ENCONTRADO")</f>
        <v>Pessoal</v>
      </c>
      <c r="L8223" s="50" t="str">
        <f>VLOOKUP(K8223,'Base -Receita-Despesa'!$B:$AS,1,FALSE)</f>
        <v>Pessoal</v>
      </c>
    </row>
    <row r="8224" spans="1:12" ht="15" customHeight="1" x14ac:dyDescent="0.25">
      <c r="A8224" s="81" t="str">
        <f t="shared" si="262"/>
        <v>2020</v>
      </c>
      <c r="B8224" s="259" t="s">
        <v>1021</v>
      </c>
      <c r="C8224" s="260" t="s">
        <v>1022</v>
      </c>
      <c r="D8224" s="73" t="str">
        <f t="shared" si="263"/>
        <v>jun/2020</v>
      </c>
      <c r="E8224" s="263">
        <v>44011</v>
      </c>
      <c r="F8224" s="262">
        <v>5113</v>
      </c>
      <c r="G8224" s="262" t="s">
        <v>295</v>
      </c>
      <c r="H8224" s="266" t="s">
        <v>2239</v>
      </c>
      <c r="I8224" s="266" t="s">
        <v>249</v>
      </c>
      <c r="J8224" s="264">
        <v>-475</v>
      </c>
      <c r="K8224" s="82" t="str">
        <f>IFERROR(IFERROR(VLOOKUP(I8224,'DE-PARA'!B:D,3,0),VLOOKUP(I8224,'DE-PARA'!C:D,2,0)),"NÃO ENCONTRADO")</f>
        <v>Materiais</v>
      </c>
      <c r="L8224" s="50" t="str">
        <f>VLOOKUP(K8224,'Base -Receita-Despesa'!$B:$AS,1,FALSE)</f>
        <v>Materiais</v>
      </c>
    </row>
    <row r="8225" spans="1:12" ht="15" customHeight="1" x14ac:dyDescent="0.25">
      <c r="A8225" s="81" t="str">
        <f t="shared" si="262"/>
        <v>2020</v>
      </c>
      <c r="B8225" s="259" t="s">
        <v>1021</v>
      </c>
      <c r="C8225" s="260" t="s">
        <v>1022</v>
      </c>
      <c r="D8225" s="73" t="str">
        <f t="shared" si="263"/>
        <v>jun/2020</v>
      </c>
      <c r="E8225" s="263">
        <v>44011</v>
      </c>
      <c r="F8225" s="262">
        <v>2006009570799</v>
      </c>
      <c r="G8225" s="262" t="s">
        <v>295</v>
      </c>
      <c r="H8225" s="266" t="s">
        <v>2026</v>
      </c>
      <c r="I8225" s="266" t="s">
        <v>138</v>
      </c>
      <c r="J8225" s="264">
        <v>-189.08</v>
      </c>
      <c r="K8225" s="82" t="str">
        <f>IFERROR(IFERROR(VLOOKUP(I8225,'DE-PARA'!B:D,3,0),VLOOKUP(I8225,'DE-PARA'!C:D,2,0)),"NÃO ENCONTRADO")</f>
        <v>Concessionárias (água, luz e telefone)</v>
      </c>
      <c r="L8225" s="50" t="str">
        <f>VLOOKUP(K8225,'Base -Receita-Despesa'!$B:$AS,1,FALSE)</f>
        <v>Concessionárias (água, luz e telefone)</v>
      </c>
    </row>
    <row r="8226" spans="1:12" ht="15" customHeight="1" x14ac:dyDescent="0.25">
      <c r="A8226" s="81" t="str">
        <f t="shared" si="262"/>
        <v>2020</v>
      </c>
      <c r="B8226" s="259" t="s">
        <v>1021</v>
      </c>
      <c r="C8226" s="260" t="s">
        <v>1022</v>
      </c>
      <c r="D8226" s="73" t="str">
        <f t="shared" si="263"/>
        <v>jun/2020</v>
      </c>
      <c r="E8226" s="263">
        <v>44011</v>
      </c>
      <c r="F8226" s="262" t="s">
        <v>612</v>
      </c>
      <c r="G8226" s="262" t="s">
        <v>295</v>
      </c>
      <c r="H8226" s="266" t="s">
        <v>2095</v>
      </c>
      <c r="I8226" s="266" t="s">
        <v>128</v>
      </c>
      <c r="J8226" s="264">
        <v>-928.25</v>
      </c>
      <c r="K8226" s="82" t="str">
        <f>IFERROR(IFERROR(VLOOKUP(I8226,'DE-PARA'!B:D,3,0),VLOOKUP(I8226,'DE-PARA'!C:D,2,0)),"NÃO ENCONTRADO")</f>
        <v>Rescisões Trabalhistas</v>
      </c>
      <c r="L8226" s="50" t="str">
        <f>VLOOKUP(K8226,'Base -Receita-Despesa'!$B:$AS,1,FALSE)</f>
        <v>Rescisões Trabalhistas</v>
      </c>
    </row>
    <row r="8227" spans="1:12" ht="15" customHeight="1" x14ac:dyDescent="0.25">
      <c r="A8227" s="81" t="str">
        <f t="shared" si="262"/>
        <v>2020</v>
      </c>
      <c r="B8227" s="259" t="s">
        <v>1021</v>
      </c>
      <c r="C8227" s="260" t="s">
        <v>1022</v>
      </c>
      <c r="D8227" s="73" t="str">
        <f t="shared" si="263"/>
        <v>jun/2020</v>
      </c>
      <c r="E8227" s="263">
        <v>44011</v>
      </c>
      <c r="F8227" s="259" t="s">
        <v>1577</v>
      </c>
      <c r="G8227" s="259" t="s">
        <v>295</v>
      </c>
      <c r="H8227" s="264" t="s">
        <v>1964</v>
      </c>
      <c r="I8227" s="264" t="s">
        <v>276</v>
      </c>
      <c r="J8227" s="264">
        <v>-35</v>
      </c>
      <c r="K8227" s="82" t="str">
        <f>IFERROR(IFERROR(VLOOKUP(I8227,'DE-PARA'!B:D,3,0),VLOOKUP(I8227,'DE-PARA'!C:D,2,0)),"NÃO ENCONTRADO")</f>
        <v>Despesas com Viagens</v>
      </c>
      <c r="L8227" s="50" t="str">
        <f>VLOOKUP(K8227,'Base -Receita-Despesa'!$B:$AS,1,FALSE)</f>
        <v>Despesas com Viagens</v>
      </c>
    </row>
    <row r="8228" spans="1:12" ht="15" customHeight="1" x14ac:dyDescent="0.25">
      <c r="A8228" s="81" t="str">
        <f t="shared" si="262"/>
        <v>2020</v>
      </c>
      <c r="B8228" s="259" t="s">
        <v>1021</v>
      </c>
      <c r="C8228" s="260" t="s">
        <v>1022</v>
      </c>
      <c r="D8228" s="73" t="str">
        <f t="shared" si="263"/>
        <v>jun/2020</v>
      </c>
      <c r="E8228" s="263">
        <v>44011</v>
      </c>
      <c r="F8228" s="262">
        <v>895294</v>
      </c>
      <c r="G8228" s="262" t="s">
        <v>295</v>
      </c>
      <c r="H8228" s="266" t="s">
        <v>2240</v>
      </c>
      <c r="I8228" s="266" t="s">
        <v>249</v>
      </c>
      <c r="J8228" s="264">
        <v>-187.42</v>
      </c>
      <c r="K8228" s="82" t="str">
        <f>IFERROR(IFERROR(VLOOKUP(I8228,'DE-PARA'!B:D,3,0),VLOOKUP(I8228,'DE-PARA'!C:D,2,0)),"NÃO ENCONTRADO")</f>
        <v>Materiais</v>
      </c>
      <c r="L8228" s="50" t="str">
        <f>VLOOKUP(K8228,'Base -Receita-Despesa'!$B:$AS,1,FALSE)</f>
        <v>Materiais</v>
      </c>
    </row>
    <row r="8229" spans="1:12" ht="15" customHeight="1" x14ac:dyDescent="0.25">
      <c r="A8229" s="81" t="str">
        <f t="shared" si="262"/>
        <v>2020</v>
      </c>
      <c r="B8229" s="259" t="s">
        <v>1021</v>
      </c>
      <c r="C8229" s="260" t="s">
        <v>1022</v>
      </c>
      <c r="D8229" s="73" t="str">
        <f t="shared" si="263"/>
        <v>jun/2020</v>
      </c>
      <c r="E8229" s="263">
        <v>44011</v>
      </c>
      <c r="F8229" s="259" t="s">
        <v>214</v>
      </c>
      <c r="G8229" s="259" t="s">
        <v>295</v>
      </c>
      <c r="H8229" s="264" t="s">
        <v>197</v>
      </c>
      <c r="I8229" s="264" t="s">
        <v>133</v>
      </c>
      <c r="J8229" s="264">
        <v>-10</v>
      </c>
      <c r="K8229" s="82" t="str">
        <f>IFERROR(IFERROR(VLOOKUP(I8229,'DE-PARA'!B:D,3,0),VLOOKUP(I8229,'DE-PARA'!C:D,2,0)),"NÃO ENCONTRADO")</f>
        <v>Outras Saídas</v>
      </c>
      <c r="L8229" s="50" t="str">
        <f>VLOOKUP(K8229,'Base -Receita-Despesa'!$B:$AS,1,FALSE)</f>
        <v>Outras Saídas</v>
      </c>
    </row>
    <row r="8230" spans="1:12" ht="15" customHeight="1" x14ac:dyDescent="0.25">
      <c r="A8230" s="81" t="str">
        <f t="shared" si="262"/>
        <v>2020</v>
      </c>
      <c r="B8230" s="259" t="s">
        <v>1021</v>
      </c>
      <c r="C8230" s="260" t="s">
        <v>1022</v>
      </c>
      <c r="D8230" s="73" t="str">
        <f t="shared" si="263"/>
        <v>jun/2020</v>
      </c>
      <c r="E8230" s="263">
        <v>44011</v>
      </c>
      <c r="F8230" s="259" t="s">
        <v>214</v>
      </c>
      <c r="G8230" s="259" t="s">
        <v>295</v>
      </c>
      <c r="H8230" s="264" t="s">
        <v>197</v>
      </c>
      <c r="I8230" s="264" t="s">
        <v>133</v>
      </c>
      <c r="J8230" s="264">
        <v>-10</v>
      </c>
      <c r="K8230" s="82" t="str">
        <f>IFERROR(IFERROR(VLOOKUP(I8230,'DE-PARA'!B:D,3,0),VLOOKUP(I8230,'DE-PARA'!C:D,2,0)),"NÃO ENCONTRADO")</f>
        <v>Outras Saídas</v>
      </c>
      <c r="L8230" s="50" t="str">
        <f>VLOOKUP(K8230,'Base -Receita-Despesa'!$B:$AS,1,FALSE)</f>
        <v>Outras Saídas</v>
      </c>
    </row>
    <row r="8231" spans="1:12" ht="15" customHeight="1" x14ac:dyDescent="0.25">
      <c r="A8231" s="81" t="str">
        <f t="shared" si="262"/>
        <v>2020</v>
      </c>
      <c r="B8231" s="259" t="s">
        <v>1021</v>
      </c>
      <c r="C8231" s="260" t="s">
        <v>1022</v>
      </c>
      <c r="D8231" s="73" t="str">
        <f t="shared" si="263"/>
        <v>jun/2020</v>
      </c>
      <c r="E8231" s="263">
        <v>44011</v>
      </c>
      <c r="F8231" s="259" t="s">
        <v>214</v>
      </c>
      <c r="G8231" s="259" t="s">
        <v>295</v>
      </c>
      <c r="H8231" s="264" t="s">
        <v>197</v>
      </c>
      <c r="I8231" s="264" t="s">
        <v>133</v>
      </c>
      <c r="J8231" s="264">
        <v>-10</v>
      </c>
      <c r="K8231" s="82" t="str">
        <f>IFERROR(IFERROR(VLOOKUP(I8231,'DE-PARA'!B:D,3,0),VLOOKUP(I8231,'DE-PARA'!C:D,2,0)),"NÃO ENCONTRADO")</f>
        <v>Outras Saídas</v>
      </c>
      <c r="L8231" s="50" t="str">
        <f>VLOOKUP(K8231,'Base -Receita-Despesa'!$B:$AS,1,FALSE)</f>
        <v>Outras Saídas</v>
      </c>
    </row>
    <row r="8232" spans="1:12" ht="15" customHeight="1" x14ac:dyDescent="0.25">
      <c r="A8232" s="81" t="str">
        <f t="shared" si="262"/>
        <v>2020</v>
      </c>
      <c r="B8232" s="259" t="s">
        <v>1021</v>
      </c>
      <c r="C8232" s="260" t="s">
        <v>1022</v>
      </c>
      <c r="D8232" s="73" t="str">
        <f t="shared" si="263"/>
        <v>jun/2020</v>
      </c>
      <c r="E8232" s="263">
        <v>44012</v>
      </c>
      <c r="F8232" s="259" t="s">
        <v>141</v>
      </c>
      <c r="G8232" s="259" t="s">
        <v>295</v>
      </c>
      <c r="H8232" s="264" t="s">
        <v>952</v>
      </c>
      <c r="I8232" s="264" t="s">
        <v>142</v>
      </c>
      <c r="J8232" s="265">
        <v>1408.98</v>
      </c>
      <c r="K8232" s="82" t="str">
        <f>IFERROR(IFERROR(VLOOKUP(I8232,'DE-PARA'!B:D,3,0),VLOOKUP(I8232,'DE-PARA'!C:D,2,0)),"NÃO ENCONTRADO")</f>
        <v>Outras Saídas</v>
      </c>
      <c r="L8232" s="50" t="str">
        <f>VLOOKUP(K8232,'Base -Receita-Despesa'!$B:$AS,1,FALSE)</f>
        <v>Outras Saídas</v>
      </c>
    </row>
    <row r="8233" spans="1:12" ht="15" customHeight="1" x14ac:dyDescent="0.25">
      <c r="A8233" s="81" t="str">
        <f t="shared" si="262"/>
        <v>2020</v>
      </c>
      <c r="B8233" s="259" t="s">
        <v>1021</v>
      </c>
      <c r="C8233" s="260" t="s">
        <v>1022</v>
      </c>
      <c r="D8233" s="73" t="str">
        <f t="shared" si="263"/>
        <v>jun/2020</v>
      </c>
      <c r="E8233" s="263">
        <v>44012</v>
      </c>
      <c r="F8233" s="262">
        <v>21121</v>
      </c>
      <c r="G8233" s="262" t="s">
        <v>295</v>
      </c>
      <c r="H8233" s="266" t="s">
        <v>345</v>
      </c>
      <c r="I8233" s="266" t="s">
        <v>249</v>
      </c>
      <c r="J8233" s="264">
        <v>-120</v>
      </c>
      <c r="K8233" s="82" t="str">
        <f>IFERROR(IFERROR(VLOOKUP(I8233,'DE-PARA'!B:D,3,0),VLOOKUP(I8233,'DE-PARA'!C:D,2,0)),"NÃO ENCONTRADO")</f>
        <v>Materiais</v>
      </c>
      <c r="L8233" s="50" t="str">
        <f>VLOOKUP(K8233,'Base -Receita-Despesa'!$B:$AS,1,FALSE)</f>
        <v>Materiais</v>
      </c>
    </row>
    <row r="8234" spans="1:12" ht="15" customHeight="1" x14ac:dyDescent="0.25">
      <c r="A8234" s="81" t="str">
        <f t="shared" si="262"/>
        <v>2020</v>
      </c>
      <c r="B8234" s="259" t="s">
        <v>1021</v>
      </c>
      <c r="C8234" s="260" t="s">
        <v>1022</v>
      </c>
      <c r="D8234" s="73" t="str">
        <f t="shared" si="263"/>
        <v>jun/2020</v>
      </c>
      <c r="E8234" s="263">
        <v>44012</v>
      </c>
      <c r="F8234" s="262">
        <v>14312</v>
      </c>
      <c r="G8234" s="262" t="s">
        <v>295</v>
      </c>
      <c r="H8234" s="266" t="s">
        <v>767</v>
      </c>
      <c r="I8234" s="266" t="s">
        <v>249</v>
      </c>
      <c r="J8234" s="264">
        <v>-622</v>
      </c>
      <c r="K8234" s="82" t="str">
        <f>IFERROR(IFERROR(VLOOKUP(I8234,'DE-PARA'!B:D,3,0),VLOOKUP(I8234,'DE-PARA'!C:D,2,0)),"NÃO ENCONTRADO")</f>
        <v>Materiais</v>
      </c>
      <c r="L8234" s="50" t="str">
        <f>VLOOKUP(K8234,'Base -Receita-Despesa'!$B:$AS,1,FALSE)</f>
        <v>Materiais</v>
      </c>
    </row>
    <row r="8235" spans="1:12" ht="15" customHeight="1" x14ac:dyDescent="0.25">
      <c r="A8235" s="81" t="str">
        <f t="shared" si="262"/>
        <v>2020</v>
      </c>
      <c r="B8235" s="259" t="s">
        <v>1021</v>
      </c>
      <c r="C8235" s="260" t="s">
        <v>1022</v>
      </c>
      <c r="D8235" s="73" t="str">
        <f t="shared" si="263"/>
        <v>jun/2020</v>
      </c>
      <c r="E8235" s="263">
        <v>44012</v>
      </c>
      <c r="F8235" s="262">
        <v>185150</v>
      </c>
      <c r="G8235" s="262" t="s">
        <v>295</v>
      </c>
      <c r="H8235" s="266" t="s">
        <v>1961</v>
      </c>
      <c r="I8235" s="266" t="s">
        <v>137</v>
      </c>
      <c r="J8235" s="264">
        <v>-981.71</v>
      </c>
      <c r="K8235" s="82" t="str">
        <f>IFERROR(IFERROR(VLOOKUP(I8235,'DE-PARA'!B:D,3,0),VLOOKUP(I8235,'DE-PARA'!C:D,2,0)),"NÃO ENCONTRADO")</f>
        <v>Serviços</v>
      </c>
      <c r="L8235" s="50" t="str">
        <f>VLOOKUP(K8235,'Base -Receita-Despesa'!$B:$AS,1,FALSE)</f>
        <v>Serviços</v>
      </c>
    </row>
    <row r="8236" spans="1:12" ht="15" customHeight="1" x14ac:dyDescent="0.25">
      <c r="A8236" s="81" t="str">
        <f t="shared" si="262"/>
        <v>2020</v>
      </c>
      <c r="B8236" s="259" t="s">
        <v>1021</v>
      </c>
      <c r="C8236" s="260" t="s">
        <v>1022</v>
      </c>
      <c r="D8236" s="73" t="str">
        <f t="shared" si="263"/>
        <v>jun/2020</v>
      </c>
      <c r="E8236" s="263">
        <v>44012</v>
      </c>
      <c r="F8236" s="259" t="s">
        <v>214</v>
      </c>
      <c r="G8236" s="259" t="s">
        <v>295</v>
      </c>
      <c r="H8236" s="264" t="s">
        <v>136</v>
      </c>
      <c r="I8236" s="264" t="s">
        <v>133</v>
      </c>
      <c r="J8236" s="264">
        <v>-10.48</v>
      </c>
      <c r="K8236" s="82" t="str">
        <f>IFERROR(IFERROR(VLOOKUP(I8236,'DE-PARA'!B:D,3,0),VLOOKUP(I8236,'DE-PARA'!C:D,2,0)),"NÃO ENCONTRADO")</f>
        <v>Outras Saídas</v>
      </c>
      <c r="L8236" s="50" t="str">
        <f>VLOOKUP(K8236,'Base -Receita-Despesa'!$B:$AS,1,FALSE)</f>
        <v>Outras Saídas</v>
      </c>
    </row>
    <row r="8237" spans="1:12" ht="15" customHeight="1" x14ac:dyDescent="0.25">
      <c r="A8237" s="81" t="str">
        <f t="shared" si="262"/>
        <v>2020</v>
      </c>
      <c r="B8237" s="259" t="s">
        <v>1021</v>
      </c>
      <c r="C8237" s="260" t="s">
        <v>1022</v>
      </c>
      <c r="D8237" s="73" t="str">
        <f t="shared" si="263"/>
        <v>jun/2020</v>
      </c>
      <c r="E8237" s="263">
        <v>44012</v>
      </c>
      <c r="F8237" s="259" t="s">
        <v>171</v>
      </c>
      <c r="G8237" s="259" t="s">
        <v>295</v>
      </c>
      <c r="H8237" s="264" t="s">
        <v>953</v>
      </c>
      <c r="I8237" s="264" t="s">
        <v>238</v>
      </c>
      <c r="J8237" s="264">
        <v>-28.3</v>
      </c>
      <c r="K8237" s="82" t="str">
        <f>IFERROR(IFERROR(VLOOKUP(I8237,'DE-PARA'!B:D,3,0),VLOOKUP(I8237,'DE-PARA'!C:D,2,0)),"NÃO ENCONTRADO")</f>
        <v>Rendimentos sobre Aplicações Financeiras</v>
      </c>
      <c r="L8237" s="50" t="str">
        <f>VLOOKUP(K8237,'Base -Receita-Despesa'!$B:$AS,1,FALSE)</f>
        <v>Rendimentos sobre Aplicações Financeiras</v>
      </c>
    </row>
    <row r="8238" spans="1:12" ht="15" customHeight="1" x14ac:dyDescent="0.25">
      <c r="A8238" s="81" t="str">
        <f t="shared" si="262"/>
        <v>2020</v>
      </c>
      <c r="B8238" s="259" t="s">
        <v>1021</v>
      </c>
      <c r="C8238" s="260" t="s">
        <v>1022</v>
      </c>
      <c r="D8238" s="73" t="str">
        <f t="shared" si="263"/>
        <v>jul/2020</v>
      </c>
      <c r="E8238" s="263">
        <v>44013</v>
      </c>
      <c r="F8238" s="262">
        <v>2602542018301490</v>
      </c>
      <c r="G8238" s="259" t="s">
        <v>295</v>
      </c>
      <c r="H8238" s="264" t="s">
        <v>400</v>
      </c>
      <c r="I8238" s="264" t="s">
        <v>188</v>
      </c>
      <c r="J8238" s="264">
        <v>-185.06</v>
      </c>
      <c r="K8238" s="82" t="str">
        <f>IFERROR(IFERROR(VLOOKUP(I8238,'DE-PARA'!B:D,3,0),VLOOKUP(I8238,'DE-PARA'!C:D,2,0)),"NÃO ENCONTRADO")</f>
        <v>Tributos, Taxas e Contribuições</v>
      </c>
      <c r="L8238" s="50" t="str">
        <f>VLOOKUP(K8238,'Base -Receita-Despesa'!$B:$AS,1,FALSE)</f>
        <v>Tributos, Taxas e Contribuições</v>
      </c>
    </row>
    <row r="8239" spans="1:12" ht="15" customHeight="1" x14ac:dyDescent="0.25">
      <c r="A8239" s="81" t="str">
        <f t="shared" si="262"/>
        <v>2020</v>
      </c>
      <c r="B8239" s="259" t="s">
        <v>1021</v>
      </c>
      <c r="C8239" s="260" t="s">
        <v>1022</v>
      </c>
      <c r="D8239" s="73" t="str">
        <f t="shared" si="263"/>
        <v>jul/2020</v>
      </c>
      <c r="E8239" s="263">
        <v>44013</v>
      </c>
      <c r="F8239" s="259" t="s">
        <v>141</v>
      </c>
      <c r="G8239" s="259" t="s">
        <v>295</v>
      </c>
      <c r="H8239" s="264" t="s">
        <v>2241</v>
      </c>
      <c r="I8239" s="264" t="s">
        <v>142</v>
      </c>
      <c r="J8239" s="265">
        <v>-3000</v>
      </c>
      <c r="K8239" s="82" t="str">
        <f>IFERROR(IFERROR(VLOOKUP(I8239,'DE-PARA'!B:D,3,0),VLOOKUP(I8239,'DE-PARA'!C:D,2,0)),"NÃO ENCONTRADO")</f>
        <v>Outras Saídas</v>
      </c>
      <c r="L8239" s="50" t="str">
        <f>VLOOKUP(K8239,'Base -Receita-Despesa'!$B:$AS,1,FALSE)</f>
        <v>Outras Saídas</v>
      </c>
    </row>
    <row r="8240" spans="1:12" ht="15" customHeight="1" x14ac:dyDescent="0.25">
      <c r="A8240" s="81" t="str">
        <f t="shared" si="262"/>
        <v>2020</v>
      </c>
      <c r="B8240" s="259" t="s">
        <v>1021</v>
      </c>
      <c r="C8240" s="260" t="s">
        <v>1022</v>
      </c>
      <c r="D8240" s="73" t="str">
        <f t="shared" si="263"/>
        <v>jul/2020</v>
      </c>
      <c r="E8240" s="263">
        <v>44014</v>
      </c>
      <c r="F8240" s="259" t="s">
        <v>134</v>
      </c>
      <c r="G8240" s="259" t="s">
        <v>295</v>
      </c>
      <c r="H8240" s="264" t="s">
        <v>2242</v>
      </c>
      <c r="I8240" s="264" t="s">
        <v>135</v>
      </c>
      <c r="J8240" s="265">
        <v>-302078.53000000003</v>
      </c>
      <c r="K8240" s="82" t="str">
        <f>IFERROR(IFERROR(VLOOKUP(I8240,'DE-PARA'!B:D,3,0),VLOOKUP(I8240,'DE-PARA'!C:D,2,0)),"NÃO ENCONTRADO")</f>
        <v>Pessoal</v>
      </c>
      <c r="L8240" s="50" t="str">
        <f>VLOOKUP(K8240,'Base -Receita-Despesa'!$B:$AS,1,FALSE)</f>
        <v>Pessoal</v>
      </c>
    </row>
    <row r="8241" spans="1:12" ht="15" customHeight="1" x14ac:dyDescent="0.25">
      <c r="A8241" s="81" t="str">
        <f t="shared" si="262"/>
        <v>2020</v>
      </c>
      <c r="B8241" s="259" t="s">
        <v>1021</v>
      </c>
      <c r="C8241" s="260" t="s">
        <v>1022</v>
      </c>
      <c r="D8241" s="73" t="str">
        <f t="shared" si="263"/>
        <v>jul/2020</v>
      </c>
      <c r="E8241" s="263">
        <v>44015</v>
      </c>
      <c r="F8241" s="259" t="s">
        <v>134</v>
      </c>
      <c r="G8241" s="259" t="s">
        <v>295</v>
      </c>
      <c r="H8241" s="264" t="s">
        <v>2104</v>
      </c>
      <c r="I8241" s="264" t="s">
        <v>135</v>
      </c>
      <c r="J8241" s="265">
        <v>-1316.58</v>
      </c>
      <c r="K8241" s="82" t="str">
        <f>IFERROR(IFERROR(VLOOKUP(I8241,'DE-PARA'!B:D,3,0),VLOOKUP(I8241,'DE-PARA'!C:D,2,0)),"NÃO ENCONTRADO")</f>
        <v>Pessoal</v>
      </c>
      <c r="L8241" s="50" t="str">
        <f>VLOOKUP(K8241,'Base -Receita-Despesa'!$B:$AS,1,FALSE)</f>
        <v>Pessoal</v>
      </c>
    </row>
    <row r="8242" spans="1:12" ht="15" customHeight="1" x14ac:dyDescent="0.25">
      <c r="A8242" s="81" t="str">
        <f t="shared" ref="A8242:A8305" si="264">IF(K8242="NÃO ENCONTRADO",0,RIGHT(D8242,4))</f>
        <v>2020</v>
      </c>
      <c r="B8242" s="259" t="s">
        <v>1021</v>
      </c>
      <c r="C8242" s="260" t="s">
        <v>1022</v>
      </c>
      <c r="D8242" s="73" t="str">
        <f t="shared" si="263"/>
        <v>jul/2020</v>
      </c>
      <c r="E8242" s="263">
        <v>44015</v>
      </c>
      <c r="F8242" s="259" t="s">
        <v>134</v>
      </c>
      <c r="G8242" s="259" t="s">
        <v>295</v>
      </c>
      <c r="H8242" s="264" t="s">
        <v>1566</v>
      </c>
      <c r="I8242" s="264" t="s">
        <v>135</v>
      </c>
      <c r="J8242" s="265">
        <v>-1527.97</v>
      </c>
      <c r="K8242" s="82" t="str">
        <f>IFERROR(IFERROR(VLOOKUP(I8242,'DE-PARA'!B:D,3,0),VLOOKUP(I8242,'DE-PARA'!C:D,2,0)),"NÃO ENCONTRADO")</f>
        <v>Pessoal</v>
      </c>
      <c r="L8242" s="50" t="str">
        <f>VLOOKUP(K8242,'Base -Receita-Despesa'!$B:$AS,1,FALSE)</f>
        <v>Pessoal</v>
      </c>
    </row>
    <row r="8243" spans="1:12" ht="15" customHeight="1" x14ac:dyDescent="0.25">
      <c r="A8243" s="81" t="str">
        <f t="shared" si="264"/>
        <v>2020</v>
      </c>
      <c r="B8243" s="259" t="s">
        <v>1021</v>
      </c>
      <c r="C8243" s="260" t="s">
        <v>1022</v>
      </c>
      <c r="D8243" s="73" t="str">
        <f t="shared" si="263"/>
        <v>jul/2020</v>
      </c>
      <c r="E8243" s="263">
        <v>44015</v>
      </c>
      <c r="F8243" s="259" t="s">
        <v>134</v>
      </c>
      <c r="G8243" s="259" t="s">
        <v>295</v>
      </c>
      <c r="H8243" s="264" t="s">
        <v>2243</v>
      </c>
      <c r="I8243" s="264" t="s">
        <v>135</v>
      </c>
      <c r="J8243" s="265">
        <v>-1562.02</v>
      </c>
      <c r="K8243" s="82" t="str">
        <f>IFERROR(IFERROR(VLOOKUP(I8243,'DE-PARA'!B:D,3,0),VLOOKUP(I8243,'DE-PARA'!C:D,2,0)),"NÃO ENCONTRADO")</f>
        <v>Pessoal</v>
      </c>
      <c r="L8243" s="50" t="str">
        <f>VLOOKUP(K8243,'Base -Receita-Despesa'!$B:$AS,1,FALSE)</f>
        <v>Pessoal</v>
      </c>
    </row>
    <row r="8244" spans="1:12" ht="15" customHeight="1" x14ac:dyDescent="0.25">
      <c r="A8244" s="81" t="str">
        <f t="shared" si="264"/>
        <v>2020</v>
      </c>
      <c r="B8244" s="259" t="s">
        <v>1021</v>
      </c>
      <c r="C8244" s="260" t="s">
        <v>1022</v>
      </c>
      <c r="D8244" s="73" t="str">
        <f t="shared" si="263"/>
        <v>jul/2020</v>
      </c>
      <c r="E8244" s="263">
        <v>44015</v>
      </c>
      <c r="F8244" s="259">
        <v>300</v>
      </c>
      <c r="G8244" s="259" t="s">
        <v>295</v>
      </c>
      <c r="H8244" s="264" t="s">
        <v>2112</v>
      </c>
      <c r="I8244" s="266" t="s">
        <v>120</v>
      </c>
      <c r="J8244" s="265">
        <v>-8608</v>
      </c>
      <c r="K8244" s="82" t="str">
        <f>IFERROR(IFERROR(VLOOKUP(I8244,'DE-PARA'!B:D,3,0),VLOOKUP(I8244,'DE-PARA'!C:D,2,0)),"NÃO ENCONTRADO")</f>
        <v>Serviços</v>
      </c>
      <c r="L8244" s="50" t="str">
        <f>VLOOKUP(K8244,'Base -Receita-Despesa'!$B:$AS,1,FALSE)</f>
        <v>Serviços</v>
      </c>
    </row>
    <row r="8245" spans="1:12" ht="15" customHeight="1" x14ac:dyDescent="0.25">
      <c r="A8245" s="81" t="str">
        <f t="shared" si="264"/>
        <v>2020</v>
      </c>
      <c r="B8245" s="259" t="s">
        <v>1021</v>
      </c>
      <c r="C8245" s="260" t="s">
        <v>1022</v>
      </c>
      <c r="D8245" s="73" t="str">
        <f t="shared" si="263"/>
        <v>jul/2020</v>
      </c>
      <c r="E8245" s="263">
        <v>44015</v>
      </c>
      <c r="F8245" s="259" t="s">
        <v>134</v>
      </c>
      <c r="G8245" s="259" t="s">
        <v>295</v>
      </c>
      <c r="H8245" s="264" t="s">
        <v>2102</v>
      </c>
      <c r="I8245" s="264" t="s">
        <v>135</v>
      </c>
      <c r="J8245" s="265">
        <v>-2831.3</v>
      </c>
      <c r="K8245" s="82" t="str">
        <f>IFERROR(IFERROR(VLOOKUP(I8245,'DE-PARA'!B:D,3,0),VLOOKUP(I8245,'DE-PARA'!C:D,2,0)),"NÃO ENCONTRADO")</f>
        <v>Pessoal</v>
      </c>
      <c r="L8245" s="50" t="str">
        <f>VLOOKUP(K8245,'Base -Receita-Despesa'!$B:$AS,1,FALSE)</f>
        <v>Pessoal</v>
      </c>
    </row>
    <row r="8246" spans="1:12" ht="15" customHeight="1" x14ac:dyDescent="0.25">
      <c r="A8246" s="81" t="str">
        <f t="shared" si="264"/>
        <v>2020</v>
      </c>
      <c r="B8246" s="259" t="s">
        <v>1021</v>
      </c>
      <c r="C8246" s="260" t="s">
        <v>1022</v>
      </c>
      <c r="D8246" s="73" t="str">
        <f t="shared" si="263"/>
        <v>jul/2020</v>
      </c>
      <c r="E8246" s="263">
        <v>44015</v>
      </c>
      <c r="F8246" s="259" t="s">
        <v>134</v>
      </c>
      <c r="G8246" s="259" t="s">
        <v>295</v>
      </c>
      <c r="H8246" s="264" t="s">
        <v>2103</v>
      </c>
      <c r="I8246" s="264" t="s">
        <v>135</v>
      </c>
      <c r="J8246" s="265">
        <v>-1558.6</v>
      </c>
      <c r="K8246" s="82" t="str">
        <f>IFERROR(IFERROR(VLOOKUP(I8246,'DE-PARA'!B:D,3,0),VLOOKUP(I8246,'DE-PARA'!C:D,2,0)),"NÃO ENCONTRADO")</f>
        <v>Pessoal</v>
      </c>
      <c r="L8246" s="50" t="str">
        <f>VLOOKUP(K8246,'Base -Receita-Despesa'!$B:$AS,1,FALSE)</f>
        <v>Pessoal</v>
      </c>
    </row>
    <row r="8247" spans="1:12" ht="15" customHeight="1" x14ac:dyDescent="0.25">
      <c r="A8247" s="81" t="str">
        <f t="shared" si="264"/>
        <v>2020</v>
      </c>
      <c r="B8247" s="259" t="s">
        <v>1021</v>
      </c>
      <c r="C8247" s="260" t="s">
        <v>1022</v>
      </c>
      <c r="D8247" s="73" t="str">
        <f t="shared" si="263"/>
        <v>jul/2020</v>
      </c>
      <c r="E8247" s="263">
        <v>44015</v>
      </c>
      <c r="F8247" s="259" t="s">
        <v>134</v>
      </c>
      <c r="G8247" s="259" t="s">
        <v>295</v>
      </c>
      <c r="H8247" s="264" t="s">
        <v>2101</v>
      </c>
      <c r="I8247" s="264" t="s">
        <v>135</v>
      </c>
      <c r="J8247" s="265">
        <v>-1296.51</v>
      </c>
      <c r="K8247" s="82" t="str">
        <f>IFERROR(IFERROR(VLOOKUP(I8247,'DE-PARA'!B:D,3,0),VLOOKUP(I8247,'DE-PARA'!C:D,2,0)),"NÃO ENCONTRADO")</f>
        <v>Pessoal</v>
      </c>
      <c r="L8247" s="50" t="str">
        <f>VLOOKUP(K8247,'Base -Receita-Despesa'!$B:$AS,1,FALSE)</f>
        <v>Pessoal</v>
      </c>
    </row>
    <row r="8248" spans="1:12" ht="15" customHeight="1" x14ac:dyDescent="0.25">
      <c r="A8248" s="81" t="str">
        <f t="shared" si="264"/>
        <v>2020</v>
      </c>
      <c r="B8248" s="259" t="s">
        <v>1021</v>
      </c>
      <c r="C8248" s="260" t="s">
        <v>1022</v>
      </c>
      <c r="D8248" s="73" t="str">
        <f t="shared" si="263"/>
        <v>jul/2020</v>
      </c>
      <c r="E8248" s="263">
        <v>44018</v>
      </c>
      <c r="F8248" s="259" t="s">
        <v>214</v>
      </c>
      <c r="G8248" s="259" t="s">
        <v>295</v>
      </c>
      <c r="H8248" s="264" t="s">
        <v>136</v>
      </c>
      <c r="I8248" s="264" t="s">
        <v>133</v>
      </c>
      <c r="J8248" s="264">
        <v>-131.1</v>
      </c>
      <c r="K8248" s="82" t="str">
        <f>IFERROR(IFERROR(VLOOKUP(I8248,'DE-PARA'!B:D,3,0),VLOOKUP(I8248,'DE-PARA'!C:D,2,0)),"NÃO ENCONTRADO")</f>
        <v>Outras Saídas</v>
      </c>
      <c r="L8248" s="50" t="str">
        <f>VLOOKUP(K8248,'Base -Receita-Despesa'!$B:$AS,1,FALSE)</f>
        <v>Outras Saídas</v>
      </c>
    </row>
    <row r="8249" spans="1:12" ht="15" customHeight="1" x14ac:dyDescent="0.25">
      <c r="A8249" s="81" t="str">
        <f t="shared" si="264"/>
        <v>2020</v>
      </c>
      <c r="B8249" s="259" t="s">
        <v>1021</v>
      </c>
      <c r="C8249" s="260" t="s">
        <v>1022</v>
      </c>
      <c r="D8249" s="73" t="str">
        <f t="shared" si="263"/>
        <v>jul/2020</v>
      </c>
      <c r="E8249" s="263">
        <v>44020</v>
      </c>
      <c r="F8249" s="259">
        <v>45700</v>
      </c>
      <c r="G8249" s="259" t="s">
        <v>295</v>
      </c>
      <c r="H8249" s="264" t="s">
        <v>405</v>
      </c>
      <c r="I8249" s="264" t="s">
        <v>158</v>
      </c>
      <c r="J8249" s="264">
        <v>280</v>
      </c>
      <c r="K8249" s="82" t="str">
        <f>IFERROR(IFERROR(VLOOKUP(I8249,'DE-PARA'!B:D,3,0),VLOOKUP(I8249,'DE-PARA'!C:D,2,0)),"NÃO ENCONTRADO")</f>
        <v>Materiais</v>
      </c>
      <c r="L8249" s="50" t="str">
        <f>VLOOKUP(K8249,'Base -Receita-Despesa'!$B:$AS,1,FALSE)</f>
        <v>Materiais</v>
      </c>
    </row>
    <row r="8250" spans="1:12" ht="15" customHeight="1" x14ac:dyDescent="0.25">
      <c r="A8250" s="81" t="str">
        <f t="shared" si="264"/>
        <v>2020</v>
      </c>
      <c r="B8250" s="259" t="s">
        <v>1021</v>
      </c>
      <c r="C8250" s="260" t="s">
        <v>1022</v>
      </c>
      <c r="D8250" s="73" t="str">
        <f t="shared" si="263"/>
        <v>jul/2020</v>
      </c>
      <c r="E8250" s="263">
        <v>44020</v>
      </c>
      <c r="F8250" s="259">
        <v>45700</v>
      </c>
      <c r="G8250" s="259" t="s">
        <v>295</v>
      </c>
      <c r="H8250" s="264" t="s">
        <v>405</v>
      </c>
      <c r="I8250" s="264" t="s">
        <v>158</v>
      </c>
      <c r="J8250" s="264">
        <v>476</v>
      </c>
      <c r="K8250" s="82" t="str">
        <f>IFERROR(IFERROR(VLOOKUP(I8250,'DE-PARA'!B:D,3,0),VLOOKUP(I8250,'DE-PARA'!C:D,2,0)),"NÃO ENCONTRADO")</f>
        <v>Materiais</v>
      </c>
      <c r="L8250" s="50" t="str">
        <f>VLOOKUP(K8250,'Base -Receita-Despesa'!$B:$AS,1,FALSE)</f>
        <v>Materiais</v>
      </c>
    </row>
    <row r="8251" spans="1:12" ht="15" customHeight="1" x14ac:dyDescent="0.25">
      <c r="A8251" s="81" t="str">
        <f t="shared" si="264"/>
        <v>2020</v>
      </c>
      <c r="B8251" s="259" t="s">
        <v>1021</v>
      </c>
      <c r="C8251" s="260" t="s">
        <v>1022</v>
      </c>
      <c r="D8251" s="73" t="str">
        <f t="shared" si="263"/>
        <v>jul/2020</v>
      </c>
      <c r="E8251" s="263">
        <v>44021</v>
      </c>
      <c r="F8251" s="259">
        <v>4837</v>
      </c>
      <c r="G8251" s="259" t="s">
        <v>295</v>
      </c>
      <c r="H8251" s="264" t="s">
        <v>2126</v>
      </c>
      <c r="I8251" s="264" t="s">
        <v>260</v>
      </c>
      <c r="J8251" s="270">
        <v>-190.08</v>
      </c>
      <c r="K8251" s="82" t="str">
        <f>IFERROR(IFERROR(VLOOKUP(I8251,'DE-PARA'!B:D,3,0),VLOOKUP(I8251,'DE-PARA'!C:D,2,0)),"NÃO ENCONTRADO")</f>
        <v>Materiais</v>
      </c>
      <c r="L8251" s="50" t="str">
        <f>VLOOKUP(K8251,'Base -Receita-Despesa'!$B:$AS,1,FALSE)</f>
        <v>Materiais</v>
      </c>
    </row>
    <row r="8252" spans="1:12" ht="15" customHeight="1" x14ac:dyDescent="0.25">
      <c r="A8252" s="81" t="str">
        <f t="shared" si="264"/>
        <v>2020</v>
      </c>
      <c r="B8252" s="259" t="s">
        <v>1021</v>
      </c>
      <c r="C8252" s="260" t="s">
        <v>1022</v>
      </c>
      <c r="D8252" s="73" t="str">
        <f t="shared" si="263"/>
        <v>jul/2020</v>
      </c>
      <c r="E8252" s="263">
        <v>44021</v>
      </c>
      <c r="F8252" s="259" t="s">
        <v>363</v>
      </c>
      <c r="G8252" s="259" t="s">
        <v>295</v>
      </c>
      <c r="H8252" s="264" t="s">
        <v>1824</v>
      </c>
      <c r="I8252" s="264" t="s">
        <v>128</v>
      </c>
      <c r="J8252" s="270">
        <v>-613.89</v>
      </c>
      <c r="K8252" s="82" t="str">
        <f>IFERROR(IFERROR(VLOOKUP(I8252,'DE-PARA'!B:D,3,0),VLOOKUP(I8252,'DE-PARA'!C:D,2,0)),"NÃO ENCONTRADO")</f>
        <v>Rescisões Trabalhistas</v>
      </c>
      <c r="L8252" s="50" t="str">
        <f>VLOOKUP(K8252,'Base -Receita-Despesa'!$B:$AS,1,FALSE)</f>
        <v>Rescisões Trabalhistas</v>
      </c>
    </row>
    <row r="8253" spans="1:12" ht="15" customHeight="1" x14ac:dyDescent="0.25">
      <c r="A8253" s="81" t="str">
        <f t="shared" si="264"/>
        <v>2020</v>
      </c>
      <c r="B8253" s="259" t="s">
        <v>1021</v>
      </c>
      <c r="C8253" s="260" t="s">
        <v>1022</v>
      </c>
      <c r="D8253" s="73" t="str">
        <f t="shared" si="263"/>
        <v>jul/2020</v>
      </c>
      <c r="E8253" s="263">
        <v>44021</v>
      </c>
      <c r="F8253" s="259" t="s">
        <v>174</v>
      </c>
      <c r="G8253" s="259" t="s">
        <v>295</v>
      </c>
      <c r="H8253" s="264" t="s">
        <v>2244</v>
      </c>
      <c r="I8253" s="264" t="s">
        <v>128</v>
      </c>
      <c r="J8253" s="275">
        <v>-9650.32</v>
      </c>
      <c r="K8253" s="82" t="str">
        <f>IFERROR(IFERROR(VLOOKUP(I8253,'DE-PARA'!B:D,3,0),VLOOKUP(I8253,'DE-PARA'!C:D,2,0)),"NÃO ENCONTRADO")</f>
        <v>Rescisões Trabalhistas</v>
      </c>
      <c r="L8253" s="50" t="str">
        <f>VLOOKUP(K8253,'Base -Receita-Despesa'!$B:$AS,1,FALSE)</f>
        <v>Rescisões Trabalhistas</v>
      </c>
    </row>
    <row r="8254" spans="1:12" ht="15" customHeight="1" x14ac:dyDescent="0.25">
      <c r="A8254" s="81" t="str">
        <f t="shared" si="264"/>
        <v>2020</v>
      </c>
      <c r="B8254" s="259" t="s">
        <v>1021</v>
      </c>
      <c r="C8254" s="260" t="s">
        <v>1022</v>
      </c>
      <c r="D8254" s="73" t="str">
        <f t="shared" si="263"/>
        <v>jul/2020</v>
      </c>
      <c r="E8254" s="263">
        <v>44021</v>
      </c>
      <c r="F8254" s="259" t="s">
        <v>173</v>
      </c>
      <c r="G8254" s="259" t="s">
        <v>295</v>
      </c>
      <c r="H8254" s="264" t="s">
        <v>2245</v>
      </c>
      <c r="I8254" s="264" t="s">
        <v>248</v>
      </c>
      <c r="J8254" s="264">
        <v>-329.04</v>
      </c>
      <c r="K8254" s="82" t="str">
        <f>IFERROR(IFERROR(VLOOKUP(I8254,'DE-PARA'!B:D,3,0),VLOOKUP(I8254,'DE-PARA'!C:D,2,0)),"NÃO ENCONTRADO")</f>
        <v>Materiais</v>
      </c>
      <c r="L8254" s="50" t="str">
        <f>VLOOKUP(K8254,'Base -Receita-Despesa'!$B:$AS,1,FALSE)</f>
        <v>Materiais</v>
      </c>
    </row>
    <row r="8255" spans="1:12" ht="15" customHeight="1" x14ac:dyDescent="0.25">
      <c r="A8255" s="81" t="str">
        <f t="shared" si="264"/>
        <v>2020</v>
      </c>
      <c r="B8255" s="259" t="s">
        <v>1021</v>
      </c>
      <c r="C8255" s="260" t="s">
        <v>1022</v>
      </c>
      <c r="D8255" s="73" t="str">
        <f t="shared" si="263"/>
        <v>jul/2020</v>
      </c>
      <c r="E8255" s="263">
        <v>44021</v>
      </c>
      <c r="F8255" s="259" t="s">
        <v>207</v>
      </c>
      <c r="G8255" s="259" t="s">
        <v>295</v>
      </c>
      <c r="H8255" s="264" t="s">
        <v>208</v>
      </c>
      <c r="I8255" s="264" t="s">
        <v>298</v>
      </c>
      <c r="J8255" s="264">
        <v>470.87</v>
      </c>
      <c r="K8255" s="82" t="str">
        <f>IFERROR(IFERROR(VLOOKUP(I8255,'DE-PARA'!B:D,3,0),VLOOKUP(I8255,'DE-PARA'!C:D,2,0)),"NÃO ENCONTRADO")</f>
        <v>Entrada Conta Aplicação (+)</v>
      </c>
      <c r="L8255" s="50" t="str">
        <f>VLOOKUP(K8255,'Base -Receita-Despesa'!$B:$AS,1,FALSE)</f>
        <v>ENTRADA CONTA APLICAÇÃO (+)</v>
      </c>
    </row>
    <row r="8256" spans="1:12" ht="15" customHeight="1" x14ac:dyDescent="0.25">
      <c r="A8256" s="81" t="str">
        <f t="shared" si="264"/>
        <v>2020</v>
      </c>
      <c r="B8256" s="259" t="s">
        <v>1021</v>
      </c>
      <c r="C8256" s="260" t="s">
        <v>1022</v>
      </c>
      <c r="D8256" s="73" t="str">
        <f t="shared" si="263"/>
        <v>jul/2020</v>
      </c>
      <c r="E8256" s="263">
        <v>44022</v>
      </c>
      <c r="F8256" s="259">
        <v>121791</v>
      </c>
      <c r="G8256" s="259" t="s">
        <v>295</v>
      </c>
      <c r="H8256" s="264" t="s">
        <v>181</v>
      </c>
      <c r="I8256" s="264" t="s">
        <v>251</v>
      </c>
      <c r="J8256" s="265">
        <v>-6922.66</v>
      </c>
      <c r="K8256" s="82" t="str">
        <f>IFERROR(IFERROR(VLOOKUP(I8256,'DE-PARA'!B:D,3,0),VLOOKUP(I8256,'DE-PARA'!C:D,2,0)),"NÃO ENCONTRADO")</f>
        <v>Materiais</v>
      </c>
      <c r="L8256" s="50" t="str">
        <f>VLOOKUP(K8256,'Base -Receita-Despesa'!$B:$AS,1,FALSE)</f>
        <v>Materiais</v>
      </c>
    </row>
    <row r="8257" spans="1:12" ht="15" customHeight="1" x14ac:dyDescent="0.25">
      <c r="A8257" s="81" t="str">
        <f t="shared" si="264"/>
        <v>2020</v>
      </c>
      <c r="B8257" s="259" t="s">
        <v>1021</v>
      </c>
      <c r="C8257" s="260" t="s">
        <v>1022</v>
      </c>
      <c r="D8257" s="73" t="str">
        <f t="shared" si="263"/>
        <v>jul/2020</v>
      </c>
      <c r="E8257" s="263">
        <v>44022</v>
      </c>
      <c r="F8257" s="259">
        <v>200</v>
      </c>
      <c r="G8257" s="259" t="s">
        <v>295</v>
      </c>
      <c r="H8257" s="264" t="s">
        <v>2246</v>
      </c>
      <c r="I8257" s="264" t="s">
        <v>261</v>
      </c>
      <c r="J8257" s="265">
        <v>-1306.8</v>
      </c>
      <c r="K8257" s="82" t="str">
        <f>IFERROR(IFERROR(VLOOKUP(I8257,'DE-PARA'!B:D,3,0),VLOOKUP(I8257,'DE-PARA'!C:D,2,0)),"NÃO ENCONTRADO")</f>
        <v>Materiais</v>
      </c>
      <c r="L8257" s="50" t="str">
        <f>VLOOKUP(K8257,'Base -Receita-Despesa'!$B:$AS,1,FALSE)</f>
        <v>Materiais</v>
      </c>
    </row>
    <row r="8258" spans="1:12" ht="15" customHeight="1" x14ac:dyDescent="0.25">
      <c r="A8258" s="81" t="str">
        <f t="shared" si="264"/>
        <v>2020</v>
      </c>
      <c r="B8258" s="259" t="s">
        <v>1021</v>
      </c>
      <c r="C8258" s="260" t="s">
        <v>1022</v>
      </c>
      <c r="D8258" s="73" t="str">
        <f t="shared" si="263"/>
        <v>jul/2020</v>
      </c>
      <c r="E8258" s="263">
        <v>44022</v>
      </c>
      <c r="F8258" s="259">
        <v>390709</v>
      </c>
      <c r="G8258" s="259" t="s">
        <v>295</v>
      </c>
      <c r="H8258" s="264" t="s">
        <v>146</v>
      </c>
      <c r="I8258" s="264" t="s">
        <v>255</v>
      </c>
      <c r="J8258" s="265">
        <v>-1645.35</v>
      </c>
      <c r="K8258" s="82" t="str">
        <f>IFERROR(IFERROR(VLOOKUP(I8258,'DE-PARA'!B:D,3,0),VLOOKUP(I8258,'DE-PARA'!C:D,2,0)),"NÃO ENCONTRADO")</f>
        <v>Materiais</v>
      </c>
      <c r="L8258" s="50" t="str">
        <f>VLOOKUP(K8258,'Base -Receita-Despesa'!$B:$AS,1,FALSE)</f>
        <v>Materiais</v>
      </c>
    </row>
    <row r="8259" spans="1:12" ht="15" customHeight="1" x14ac:dyDescent="0.25">
      <c r="A8259" s="81" t="str">
        <f t="shared" si="264"/>
        <v>2020</v>
      </c>
      <c r="B8259" s="259" t="s">
        <v>1021</v>
      </c>
      <c r="C8259" s="260" t="s">
        <v>1022</v>
      </c>
      <c r="D8259" s="73" t="str">
        <f t="shared" ref="D8259:D8322" si="265">TEXT(E8259,"mmm/aaaa")</f>
        <v>jul/2020</v>
      </c>
      <c r="E8259" s="263">
        <v>44022</v>
      </c>
      <c r="F8259" s="259" t="s">
        <v>174</v>
      </c>
      <c r="G8259" s="259" t="s">
        <v>295</v>
      </c>
      <c r="H8259" s="264" t="s">
        <v>1824</v>
      </c>
      <c r="I8259" s="264" t="s">
        <v>128</v>
      </c>
      <c r="J8259" s="265">
        <v>-3141.18</v>
      </c>
      <c r="K8259" s="82" t="str">
        <f>IFERROR(IFERROR(VLOOKUP(I8259,'DE-PARA'!B:D,3,0),VLOOKUP(I8259,'DE-PARA'!C:D,2,0)),"NÃO ENCONTRADO")</f>
        <v>Rescisões Trabalhistas</v>
      </c>
      <c r="L8259" s="50" t="str">
        <f>VLOOKUP(K8259,'Base -Receita-Despesa'!$B:$AS,1,FALSE)</f>
        <v>Rescisões Trabalhistas</v>
      </c>
    </row>
    <row r="8260" spans="1:12" ht="15" customHeight="1" x14ac:dyDescent="0.25">
      <c r="A8260" s="81" t="str">
        <f t="shared" si="264"/>
        <v>2020</v>
      </c>
      <c r="B8260" s="259" t="s">
        <v>1021</v>
      </c>
      <c r="C8260" s="260" t="s">
        <v>1022</v>
      </c>
      <c r="D8260" s="73" t="str">
        <f t="shared" si="265"/>
        <v>jul/2020</v>
      </c>
      <c r="E8260" s="263">
        <v>44022</v>
      </c>
      <c r="F8260" s="259" t="s">
        <v>205</v>
      </c>
      <c r="G8260" s="259" t="s">
        <v>295</v>
      </c>
      <c r="H8260" s="264" t="s">
        <v>736</v>
      </c>
      <c r="I8260" s="264" t="s">
        <v>125</v>
      </c>
      <c r="J8260" s="265">
        <v>500000</v>
      </c>
      <c r="K8260" s="82" t="str">
        <f>IFERROR(IFERROR(VLOOKUP(I8260,'DE-PARA'!B:D,3,0),VLOOKUP(I8260,'DE-PARA'!C:D,2,0)),"NÃO ENCONTRADO")</f>
        <v>TEV – Transferências Entre Contas (Entradas)</v>
      </c>
      <c r="L8260" s="50" t="str">
        <f>VLOOKUP(K8260,'Base -Receita-Despesa'!$B:$AS,1,FALSE)</f>
        <v>TEV – Transferências Entre Contas (Entradas)</v>
      </c>
    </row>
    <row r="8261" spans="1:12" ht="15" customHeight="1" x14ac:dyDescent="0.25">
      <c r="A8261" s="81" t="str">
        <f t="shared" si="264"/>
        <v>2020</v>
      </c>
      <c r="B8261" s="259" t="s">
        <v>1023</v>
      </c>
      <c r="C8261" s="260" t="s">
        <v>1022</v>
      </c>
      <c r="D8261" s="73" t="str">
        <f t="shared" si="265"/>
        <v>jul/2020</v>
      </c>
      <c r="E8261" s="263">
        <v>44022</v>
      </c>
      <c r="F8261" s="259" t="s">
        <v>205</v>
      </c>
      <c r="G8261" s="259" t="s">
        <v>295</v>
      </c>
      <c r="H8261" s="264" t="s">
        <v>736</v>
      </c>
      <c r="I8261" s="264" t="s">
        <v>125</v>
      </c>
      <c r="J8261" s="265">
        <v>-500000</v>
      </c>
      <c r="K8261" s="82" t="str">
        <f>IFERROR(IFERROR(VLOOKUP(I8261,'DE-PARA'!B:D,3,0),VLOOKUP(I8261,'DE-PARA'!C:D,2,0)),"NÃO ENCONTRADO")</f>
        <v>TEV – Transferências Entre Contas (Entradas)</v>
      </c>
      <c r="L8261" s="50" t="str">
        <f>VLOOKUP(K8261,'Base -Receita-Despesa'!$B:$AS,1,FALSE)</f>
        <v>TEV – Transferências Entre Contas (Entradas)</v>
      </c>
    </row>
    <row r="8262" spans="1:12" ht="15" customHeight="1" x14ac:dyDescent="0.25">
      <c r="A8262" s="81" t="str">
        <f t="shared" si="264"/>
        <v>2020</v>
      </c>
      <c r="B8262" s="259" t="s">
        <v>1023</v>
      </c>
      <c r="C8262" s="260" t="s">
        <v>1022</v>
      </c>
      <c r="D8262" s="73" t="str">
        <f t="shared" si="265"/>
        <v>jul/2020</v>
      </c>
      <c r="E8262" s="263">
        <v>44022</v>
      </c>
      <c r="F8262" s="259" t="s">
        <v>143</v>
      </c>
      <c r="G8262" s="259" t="s">
        <v>295</v>
      </c>
      <c r="H8262" s="264" t="s">
        <v>143</v>
      </c>
      <c r="I8262" s="264" t="s">
        <v>235</v>
      </c>
      <c r="J8262" s="265">
        <v>908689.03</v>
      </c>
      <c r="K8262" s="82" t="str">
        <f>IFERROR(IFERROR(VLOOKUP(I8262,'DE-PARA'!B:D,3,0),VLOOKUP(I8262,'DE-PARA'!C:D,2,0)),"NÃO ENCONTRADO")</f>
        <v>Repasses Contrato de Gestão</v>
      </c>
      <c r="L8262" s="50" t="str">
        <f>VLOOKUP(K8262,'Base -Receita-Despesa'!$B:$AS,1,FALSE)</f>
        <v>Repasses Contrato de Gestão</v>
      </c>
    </row>
    <row r="8263" spans="1:12" ht="15" customHeight="1" x14ac:dyDescent="0.25">
      <c r="A8263" s="81" t="str">
        <f t="shared" si="264"/>
        <v>2020</v>
      </c>
      <c r="B8263" s="259" t="s">
        <v>1023</v>
      </c>
      <c r="C8263" s="260" t="s">
        <v>1022</v>
      </c>
      <c r="D8263" s="73" t="str">
        <f t="shared" si="265"/>
        <v>jul/2020</v>
      </c>
      <c r="E8263" s="263">
        <v>44022</v>
      </c>
      <c r="F8263" s="259" t="s">
        <v>214</v>
      </c>
      <c r="G8263" s="259" t="s">
        <v>295</v>
      </c>
      <c r="H8263" s="264" t="s">
        <v>2247</v>
      </c>
      <c r="I8263" s="264" t="s">
        <v>133</v>
      </c>
      <c r="J8263" s="264">
        <v>-99</v>
      </c>
      <c r="K8263" s="82" t="str">
        <f>IFERROR(IFERROR(VLOOKUP(I8263,'DE-PARA'!B:D,3,0),VLOOKUP(I8263,'DE-PARA'!C:D,2,0)),"NÃO ENCONTRADO")</f>
        <v>Outras Saídas</v>
      </c>
      <c r="L8263" s="50" t="str">
        <f>VLOOKUP(K8263,'Base -Receita-Despesa'!$B:$AS,1,FALSE)</f>
        <v>Outras Saídas</v>
      </c>
    </row>
    <row r="8264" spans="1:12" ht="15" customHeight="1" x14ac:dyDescent="0.25">
      <c r="A8264" s="81" t="str">
        <f t="shared" si="264"/>
        <v>2020</v>
      </c>
      <c r="B8264" s="259" t="s">
        <v>1021</v>
      </c>
      <c r="C8264" s="260" t="s">
        <v>1022</v>
      </c>
      <c r="D8264" s="73" t="str">
        <f t="shared" si="265"/>
        <v>jul/2020</v>
      </c>
      <c r="E8264" s="263">
        <v>44022</v>
      </c>
      <c r="F8264" s="259" t="s">
        <v>1577</v>
      </c>
      <c r="G8264" s="259" t="s">
        <v>295</v>
      </c>
      <c r="H8264" s="264" t="s">
        <v>2248</v>
      </c>
      <c r="I8264" s="264" t="s">
        <v>276</v>
      </c>
      <c r="J8264" s="264">
        <v>-216.24</v>
      </c>
      <c r="K8264" s="82" t="str">
        <f>IFERROR(IFERROR(VLOOKUP(I8264,'DE-PARA'!B:D,3,0),VLOOKUP(I8264,'DE-PARA'!C:D,2,0)),"NÃO ENCONTRADO")</f>
        <v>Despesas com Viagens</v>
      </c>
      <c r="L8264" s="50" t="str">
        <f>VLOOKUP(K8264,'Base -Receita-Despesa'!$B:$AS,1,FALSE)</f>
        <v>Despesas com Viagens</v>
      </c>
    </row>
    <row r="8265" spans="1:12" ht="15" customHeight="1" x14ac:dyDescent="0.25">
      <c r="A8265" s="81" t="str">
        <f t="shared" si="264"/>
        <v>2020</v>
      </c>
      <c r="B8265" s="259" t="s">
        <v>1021</v>
      </c>
      <c r="C8265" s="260" t="s">
        <v>1022</v>
      </c>
      <c r="D8265" s="73" t="str">
        <f t="shared" si="265"/>
        <v>jul/2020</v>
      </c>
      <c r="E8265" s="263">
        <v>44025</v>
      </c>
      <c r="F8265" s="259">
        <v>2241</v>
      </c>
      <c r="G8265" s="259" t="s">
        <v>295</v>
      </c>
      <c r="H8265" s="264" t="s">
        <v>1442</v>
      </c>
      <c r="I8265" s="264" t="s">
        <v>137</v>
      </c>
      <c r="J8265" s="287">
        <v>-3500</v>
      </c>
      <c r="K8265" s="82" t="str">
        <f>IFERROR(IFERROR(VLOOKUP(I8265,'DE-PARA'!B:D,3,0),VLOOKUP(I8265,'DE-PARA'!C:D,2,0)),"NÃO ENCONTRADO")</f>
        <v>Serviços</v>
      </c>
      <c r="L8265" s="50" t="str">
        <f>VLOOKUP(K8265,'Base -Receita-Despesa'!$B:$AS,1,FALSE)</f>
        <v>Serviços</v>
      </c>
    </row>
    <row r="8266" spans="1:12" ht="15" customHeight="1" x14ac:dyDescent="0.25">
      <c r="A8266" s="81" t="str">
        <f t="shared" si="264"/>
        <v>2020</v>
      </c>
      <c r="B8266" s="259" t="s">
        <v>1021</v>
      </c>
      <c r="C8266" s="260" t="s">
        <v>1022</v>
      </c>
      <c r="D8266" s="73" t="str">
        <f t="shared" si="265"/>
        <v>jul/2020</v>
      </c>
      <c r="E8266" s="263">
        <v>44025</v>
      </c>
      <c r="F8266" s="259">
        <v>122058</v>
      </c>
      <c r="G8266" s="259" t="s">
        <v>295</v>
      </c>
      <c r="H8266" s="264" t="s">
        <v>181</v>
      </c>
      <c r="I8266" s="264" t="s">
        <v>249</v>
      </c>
      <c r="J8266" s="288">
        <v>-318.2</v>
      </c>
      <c r="K8266" s="82" t="str">
        <f>IFERROR(IFERROR(VLOOKUP(I8266,'DE-PARA'!B:D,3,0),VLOOKUP(I8266,'DE-PARA'!C:D,2,0)),"NÃO ENCONTRADO")</f>
        <v>Materiais</v>
      </c>
      <c r="L8266" s="50" t="str">
        <f>VLOOKUP(K8266,'Base -Receita-Despesa'!$B:$AS,1,FALSE)</f>
        <v>Materiais</v>
      </c>
    </row>
    <row r="8267" spans="1:12" ht="15" customHeight="1" x14ac:dyDescent="0.25">
      <c r="A8267" s="81" t="str">
        <f t="shared" si="264"/>
        <v>2020</v>
      </c>
      <c r="B8267" s="259" t="s">
        <v>1021</v>
      </c>
      <c r="C8267" s="260" t="s">
        <v>1022</v>
      </c>
      <c r="D8267" s="73" t="str">
        <f t="shared" si="265"/>
        <v>jul/2020</v>
      </c>
      <c r="E8267" s="263">
        <v>44025</v>
      </c>
      <c r="F8267" s="259" t="s">
        <v>1577</v>
      </c>
      <c r="G8267" s="259" t="s">
        <v>295</v>
      </c>
      <c r="H8267" s="264" t="s">
        <v>1964</v>
      </c>
      <c r="I8267" s="264" t="s">
        <v>276</v>
      </c>
      <c r="J8267" s="288">
        <v>-30.5</v>
      </c>
      <c r="K8267" s="82" t="str">
        <f>IFERROR(IFERROR(VLOOKUP(I8267,'DE-PARA'!B:D,3,0),VLOOKUP(I8267,'DE-PARA'!C:D,2,0)),"NÃO ENCONTRADO")</f>
        <v>Despesas com Viagens</v>
      </c>
      <c r="L8267" s="50" t="str">
        <f>VLOOKUP(K8267,'Base -Receita-Despesa'!$B:$AS,1,FALSE)</f>
        <v>Despesas com Viagens</v>
      </c>
    </row>
    <row r="8268" spans="1:12" ht="15" customHeight="1" x14ac:dyDescent="0.25">
      <c r="A8268" s="81" t="str">
        <f t="shared" si="264"/>
        <v>2020</v>
      </c>
      <c r="B8268" s="259" t="s">
        <v>1021</v>
      </c>
      <c r="C8268" s="260" t="s">
        <v>1022</v>
      </c>
      <c r="D8268" s="73" t="str">
        <f t="shared" si="265"/>
        <v>jul/2020</v>
      </c>
      <c r="E8268" s="263">
        <v>44025</v>
      </c>
      <c r="F8268" s="259" t="s">
        <v>1577</v>
      </c>
      <c r="G8268" s="259" t="s">
        <v>295</v>
      </c>
      <c r="H8268" s="264" t="s">
        <v>2099</v>
      </c>
      <c r="I8268" s="264" t="s">
        <v>276</v>
      </c>
      <c r="J8268" s="288">
        <v>-304.27999999999997</v>
      </c>
      <c r="K8268" s="82" t="str">
        <f>IFERROR(IFERROR(VLOOKUP(I8268,'DE-PARA'!B:D,3,0),VLOOKUP(I8268,'DE-PARA'!C:D,2,0)),"NÃO ENCONTRADO")</f>
        <v>Despesas com Viagens</v>
      </c>
      <c r="L8268" s="50" t="str">
        <f>VLOOKUP(K8268,'Base -Receita-Despesa'!$B:$AS,1,FALSE)</f>
        <v>Despesas com Viagens</v>
      </c>
    </row>
    <row r="8269" spans="1:12" ht="15" customHeight="1" x14ac:dyDescent="0.25">
      <c r="A8269" s="81" t="str">
        <f t="shared" si="264"/>
        <v>2020</v>
      </c>
      <c r="B8269" s="259" t="s">
        <v>1021</v>
      </c>
      <c r="C8269" s="260" t="s">
        <v>1022</v>
      </c>
      <c r="D8269" s="73" t="str">
        <f t="shared" si="265"/>
        <v>jul/2020</v>
      </c>
      <c r="E8269" s="263">
        <v>44025</v>
      </c>
      <c r="F8269" s="259" t="s">
        <v>129</v>
      </c>
      <c r="G8269" s="259" t="s">
        <v>295</v>
      </c>
      <c r="H8269" s="264" t="s">
        <v>2249</v>
      </c>
      <c r="I8269" s="264" t="s">
        <v>131</v>
      </c>
      <c r="J8269" s="288">
        <v>-979.59</v>
      </c>
      <c r="K8269" s="82" t="str">
        <f>IFERROR(IFERROR(VLOOKUP(I8269,'DE-PARA'!B:D,3,0),VLOOKUP(I8269,'DE-PARA'!C:D,2,0)),"NÃO ENCONTRADO")</f>
        <v>Pessoal</v>
      </c>
      <c r="L8269" s="50" t="str">
        <f>VLOOKUP(K8269,'Base -Receita-Despesa'!$B:$AS,1,FALSE)</f>
        <v>Pessoal</v>
      </c>
    </row>
    <row r="8270" spans="1:12" ht="15" customHeight="1" x14ac:dyDescent="0.25">
      <c r="A8270" s="81" t="str">
        <f t="shared" si="264"/>
        <v>2020</v>
      </c>
      <c r="B8270" s="259" t="s">
        <v>1021</v>
      </c>
      <c r="C8270" s="260" t="s">
        <v>1022</v>
      </c>
      <c r="D8270" s="73" t="str">
        <f t="shared" si="265"/>
        <v>jul/2020</v>
      </c>
      <c r="E8270" s="263">
        <v>44025</v>
      </c>
      <c r="F8270" s="259" t="s">
        <v>739</v>
      </c>
      <c r="G8270" s="259" t="s">
        <v>295</v>
      </c>
      <c r="H8270" s="264" t="s">
        <v>954</v>
      </c>
      <c r="I8270" s="264" t="s">
        <v>126</v>
      </c>
      <c r="J8270" s="287">
        <v>-36946.39</v>
      </c>
      <c r="K8270" s="82" t="str">
        <f>IFERROR(IFERROR(VLOOKUP(I8270,'DE-PARA'!B:D,3,0),VLOOKUP(I8270,'DE-PARA'!C:D,2,0)),"NÃO ENCONTRADO")</f>
        <v>Encargos sobre Folha de Pagamento</v>
      </c>
      <c r="L8270" s="50" t="str">
        <f>VLOOKUP(K8270,'Base -Receita-Despesa'!$B:$AS,1,FALSE)</f>
        <v>Encargos sobre Folha de Pagamento</v>
      </c>
    </row>
    <row r="8271" spans="1:12" ht="15" customHeight="1" x14ac:dyDescent="0.25">
      <c r="A8271" s="81" t="str">
        <f t="shared" si="264"/>
        <v>2020</v>
      </c>
      <c r="B8271" s="259" t="s">
        <v>1021</v>
      </c>
      <c r="C8271" s="260" t="s">
        <v>1022</v>
      </c>
      <c r="D8271" s="73" t="str">
        <f t="shared" si="265"/>
        <v>jul/2020</v>
      </c>
      <c r="E8271" s="263">
        <v>44025</v>
      </c>
      <c r="F8271" s="259" t="s">
        <v>749</v>
      </c>
      <c r="G8271" s="259" t="s">
        <v>295</v>
      </c>
      <c r="H8271" s="264" t="s">
        <v>2250</v>
      </c>
      <c r="I8271" s="264" t="s">
        <v>128</v>
      </c>
      <c r="J8271" s="288">
        <v>-929.45</v>
      </c>
      <c r="K8271" s="82" t="str">
        <f>IFERROR(IFERROR(VLOOKUP(I8271,'DE-PARA'!B:D,3,0),VLOOKUP(I8271,'DE-PARA'!C:D,2,0)),"NÃO ENCONTRADO")</f>
        <v>Rescisões Trabalhistas</v>
      </c>
      <c r="L8271" s="50" t="str">
        <f>VLOOKUP(K8271,'Base -Receita-Despesa'!$B:$AS,1,FALSE)</f>
        <v>Rescisões Trabalhistas</v>
      </c>
    </row>
    <row r="8272" spans="1:12" ht="15" customHeight="1" x14ac:dyDescent="0.25">
      <c r="A8272" s="81" t="str">
        <f t="shared" si="264"/>
        <v>2020</v>
      </c>
      <c r="B8272" s="259" t="s">
        <v>1021</v>
      </c>
      <c r="C8272" s="260" t="s">
        <v>1022</v>
      </c>
      <c r="D8272" s="73" t="str">
        <f t="shared" si="265"/>
        <v>jul/2020</v>
      </c>
      <c r="E8272" s="263">
        <v>44025</v>
      </c>
      <c r="F8272" s="259" t="s">
        <v>749</v>
      </c>
      <c r="G8272" s="259" t="s">
        <v>295</v>
      </c>
      <c r="H8272" s="264" t="s">
        <v>1035</v>
      </c>
      <c r="I8272" s="264" t="s">
        <v>128</v>
      </c>
      <c r="J8272" s="287">
        <v>-1987.77</v>
      </c>
      <c r="K8272" s="82" t="str">
        <f>IFERROR(IFERROR(VLOOKUP(I8272,'DE-PARA'!B:D,3,0),VLOOKUP(I8272,'DE-PARA'!C:D,2,0)),"NÃO ENCONTRADO")</f>
        <v>Rescisões Trabalhistas</v>
      </c>
      <c r="L8272" s="50" t="str">
        <f>VLOOKUP(K8272,'Base -Receita-Despesa'!$B:$AS,1,FALSE)</f>
        <v>Rescisões Trabalhistas</v>
      </c>
    </row>
    <row r="8273" spans="1:12" ht="15" customHeight="1" x14ac:dyDescent="0.25">
      <c r="A8273" s="81" t="str">
        <f t="shared" si="264"/>
        <v>2020</v>
      </c>
      <c r="B8273" s="259" t="s">
        <v>1021</v>
      </c>
      <c r="C8273" s="260" t="s">
        <v>1022</v>
      </c>
      <c r="D8273" s="73" t="str">
        <f t="shared" si="265"/>
        <v>jul/2020</v>
      </c>
      <c r="E8273" s="263">
        <v>44025</v>
      </c>
      <c r="F8273" s="259" t="s">
        <v>749</v>
      </c>
      <c r="G8273" s="259" t="s">
        <v>295</v>
      </c>
      <c r="H8273" s="264" t="s">
        <v>2244</v>
      </c>
      <c r="I8273" s="264" t="s">
        <v>128</v>
      </c>
      <c r="J8273" s="287">
        <v>-3923.3</v>
      </c>
      <c r="K8273" s="82" t="str">
        <f>IFERROR(IFERROR(VLOOKUP(I8273,'DE-PARA'!B:D,3,0),VLOOKUP(I8273,'DE-PARA'!C:D,2,0)),"NÃO ENCONTRADO")</f>
        <v>Rescisões Trabalhistas</v>
      </c>
      <c r="L8273" s="50" t="str">
        <f>VLOOKUP(K8273,'Base -Receita-Despesa'!$B:$AS,1,FALSE)</f>
        <v>Rescisões Trabalhistas</v>
      </c>
    </row>
    <row r="8274" spans="1:12" ht="15" customHeight="1" x14ac:dyDescent="0.25">
      <c r="A8274" s="81" t="str">
        <f t="shared" si="264"/>
        <v>2020</v>
      </c>
      <c r="B8274" s="259" t="s">
        <v>1021</v>
      </c>
      <c r="C8274" s="260" t="s">
        <v>1022</v>
      </c>
      <c r="D8274" s="73" t="str">
        <f t="shared" si="265"/>
        <v>jul/2020</v>
      </c>
      <c r="E8274" s="263">
        <v>44025</v>
      </c>
      <c r="F8274" s="259" t="s">
        <v>174</v>
      </c>
      <c r="G8274" s="259" t="s">
        <v>295</v>
      </c>
      <c r="H8274" s="264" t="s">
        <v>2250</v>
      </c>
      <c r="I8274" s="264" t="s">
        <v>128</v>
      </c>
      <c r="J8274" s="287">
        <v>-5053.6499999999996</v>
      </c>
      <c r="K8274" s="82" t="str">
        <f>IFERROR(IFERROR(VLOOKUP(I8274,'DE-PARA'!B:D,3,0),VLOOKUP(I8274,'DE-PARA'!C:D,2,0)),"NÃO ENCONTRADO")</f>
        <v>Rescisões Trabalhistas</v>
      </c>
      <c r="L8274" s="50" t="str">
        <f>VLOOKUP(K8274,'Base -Receita-Despesa'!$B:$AS,1,FALSE)</f>
        <v>Rescisões Trabalhistas</v>
      </c>
    </row>
    <row r="8275" spans="1:12" ht="15" customHeight="1" x14ac:dyDescent="0.25">
      <c r="A8275" s="81" t="str">
        <f t="shared" si="264"/>
        <v>2020</v>
      </c>
      <c r="B8275" s="259" t="s">
        <v>1021</v>
      </c>
      <c r="C8275" s="260" t="s">
        <v>1022</v>
      </c>
      <c r="D8275" s="73" t="str">
        <f t="shared" si="265"/>
        <v>jul/2020</v>
      </c>
      <c r="E8275" s="263">
        <v>44025</v>
      </c>
      <c r="F8275" s="259">
        <v>4</v>
      </c>
      <c r="G8275" s="259" t="s">
        <v>295</v>
      </c>
      <c r="H8275" s="264" t="s">
        <v>1002</v>
      </c>
      <c r="I8275" s="264" t="s">
        <v>244</v>
      </c>
      <c r="J8275" s="287">
        <v>-11000</v>
      </c>
      <c r="K8275" s="82" t="str">
        <f>IFERROR(IFERROR(VLOOKUP(I8275,'DE-PARA'!B:D,3,0),VLOOKUP(I8275,'DE-PARA'!C:D,2,0)),"NÃO ENCONTRADO")</f>
        <v>Pessoal</v>
      </c>
      <c r="L8275" s="50" t="str">
        <f>VLOOKUP(K8275,'Base -Receita-Despesa'!$B:$AS,1,FALSE)</f>
        <v>Pessoal</v>
      </c>
    </row>
    <row r="8276" spans="1:12" ht="15" customHeight="1" x14ac:dyDescent="0.25">
      <c r="A8276" s="81" t="str">
        <f t="shared" si="264"/>
        <v>2020</v>
      </c>
      <c r="B8276" s="259" t="s">
        <v>1021</v>
      </c>
      <c r="C8276" s="260" t="s">
        <v>1022</v>
      </c>
      <c r="D8276" s="73" t="str">
        <f t="shared" si="265"/>
        <v>jul/2020</v>
      </c>
      <c r="E8276" s="263">
        <v>44025</v>
      </c>
      <c r="F8276" s="259">
        <v>2</v>
      </c>
      <c r="G8276" s="259" t="s">
        <v>295</v>
      </c>
      <c r="H8276" s="264" t="s">
        <v>2208</v>
      </c>
      <c r="I8276" s="264" t="s">
        <v>244</v>
      </c>
      <c r="J8276" s="287">
        <v>-17000</v>
      </c>
      <c r="K8276" s="82" t="str">
        <f>IFERROR(IFERROR(VLOOKUP(I8276,'DE-PARA'!B:D,3,0),VLOOKUP(I8276,'DE-PARA'!C:D,2,0)),"NÃO ENCONTRADO")</f>
        <v>Pessoal</v>
      </c>
      <c r="L8276" s="50" t="str">
        <f>VLOOKUP(K8276,'Base -Receita-Despesa'!$B:$AS,1,FALSE)</f>
        <v>Pessoal</v>
      </c>
    </row>
    <row r="8277" spans="1:12" ht="15" customHeight="1" x14ac:dyDescent="0.25">
      <c r="A8277" s="81" t="str">
        <f t="shared" si="264"/>
        <v>2020</v>
      </c>
      <c r="B8277" s="259" t="s">
        <v>1021</v>
      </c>
      <c r="C8277" s="260" t="s">
        <v>1022</v>
      </c>
      <c r="D8277" s="73" t="str">
        <f t="shared" si="265"/>
        <v>jul/2020</v>
      </c>
      <c r="E8277" s="263">
        <v>44025</v>
      </c>
      <c r="F8277" s="259">
        <v>1</v>
      </c>
      <c r="G8277" s="259" t="s">
        <v>295</v>
      </c>
      <c r="H8277" s="264" t="s">
        <v>2157</v>
      </c>
      <c r="I8277" s="264" t="s">
        <v>244</v>
      </c>
      <c r="J8277" s="289">
        <v>-5000</v>
      </c>
      <c r="K8277" s="82" t="str">
        <f>IFERROR(IFERROR(VLOOKUP(I8277,'DE-PARA'!B:D,3,0),VLOOKUP(I8277,'DE-PARA'!C:D,2,0)),"NÃO ENCONTRADO")</f>
        <v>Pessoal</v>
      </c>
      <c r="L8277" s="50" t="str">
        <f>VLOOKUP(K8277,'Base -Receita-Despesa'!$B:$AS,1,FALSE)</f>
        <v>Pessoal</v>
      </c>
    </row>
    <row r="8278" spans="1:12" ht="15" customHeight="1" x14ac:dyDescent="0.25">
      <c r="A8278" s="81" t="str">
        <f t="shared" si="264"/>
        <v>2020</v>
      </c>
      <c r="B8278" s="259" t="s">
        <v>1021</v>
      </c>
      <c r="C8278" s="260" t="s">
        <v>1022</v>
      </c>
      <c r="D8278" s="73" t="str">
        <f t="shared" si="265"/>
        <v>jul/2020</v>
      </c>
      <c r="E8278" s="263">
        <v>44025</v>
      </c>
      <c r="F8278" s="262" t="s">
        <v>2251</v>
      </c>
      <c r="G8278" s="259" t="s">
        <v>295</v>
      </c>
      <c r="H8278" s="264" t="s">
        <v>2252</v>
      </c>
      <c r="I8278" s="264" t="s">
        <v>148</v>
      </c>
      <c r="J8278" s="287">
        <v>-5862.81</v>
      </c>
      <c r="K8278" s="82" t="str">
        <f>IFERROR(IFERROR(VLOOKUP(I8278,'DE-PARA'!B:D,3,0),VLOOKUP(I8278,'DE-PARA'!C:D,2,0)),"NÃO ENCONTRADO")</f>
        <v>Pessoal</v>
      </c>
      <c r="L8278" s="50" t="str">
        <f>VLOOKUP(K8278,'Base -Receita-Despesa'!$B:$AS,1,FALSE)</f>
        <v>Pessoal</v>
      </c>
    </row>
    <row r="8279" spans="1:12" ht="15" customHeight="1" x14ac:dyDescent="0.25">
      <c r="A8279" s="81" t="str">
        <f t="shared" si="264"/>
        <v>2020</v>
      </c>
      <c r="B8279" s="259" t="s">
        <v>1021</v>
      </c>
      <c r="C8279" s="260" t="s">
        <v>1022</v>
      </c>
      <c r="D8279" s="73" t="str">
        <f t="shared" si="265"/>
        <v>jul/2020</v>
      </c>
      <c r="E8279" s="263">
        <v>44025</v>
      </c>
      <c r="F8279" s="259">
        <v>200</v>
      </c>
      <c r="G8279" s="259" t="s">
        <v>295</v>
      </c>
      <c r="H8279" s="264" t="s">
        <v>957</v>
      </c>
      <c r="I8279" s="264" t="s">
        <v>195</v>
      </c>
      <c r="J8279" s="287">
        <v>-3600</v>
      </c>
      <c r="K8279" s="82" t="str">
        <f>IFERROR(IFERROR(VLOOKUP(I8279,'DE-PARA'!B:D,3,0),VLOOKUP(I8279,'DE-PARA'!C:D,2,0)),"NÃO ENCONTRADO")</f>
        <v>Pessoal</v>
      </c>
      <c r="L8279" s="50" t="str">
        <f>VLOOKUP(K8279,'Base -Receita-Despesa'!$B:$AS,1,FALSE)</f>
        <v>Pessoal</v>
      </c>
    </row>
    <row r="8280" spans="1:12" ht="15" customHeight="1" x14ac:dyDescent="0.25">
      <c r="A8280" s="81" t="str">
        <f t="shared" si="264"/>
        <v>2020</v>
      </c>
      <c r="B8280" s="259" t="s">
        <v>1021</v>
      </c>
      <c r="C8280" s="260" t="s">
        <v>1022</v>
      </c>
      <c r="D8280" s="73" t="str">
        <f t="shared" si="265"/>
        <v>jul/2020</v>
      </c>
      <c r="E8280" s="263">
        <v>44025</v>
      </c>
      <c r="F8280" s="259" t="s">
        <v>205</v>
      </c>
      <c r="G8280" s="259" t="s">
        <v>295</v>
      </c>
      <c r="H8280" s="264" t="s">
        <v>736</v>
      </c>
      <c r="I8280" s="270" t="s">
        <v>125</v>
      </c>
      <c r="J8280" s="265">
        <v>408590.03</v>
      </c>
      <c r="K8280" s="82" t="str">
        <f>IFERROR(IFERROR(VLOOKUP(I8280,'DE-PARA'!B:D,3,0),VLOOKUP(I8280,'DE-PARA'!C:D,2,0)),"NÃO ENCONTRADO")</f>
        <v>TEV – Transferências Entre Contas (Entradas)</v>
      </c>
      <c r="L8280" s="50" t="str">
        <f>VLOOKUP(K8280,'Base -Receita-Despesa'!$B:$AS,1,FALSE)</f>
        <v>TEV – Transferências Entre Contas (Entradas)</v>
      </c>
    </row>
    <row r="8281" spans="1:12" ht="15" customHeight="1" x14ac:dyDescent="0.25">
      <c r="A8281" s="81" t="str">
        <f t="shared" si="264"/>
        <v>2020</v>
      </c>
      <c r="B8281" s="259" t="s">
        <v>1023</v>
      </c>
      <c r="C8281" s="260" t="s">
        <v>1022</v>
      </c>
      <c r="D8281" s="73" t="str">
        <f t="shared" si="265"/>
        <v>jul/2020</v>
      </c>
      <c r="E8281" s="263">
        <v>44025</v>
      </c>
      <c r="F8281" s="259" t="s">
        <v>205</v>
      </c>
      <c r="G8281" s="259" t="s">
        <v>295</v>
      </c>
      <c r="H8281" s="264" t="s">
        <v>736</v>
      </c>
      <c r="I8281" s="270" t="s">
        <v>125</v>
      </c>
      <c r="J8281" s="265">
        <v>-408590.03</v>
      </c>
      <c r="K8281" s="82" t="str">
        <f>IFERROR(IFERROR(VLOOKUP(I8281,'DE-PARA'!B:D,3,0),VLOOKUP(I8281,'DE-PARA'!C:D,2,0)),"NÃO ENCONTRADO")</f>
        <v>TEV – Transferências Entre Contas (Entradas)</v>
      </c>
      <c r="L8281" s="50" t="str">
        <f>VLOOKUP(K8281,'Base -Receita-Despesa'!$B:$AS,1,FALSE)</f>
        <v>TEV – Transferências Entre Contas (Entradas)</v>
      </c>
    </row>
    <row r="8282" spans="1:12" ht="15" customHeight="1" x14ac:dyDescent="0.25">
      <c r="A8282" s="81" t="str">
        <f t="shared" si="264"/>
        <v>2020</v>
      </c>
      <c r="B8282" s="259" t="s">
        <v>1021</v>
      </c>
      <c r="C8282" s="260" t="s">
        <v>1022</v>
      </c>
      <c r="D8282" s="73" t="str">
        <f t="shared" si="265"/>
        <v>jul/2020</v>
      </c>
      <c r="E8282" s="263">
        <v>44025</v>
      </c>
      <c r="F8282" s="262">
        <v>9975</v>
      </c>
      <c r="G8282" s="262" t="s">
        <v>295</v>
      </c>
      <c r="H8282" s="264" t="s">
        <v>2023</v>
      </c>
      <c r="I8282" s="266" t="s">
        <v>255</v>
      </c>
      <c r="J8282" s="288">
        <v>-318</v>
      </c>
      <c r="K8282" s="82" t="str">
        <f>IFERROR(IFERROR(VLOOKUP(I8282,'DE-PARA'!B:D,3,0),VLOOKUP(I8282,'DE-PARA'!C:D,2,0)),"NÃO ENCONTRADO")</f>
        <v>Materiais</v>
      </c>
      <c r="L8282" s="50" t="str">
        <f>VLOOKUP(K8282,'Base -Receita-Despesa'!$B:$AS,1,FALSE)</f>
        <v>Materiais</v>
      </c>
    </row>
    <row r="8283" spans="1:12" ht="15" customHeight="1" x14ac:dyDescent="0.25">
      <c r="A8283" s="81" t="str">
        <f t="shared" si="264"/>
        <v>2020</v>
      </c>
      <c r="B8283" s="259" t="s">
        <v>1021</v>
      </c>
      <c r="C8283" s="260" t="s">
        <v>1022</v>
      </c>
      <c r="D8283" s="73" t="str">
        <f t="shared" si="265"/>
        <v>jul/2020</v>
      </c>
      <c r="E8283" s="263">
        <v>44025</v>
      </c>
      <c r="F8283" s="259" t="s">
        <v>214</v>
      </c>
      <c r="G8283" s="259" t="s">
        <v>295</v>
      </c>
      <c r="H8283" s="264" t="s">
        <v>197</v>
      </c>
      <c r="I8283" s="264" t="s">
        <v>133</v>
      </c>
      <c r="J8283" s="288">
        <v>-10</v>
      </c>
      <c r="K8283" s="82" t="str">
        <f>IFERROR(IFERROR(VLOOKUP(I8283,'DE-PARA'!B:D,3,0),VLOOKUP(I8283,'DE-PARA'!C:D,2,0)),"NÃO ENCONTRADO")</f>
        <v>Outras Saídas</v>
      </c>
      <c r="L8283" s="50" t="str">
        <f>VLOOKUP(K8283,'Base -Receita-Despesa'!$B:$AS,1,FALSE)</f>
        <v>Outras Saídas</v>
      </c>
    </row>
    <row r="8284" spans="1:12" ht="15" customHeight="1" x14ac:dyDescent="0.25">
      <c r="A8284" s="81" t="str">
        <f t="shared" si="264"/>
        <v>2020</v>
      </c>
      <c r="B8284" s="259" t="s">
        <v>1021</v>
      </c>
      <c r="C8284" s="260" t="s">
        <v>1022</v>
      </c>
      <c r="D8284" s="73" t="str">
        <f t="shared" si="265"/>
        <v>jul/2020</v>
      </c>
      <c r="E8284" s="263">
        <v>44025</v>
      </c>
      <c r="F8284" s="259" t="s">
        <v>214</v>
      </c>
      <c r="G8284" s="259" t="s">
        <v>295</v>
      </c>
      <c r="H8284" s="264" t="s">
        <v>197</v>
      </c>
      <c r="I8284" s="264" t="s">
        <v>133</v>
      </c>
      <c r="J8284" s="290">
        <v>-10</v>
      </c>
      <c r="K8284" s="82" t="str">
        <f>IFERROR(IFERROR(VLOOKUP(I8284,'DE-PARA'!B:D,3,0),VLOOKUP(I8284,'DE-PARA'!C:D,2,0)),"NÃO ENCONTRADO")</f>
        <v>Outras Saídas</v>
      </c>
      <c r="L8284" s="50" t="str">
        <f>VLOOKUP(K8284,'Base -Receita-Despesa'!$B:$AS,1,FALSE)</f>
        <v>Outras Saídas</v>
      </c>
    </row>
    <row r="8285" spans="1:12" ht="15" customHeight="1" x14ac:dyDescent="0.25">
      <c r="A8285" s="81" t="str">
        <f t="shared" si="264"/>
        <v>2020</v>
      </c>
      <c r="B8285" s="259" t="s">
        <v>1021</v>
      </c>
      <c r="C8285" s="260" t="s">
        <v>1022</v>
      </c>
      <c r="D8285" s="73" t="str">
        <f t="shared" si="265"/>
        <v>jul/2020</v>
      </c>
      <c r="E8285" s="263">
        <v>44025</v>
      </c>
      <c r="F8285" s="259" t="s">
        <v>214</v>
      </c>
      <c r="G8285" s="259" t="s">
        <v>295</v>
      </c>
      <c r="H8285" s="264" t="s">
        <v>197</v>
      </c>
      <c r="I8285" s="264" t="s">
        <v>133</v>
      </c>
      <c r="J8285" s="288">
        <v>-10</v>
      </c>
      <c r="K8285" s="82" t="str">
        <f>IFERROR(IFERROR(VLOOKUP(I8285,'DE-PARA'!B:D,3,0),VLOOKUP(I8285,'DE-PARA'!C:D,2,0)),"NÃO ENCONTRADO")</f>
        <v>Outras Saídas</v>
      </c>
      <c r="L8285" s="50" t="str">
        <f>VLOOKUP(K8285,'Base -Receita-Despesa'!$B:$AS,1,FALSE)</f>
        <v>Outras Saídas</v>
      </c>
    </row>
    <row r="8286" spans="1:12" ht="15" customHeight="1" x14ac:dyDescent="0.25">
      <c r="A8286" s="81" t="str">
        <f t="shared" si="264"/>
        <v>2020</v>
      </c>
      <c r="B8286" s="259" t="s">
        <v>1021</v>
      </c>
      <c r="C8286" s="260" t="s">
        <v>1022</v>
      </c>
      <c r="D8286" s="73" t="str">
        <f t="shared" si="265"/>
        <v>jul/2020</v>
      </c>
      <c r="E8286" s="263">
        <v>44025</v>
      </c>
      <c r="F8286" s="259" t="s">
        <v>214</v>
      </c>
      <c r="G8286" s="259" t="s">
        <v>295</v>
      </c>
      <c r="H8286" s="264" t="s">
        <v>197</v>
      </c>
      <c r="I8286" s="264" t="s">
        <v>133</v>
      </c>
      <c r="J8286" s="290">
        <v>-10</v>
      </c>
      <c r="K8286" s="82" t="str">
        <f>IFERROR(IFERROR(VLOOKUP(I8286,'DE-PARA'!B:D,3,0),VLOOKUP(I8286,'DE-PARA'!C:D,2,0)),"NÃO ENCONTRADO")</f>
        <v>Outras Saídas</v>
      </c>
      <c r="L8286" s="50" t="str">
        <f>VLOOKUP(K8286,'Base -Receita-Despesa'!$B:$AS,1,FALSE)</f>
        <v>Outras Saídas</v>
      </c>
    </row>
    <row r="8287" spans="1:12" ht="15" customHeight="1" x14ac:dyDescent="0.25">
      <c r="A8287" s="81" t="str">
        <f t="shared" si="264"/>
        <v>2020</v>
      </c>
      <c r="B8287" s="259" t="s">
        <v>1021</v>
      </c>
      <c r="C8287" s="260" t="s">
        <v>1022</v>
      </c>
      <c r="D8287" s="73" t="str">
        <f t="shared" si="265"/>
        <v>jul/2020</v>
      </c>
      <c r="E8287" s="263">
        <v>44026</v>
      </c>
      <c r="F8287" s="259">
        <v>4463</v>
      </c>
      <c r="G8287" s="259" t="s">
        <v>295</v>
      </c>
      <c r="H8287" s="264" t="s">
        <v>2253</v>
      </c>
      <c r="I8287" s="264" t="s">
        <v>257</v>
      </c>
      <c r="J8287" s="264">
        <v>-840</v>
      </c>
      <c r="K8287" s="82" t="str">
        <f>IFERROR(IFERROR(VLOOKUP(I8287,'DE-PARA'!B:D,3,0),VLOOKUP(I8287,'DE-PARA'!C:D,2,0)),"NÃO ENCONTRADO")</f>
        <v>Materiais</v>
      </c>
      <c r="L8287" s="50" t="str">
        <f>VLOOKUP(K8287,'Base -Receita-Despesa'!$B:$AS,1,FALSE)</f>
        <v>Materiais</v>
      </c>
    </row>
    <row r="8288" spans="1:12" ht="15" customHeight="1" x14ac:dyDescent="0.25">
      <c r="A8288" s="81" t="str">
        <f t="shared" si="264"/>
        <v>2020</v>
      </c>
      <c r="B8288" s="259" t="s">
        <v>1021</v>
      </c>
      <c r="C8288" s="260" t="s">
        <v>1022</v>
      </c>
      <c r="D8288" s="73" t="str">
        <f t="shared" si="265"/>
        <v>jul/2020</v>
      </c>
      <c r="E8288" s="263">
        <v>44026</v>
      </c>
      <c r="F8288" s="259">
        <v>11972</v>
      </c>
      <c r="G8288" s="259" t="s">
        <v>319</v>
      </c>
      <c r="H8288" s="264" t="s">
        <v>1006</v>
      </c>
      <c r="I8288" s="264" t="s">
        <v>249</v>
      </c>
      <c r="J8288" s="265">
        <v>-1812.31</v>
      </c>
      <c r="K8288" s="82" t="str">
        <f>IFERROR(IFERROR(VLOOKUP(I8288,'DE-PARA'!B:D,3,0),VLOOKUP(I8288,'DE-PARA'!C:D,2,0)),"NÃO ENCONTRADO")</f>
        <v>Materiais</v>
      </c>
      <c r="L8288" s="50" t="str">
        <f>VLOOKUP(K8288,'Base -Receita-Despesa'!$B:$AS,1,FALSE)</f>
        <v>Materiais</v>
      </c>
    </row>
    <row r="8289" spans="1:12" ht="15" customHeight="1" x14ac:dyDescent="0.25">
      <c r="A8289" s="81" t="str">
        <f t="shared" si="264"/>
        <v>2020</v>
      </c>
      <c r="B8289" s="259" t="s">
        <v>1021</v>
      </c>
      <c r="C8289" s="260" t="s">
        <v>1022</v>
      </c>
      <c r="D8289" s="73" t="str">
        <f t="shared" si="265"/>
        <v>jul/2020</v>
      </c>
      <c r="E8289" s="263">
        <v>44026</v>
      </c>
      <c r="F8289" s="259">
        <v>2061</v>
      </c>
      <c r="G8289" s="259" t="s">
        <v>295</v>
      </c>
      <c r="H8289" s="264" t="s">
        <v>2254</v>
      </c>
      <c r="I8289" s="264" t="s">
        <v>120</v>
      </c>
      <c r="J8289" s="265">
        <v>-9416.91</v>
      </c>
      <c r="K8289" s="82" t="str">
        <f>IFERROR(IFERROR(VLOOKUP(I8289,'DE-PARA'!B:D,3,0),VLOOKUP(I8289,'DE-PARA'!C:D,2,0)),"NÃO ENCONTRADO")</f>
        <v>Serviços</v>
      </c>
      <c r="L8289" s="50" t="str">
        <f>VLOOKUP(K8289,'Base -Receita-Despesa'!$B:$AS,1,FALSE)</f>
        <v>Serviços</v>
      </c>
    </row>
    <row r="8290" spans="1:12" ht="15" customHeight="1" x14ac:dyDescent="0.25">
      <c r="A8290" s="81" t="str">
        <f t="shared" si="264"/>
        <v>2020</v>
      </c>
      <c r="B8290" s="259" t="s">
        <v>1021</v>
      </c>
      <c r="C8290" s="260" t="s">
        <v>1022</v>
      </c>
      <c r="D8290" s="73" t="str">
        <f t="shared" si="265"/>
        <v>jul/2020</v>
      </c>
      <c r="E8290" s="274">
        <v>44026</v>
      </c>
      <c r="F8290" s="261">
        <v>467</v>
      </c>
      <c r="G8290" s="259" t="s">
        <v>295</v>
      </c>
      <c r="H8290" s="270" t="s">
        <v>2036</v>
      </c>
      <c r="I8290" s="264" t="s">
        <v>119</v>
      </c>
      <c r="J8290" s="275">
        <v>-39389.85</v>
      </c>
      <c r="K8290" s="82" t="str">
        <f>IFERROR(IFERROR(VLOOKUP(I8290,'DE-PARA'!B:D,3,0),VLOOKUP(I8290,'DE-PARA'!C:D,2,0)),"NÃO ENCONTRADO")</f>
        <v>Serviços</v>
      </c>
      <c r="L8290" s="50" t="str">
        <f>VLOOKUP(K8290,'Base -Receita-Despesa'!$B:$AS,1,FALSE)</f>
        <v>Serviços</v>
      </c>
    </row>
    <row r="8291" spans="1:12" ht="15" customHeight="1" x14ac:dyDescent="0.25">
      <c r="A8291" s="81" t="str">
        <f t="shared" si="264"/>
        <v>2020</v>
      </c>
      <c r="B8291" s="259" t="s">
        <v>1021</v>
      </c>
      <c r="C8291" s="260" t="s">
        <v>1022</v>
      </c>
      <c r="D8291" s="73" t="str">
        <f t="shared" si="265"/>
        <v>jul/2020</v>
      </c>
      <c r="E8291" s="263">
        <v>44026</v>
      </c>
      <c r="F8291" s="259" t="s">
        <v>806</v>
      </c>
      <c r="G8291" s="259" t="s">
        <v>295</v>
      </c>
      <c r="H8291" s="264" t="s">
        <v>806</v>
      </c>
      <c r="I8291" s="264" t="s">
        <v>237</v>
      </c>
      <c r="J8291" s="265">
        <v>-40561.42</v>
      </c>
      <c r="K8291" s="82" t="str">
        <f>IFERROR(IFERROR(VLOOKUP(I8291,'DE-PARA'!B:D,3,0),VLOOKUP(I8291,'DE-PARA'!C:D,2,0)),"NÃO ENCONTRADO")</f>
        <v>Reembolso de Rateios(-)</v>
      </c>
      <c r="L8291" s="50" t="str">
        <f>VLOOKUP(K8291,'Base -Receita-Despesa'!$B:$AS,1,FALSE)</f>
        <v>Reembolso de Rateios(-)</v>
      </c>
    </row>
    <row r="8292" spans="1:12" ht="15" customHeight="1" x14ac:dyDescent="0.25">
      <c r="A8292" s="81" t="str">
        <f t="shared" si="264"/>
        <v>2020</v>
      </c>
      <c r="B8292" s="259" t="s">
        <v>1021</v>
      </c>
      <c r="C8292" s="260" t="s">
        <v>1022</v>
      </c>
      <c r="D8292" s="73" t="str">
        <f t="shared" si="265"/>
        <v>jul/2020</v>
      </c>
      <c r="E8292" s="263">
        <v>44026</v>
      </c>
      <c r="F8292" s="259">
        <v>38868</v>
      </c>
      <c r="G8292" s="259" t="s">
        <v>295</v>
      </c>
      <c r="H8292" s="264" t="s">
        <v>746</v>
      </c>
      <c r="I8292" s="264" t="s">
        <v>249</v>
      </c>
      <c r="J8292" s="264">
        <v>-330.26</v>
      </c>
      <c r="K8292" s="82" t="str">
        <f>IFERROR(IFERROR(VLOOKUP(I8292,'DE-PARA'!B:D,3,0),VLOOKUP(I8292,'DE-PARA'!C:D,2,0)),"NÃO ENCONTRADO")</f>
        <v>Materiais</v>
      </c>
      <c r="L8292" s="50" t="str">
        <f>VLOOKUP(K8292,'Base -Receita-Despesa'!$B:$AS,1,FALSE)</f>
        <v>Materiais</v>
      </c>
    </row>
    <row r="8293" spans="1:12" ht="15" customHeight="1" x14ac:dyDescent="0.25">
      <c r="A8293" s="81" t="str">
        <f t="shared" si="264"/>
        <v>2020</v>
      </c>
      <c r="B8293" s="259" t="s">
        <v>1021</v>
      </c>
      <c r="C8293" s="260" t="s">
        <v>1022</v>
      </c>
      <c r="D8293" s="73" t="str">
        <f t="shared" si="265"/>
        <v>jul/2020</v>
      </c>
      <c r="E8293" s="263">
        <v>44026</v>
      </c>
      <c r="F8293" s="259">
        <v>38867</v>
      </c>
      <c r="G8293" s="259" t="s">
        <v>295</v>
      </c>
      <c r="H8293" s="264" t="s">
        <v>746</v>
      </c>
      <c r="I8293" s="264" t="s">
        <v>249</v>
      </c>
      <c r="J8293" s="265">
        <v>-2644.5</v>
      </c>
      <c r="K8293" s="82" t="str">
        <f>IFERROR(IFERROR(VLOOKUP(I8293,'DE-PARA'!B:D,3,0),VLOOKUP(I8293,'DE-PARA'!C:D,2,0)),"NÃO ENCONTRADO")</f>
        <v>Materiais</v>
      </c>
      <c r="L8293" s="50" t="str">
        <f>VLOOKUP(K8293,'Base -Receita-Despesa'!$B:$AS,1,FALSE)</f>
        <v>Materiais</v>
      </c>
    </row>
    <row r="8294" spans="1:12" ht="15" customHeight="1" x14ac:dyDescent="0.25">
      <c r="A8294" s="81" t="str">
        <f t="shared" si="264"/>
        <v>2020</v>
      </c>
      <c r="B8294" s="259" t="s">
        <v>1021</v>
      </c>
      <c r="C8294" s="260" t="s">
        <v>1022</v>
      </c>
      <c r="D8294" s="73" t="str">
        <f t="shared" si="265"/>
        <v>jul/2020</v>
      </c>
      <c r="E8294" s="263">
        <v>44026</v>
      </c>
      <c r="F8294" s="259">
        <v>2313871</v>
      </c>
      <c r="G8294" s="259" t="s">
        <v>295</v>
      </c>
      <c r="H8294" s="264" t="s">
        <v>2255</v>
      </c>
      <c r="I8294" s="264" t="s">
        <v>144</v>
      </c>
      <c r="J8294" s="264">
        <v>-105.43</v>
      </c>
      <c r="K8294" s="82" t="str">
        <f>IFERROR(IFERROR(VLOOKUP(I8294,'DE-PARA'!B:D,3,0),VLOOKUP(I8294,'DE-PARA'!C:D,2,0)),"NÃO ENCONTRADO")</f>
        <v>Concessionárias (água, luz e telefone)</v>
      </c>
      <c r="L8294" s="50" t="str">
        <f>VLOOKUP(K8294,'Base -Receita-Despesa'!$B:$AS,1,FALSE)</f>
        <v>Concessionárias (água, luz e telefone)</v>
      </c>
    </row>
    <row r="8295" spans="1:12" ht="15" customHeight="1" x14ac:dyDescent="0.25">
      <c r="A8295" s="81" t="str">
        <f t="shared" si="264"/>
        <v>2020</v>
      </c>
      <c r="B8295" s="259" t="s">
        <v>1021</v>
      </c>
      <c r="C8295" s="260" t="s">
        <v>1022</v>
      </c>
      <c r="D8295" s="73" t="str">
        <f t="shared" si="265"/>
        <v>jul/2020</v>
      </c>
      <c r="E8295" s="263">
        <v>44026</v>
      </c>
      <c r="F8295" s="259">
        <v>440</v>
      </c>
      <c r="G8295" s="259" t="s">
        <v>295</v>
      </c>
      <c r="H8295" s="264" t="s">
        <v>840</v>
      </c>
      <c r="I8295" s="264" t="s">
        <v>153</v>
      </c>
      <c r="J8295" s="265">
        <v>-3293.49</v>
      </c>
      <c r="K8295" s="82" t="str">
        <f>IFERROR(IFERROR(VLOOKUP(I8295,'DE-PARA'!B:D,3,0),VLOOKUP(I8295,'DE-PARA'!C:D,2,0)),"NÃO ENCONTRADO")</f>
        <v>Serviços</v>
      </c>
      <c r="L8295" s="50" t="str">
        <f>VLOOKUP(K8295,'Base -Receita-Despesa'!$B:$AS,1,FALSE)</f>
        <v>Serviços</v>
      </c>
    </row>
    <row r="8296" spans="1:12" ht="15" customHeight="1" x14ac:dyDescent="0.25">
      <c r="A8296" s="81" t="str">
        <f t="shared" si="264"/>
        <v>2020</v>
      </c>
      <c r="B8296" s="259" t="s">
        <v>1021</v>
      </c>
      <c r="C8296" s="260" t="s">
        <v>1022</v>
      </c>
      <c r="D8296" s="73" t="str">
        <f t="shared" si="265"/>
        <v>jul/2020</v>
      </c>
      <c r="E8296" s="263">
        <v>44026</v>
      </c>
      <c r="F8296" s="259">
        <v>436</v>
      </c>
      <c r="G8296" s="259" t="s">
        <v>295</v>
      </c>
      <c r="H8296" s="264" t="s">
        <v>840</v>
      </c>
      <c r="I8296" s="264" t="s">
        <v>153</v>
      </c>
      <c r="J8296" s="264">
        <v>-107.2</v>
      </c>
      <c r="K8296" s="82" t="str">
        <f>IFERROR(IFERROR(VLOOKUP(I8296,'DE-PARA'!B:D,3,0),VLOOKUP(I8296,'DE-PARA'!C:D,2,0)),"NÃO ENCONTRADO")</f>
        <v>Serviços</v>
      </c>
      <c r="L8296" s="50" t="str">
        <f>VLOOKUP(K8296,'Base -Receita-Despesa'!$B:$AS,1,FALSE)</f>
        <v>Serviços</v>
      </c>
    </row>
    <row r="8297" spans="1:12" ht="15" customHeight="1" x14ac:dyDescent="0.25">
      <c r="A8297" s="81" t="str">
        <f t="shared" si="264"/>
        <v>2020</v>
      </c>
      <c r="B8297" s="259" t="s">
        <v>1021</v>
      </c>
      <c r="C8297" s="260" t="s">
        <v>1022</v>
      </c>
      <c r="D8297" s="73" t="str">
        <f t="shared" si="265"/>
        <v>jul/2020</v>
      </c>
      <c r="E8297" s="263">
        <v>44026</v>
      </c>
      <c r="F8297" s="259">
        <v>435</v>
      </c>
      <c r="G8297" s="259" t="s">
        <v>295</v>
      </c>
      <c r="H8297" s="264" t="s">
        <v>840</v>
      </c>
      <c r="I8297" s="264" t="s">
        <v>153</v>
      </c>
      <c r="J8297" s="265">
        <v>-3455.86</v>
      </c>
      <c r="K8297" s="82" t="str">
        <f>IFERROR(IFERROR(VLOOKUP(I8297,'DE-PARA'!B:D,3,0),VLOOKUP(I8297,'DE-PARA'!C:D,2,0)),"NÃO ENCONTRADO")</f>
        <v>Serviços</v>
      </c>
      <c r="L8297" s="50" t="str">
        <f>VLOOKUP(K8297,'Base -Receita-Despesa'!$B:$AS,1,FALSE)</f>
        <v>Serviços</v>
      </c>
    </row>
    <row r="8298" spans="1:12" ht="15" customHeight="1" x14ac:dyDescent="0.25">
      <c r="A8298" s="81" t="str">
        <f t="shared" si="264"/>
        <v>2020</v>
      </c>
      <c r="B8298" s="259" t="s">
        <v>1021</v>
      </c>
      <c r="C8298" s="260" t="s">
        <v>1022</v>
      </c>
      <c r="D8298" s="73" t="str">
        <f t="shared" si="265"/>
        <v>jul/2020</v>
      </c>
      <c r="E8298" s="263">
        <v>44026</v>
      </c>
      <c r="F8298" s="259">
        <v>4181</v>
      </c>
      <c r="G8298" s="259" t="s">
        <v>295</v>
      </c>
      <c r="H8298" s="264" t="s">
        <v>2216</v>
      </c>
      <c r="I8298" s="264" t="s">
        <v>243</v>
      </c>
      <c r="J8298" s="265">
        <v>-85501</v>
      </c>
      <c r="K8298" s="82" t="str">
        <f>IFERROR(IFERROR(VLOOKUP(I8298,'DE-PARA'!B:D,3,0),VLOOKUP(I8298,'DE-PARA'!C:D,2,0)),"NÃO ENCONTRADO")</f>
        <v>Pessoal</v>
      </c>
      <c r="L8298" s="50" t="str">
        <f>VLOOKUP(K8298,'Base -Receita-Despesa'!$B:$AS,1,FALSE)</f>
        <v>Pessoal</v>
      </c>
    </row>
    <row r="8299" spans="1:12" ht="15" customHeight="1" x14ac:dyDescent="0.25">
      <c r="A8299" s="81" t="str">
        <f t="shared" si="264"/>
        <v>2020</v>
      </c>
      <c r="B8299" s="259" t="s">
        <v>1021</v>
      </c>
      <c r="C8299" s="260" t="s">
        <v>1022</v>
      </c>
      <c r="D8299" s="73" t="str">
        <f t="shared" si="265"/>
        <v>jul/2020</v>
      </c>
      <c r="E8299" s="263">
        <v>44026</v>
      </c>
      <c r="F8299" s="259">
        <v>21009</v>
      </c>
      <c r="G8299" s="259" t="s">
        <v>295</v>
      </c>
      <c r="H8299" s="264" t="s">
        <v>882</v>
      </c>
      <c r="I8299" s="264" t="s">
        <v>271</v>
      </c>
      <c r="J8299" s="265">
        <v>-4629.42</v>
      </c>
      <c r="K8299" s="82" t="str">
        <f>IFERROR(IFERROR(VLOOKUP(I8299,'DE-PARA'!B:D,3,0),VLOOKUP(I8299,'DE-PARA'!C:D,2,0)),"NÃO ENCONTRADO")</f>
        <v>Serviços</v>
      </c>
      <c r="L8299" s="50" t="str">
        <f>VLOOKUP(K8299,'Base -Receita-Despesa'!$B:$AS,1,FALSE)</f>
        <v>Serviços</v>
      </c>
    </row>
    <row r="8300" spans="1:12" ht="15" customHeight="1" x14ac:dyDescent="0.25">
      <c r="A8300" s="81" t="str">
        <f t="shared" si="264"/>
        <v>2020</v>
      </c>
      <c r="B8300" s="259" t="s">
        <v>1021</v>
      </c>
      <c r="C8300" s="260" t="s">
        <v>1022</v>
      </c>
      <c r="D8300" s="73" t="str">
        <f t="shared" si="265"/>
        <v>jul/2020</v>
      </c>
      <c r="E8300" s="263">
        <v>44026</v>
      </c>
      <c r="F8300" s="259">
        <v>1274</v>
      </c>
      <c r="G8300" s="259" t="s">
        <v>295</v>
      </c>
      <c r="H8300" s="264" t="s">
        <v>2256</v>
      </c>
      <c r="I8300" s="264" t="s">
        <v>261</v>
      </c>
      <c r="J8300" s="264">
        <v>-325</v>
      </c>
      <c r="K8300" s="82" t="str">
        <f>IFERROR(IFERROR(VLOOKUP(I8300,'DE-PARA'!B:D,3,0),VLOOKUP(I8300,'DE-PARA'!C:D,2,0)),"NÃO ENCONTRADO")</f>
        <v>Materiais</v>
      </c>
      <c r="L8300" s="50" t="str">
        <f>VLOOKUP(K8300,'Base -Receita-Despesa'!$B:$AS,1,FALSE)</f>
        <v>Materiais</v>
      </c>
    </row>
    <row r="8301" spans="1:12" ht="15" customHeight="1" x14ac:dyDescent="0.25">
      <c r="A8301" s="81" t="str">
        <f t="shared" si="264"/>
        <v>2020</v>
      </c>
      <c r="B8301" s="259" t="s">
        <v>1021</v>
      </c>
      <c r="C8301" s="260" t="s">
        <v>1022</v>
      </c>
      <c r="D8301" s="73" t="str">
        <f t="shared" si="265"/>
        <v>jul/2020</v>
      </c>
      <c r="E8301" s="263">
        <v>44026</v>
      </c>
      <c r="F8301" s="259">
        <v>216</v>
      </c>
      <c r="G8301" s="259" t="s">
        <v>295</v>
      </c>
      <c r="H8301" s="264" t="s">
        <v>961</v>
      </c>
      <c r="I8301" s="264" t="s">
        <v>137</v>
      </c>
      <c r="J8301" s="265">
        <v>-5631</v>
      </c>
      <c r="K8301" s="82" t="str">
        <f>IFERROR(IFERROR(VLOOKUP(I8301,'DE-PARA'!B:D,3,0),VLOOKUP(I8301,'DE-PARA'!C:D,2,0)),"NÃO ENCONTRADO")</f>
        <v>Serviços</v>
      </c>
      <c r="L8301" s="50" t="str">
        <f>VLOOKUP(K8301,'Base -Receita-Despesa'!$B:$AS,1,FALSE)</f>
        <v>Serviços</v>
      </c>
    </row>
    <row r="8302" spans="1:12" ht="15" customHeight="1" x14ac:dyDescent="0.25">
      <c r="A8302" s="81" t="str">
        <f t="shared" si="264"/>
        <v>2020</v>
      </c>
      <c r="B8302" s="259" t="s">
        <v>1021</v>
      </c>
      <c r="C8302" s="260" t="s">
        <v>1022</v>
      </c>
      <c r="D8302" s="73" t="str">
        <f t="shared" si="265"/>
        <v>jul/2020</v>
      </c>
      <c r="E8302" s="263">
        <v>44026</v>
      </c>
      <c r="F8302" s="259">
        <v>215</v>
      </c>
      <c r="G8302" s="259" t="s">
        <v>295</v>
      </c>
      <c r="H8302" s="264" t="s">
        <v>961</v>
      </c>
      <c r="I8302" s="264" t="s">
        <v>137</v>
      </c>
      <c r="J8302" s="265">
        <v>-11262</v>
      </c>
      <c r="K8302" s="82" t="str">
        <f>IFERROR(IFERROR(VLOOKUP(I8302,'DE-PARA'!B:D,3,0),VLOOKUP(I8302,'DE-PARA'!C:D,2,0)),"NÃO ENCONTRADO")</f>
        <v>Serviços</v>
      </c>
      <c r="L8302" s="50" t="str">
        <f>VLOOKUP(K8302,'Base -Receita-Despesa'!$B:$AS,1,FALSE)</f>
        <v>Serviços</v>
      </c>
    </row>
    <row r="8303" spans="1:12" ht="15" customHeight="1" x14ac:dyDescent="0.25">
      <c r="A8303" s="81" t="str">
        <f t="shared" si="264"/>
        <v>2020</v>
      </c>
      <c r="B8303" s="259" t="s">
        <v>1021</v>
      </c>
      <c r="C8303" s="260" t="s">
        <v>1022</v>
      </c>
      <c r="D8303" s="73" t="str">
        <f t="shared" si="265"/>
        <v>jul/2020</v>
      </c>
      <c r="E8303" s="263">
        <v>44026</v>
      </c>
      <c r="F8303" s="259">
        <v>3106</v>
      </c>
      <c r="G8303" s="259" t="s">
        <v>323</v>
      </c>
      <c r="H8303" s="264" t="s">
        <v>2128</v>
      </c>
      <c r="I8303" s="264" t="s">
        <v>249</v>
      </c>
      <c r="J8303" s="264">
        <v>-4.33</v>
      </c>
      <c r="K8303" s="82" t="str">
        <f>IFERROR(IFERROR(VLOOKUP(I8303,'DE-PARA'!B:D,3,0),VLOOKUP(I8303,'DE-PARA'!C:D,2,0)),"NÃO ENCONTRADO")</f>
        <v>Materiais</v>
      </c>
      <c r="L8303" s="50" t="str">
        <f>VLOOKUP(K8303,'Base -Receita-Despesa'!$B:$AS,1,FALSE)</f>
        <v>Materiais</v>
      </c>
    </row>
    <row r="8304" spans="1:12" ht="15" customHeight="1" x14ac:dyDescent="0.25">
      <c r="A8304" s="81" t="str">
        <f t="shared" si="264"/>
        <v>2020</v>
      </c>
      <c r="B8304" s="259" t="s">
        <v>1021</v>
      </c>
      <c r="C8304" s="260" t="s">
        <v>1022</v>
      </c>
      <c r="D8304" s="73" t="str">
        <f t="shared" si="265"/>
        <v>jul/2020</v>
      </c>
      <c r="E8304" s="263">
        <v>44026</v>
      </c>
      <c r="F8304" s="259">
        <v>3111</v>
      </c>
      <c r="G8304" s="259" t="s">
        <v>323</v>
      </c>
      <c r="H8304" s="264" t="s">
        <v>2128</v>
      </c>
      <c r="I8304" s="264" t="s">
        <v>249</v>
      </c>
      <c r="J8304" s="264">
        <v>-8.66</v>
      </c>
      <c r="K8304" s="82" t="str">
        <f>IFERROR(IFERROR(VLOOKUP(I8304,'DE-PARA'!B:D,3,0),VLOOKUP(I8304,'DE-PARA'!C:D,2,0)),"NÃO ENCONTRADO")</f>
        <v>Materiais</v>
      </c>
      <c r="L8304" s="50" t="str">
        <f>VLOOKUP(K8304,'Base -Receita-Despesa'!$B:$AS,1,FALSE)</f>
        <v>Materiais</v>
      </c>
    </row>
    <row r="8305" spans="1:12" ht="15" customHeight="1" x14ac:dyDescent="0.25">
      <c r="A8305" s="81" t="str">
        <f t="shared" si="264"/>
        <v>2020</v>
      </c>
      <c r="B8305" s="259" t="s">
        <v>1021</v>
      </c>
      <c r="C8305" s="260" t="s">
        <v>1022</v>
      </c>
      <c r="D8305" s="73" t="str">
        <f t="shared" si="265"/>
        <v>jul/2020</v>
      </c>
      <c r="E8305" s="263">
        <v>44026</v>
      </c>
      <c r="F8305" s="259">
        <v>3094</v>
      </c>
      <c r="G8305" s="259" t="s">
        <v>323</v>
      </c>
      <c r="H8305" s="264" t="s">
        <v>2128</v>
      </c>
      <c r="I8305" s="264" t="s">
        <v>249</v>
      </c>
      <c r="J8305" s="264">
        <v>-671.99</v>
      </c>
      <c r="K8305" s="82" t="str">
        <f>IFERROR(IFERROR(VLOOKUP(I8305,'DE-PARA'!B:D,3,0),VLOOKUP(I8305,'DE-PARA'!C:D,2,0)),"NÃO ENCONTRADO")</f>
        <v>Materiais</v>
      </c>
      <c r="L8305" s="50" t="str">
        <f>VLOOKUP(K8305,'Base -Receita-Despesa'!$B:$AS,1,FALSE)</f>
        <v>Materiais</v>
      </c>
    </row>
    <row r="8306" spans="1:12" ht="15" customHeight="1" x14ac:dyDescent="0.25">
      <c r="A8306" s="81" t="str">
        <f t="shared" ref="A8306:A8369" si="266">IF(K8306="NÃO ENCONTRADO",0,RIGHT(D8306,4))</f>
        <v>2020</v>
      </c>
      <c r="B8306" s="259" t="s">
        <v>1021</v>
      </c>
      <c r="C8306" s="260" t="s">
        <v>1022</v>
      </c>
      <c r="D8306" s="73" t="str">
        <f t="shared" si="265"/>
        <v>jul/2020</v>
      </c>
      <c r="E8306" s="263">
        <v>44026</v>
      </c>
      <c r="F8306" s="259">
        <v>3107</v>
      </c>
      <c r="G8306" s="259" t="s">
        <v>323</v>
      </c>
      <c r="H8306" s="264" t="s">
        <v>2128</v>
      </c>
      <c r="I8306" s="264" t="s">
        <v>249</v>
      </c>
      <c r="J8306" s="264">
        <v>-17.329999999999998</v>
      </c>
      <c r="K8306" s="82" t="str">
        <f>IFERROR(IFERROR(VLOOKUP(I8306,'DE-PARA'!B:D,3,0),VLOOKUP(I8306,'DE-PARA'!C:D,2,0)),"NÃO ENCONTRADO")</f>
        <v>Materiais</v>
      </c>
      <c r="L8306" s="50" t="str">
        <f>VLOOKUP(K8306,'Base -Receita-Despesa'!$B:$AS,1,FALSE)</f>
        <v>Materiais</v>
      </c>
    </row>
    <row r="8307" spans="1:12" ht="15" customHeight="1" x14ac:dyDescent="0.25">
      <c r="A8307" s="81" t="str">
        <f t="shared" si="266"/>
        <v>2020</v>
      </c>
      <c r="B8307" s="259" t="s">
        <v>1021</v>
      </c>
      <c r="C8307" s="260" t="s">
        <v>1022</v>
      </c>
      <c r="D8307" s="73" t="str">
        <f t="shared" si="265"/>
        <v>jul/2020</v>
      </c>
      <c r="E8307" s="263">
        <v>44026</v>
      </c>
      <c r="F8307" s="259">
        <v>3115</v>
      </c>
      <c r="G8307" s="259" t="s">
        <v>323</v>
      </c>
      <c r="H8307" s="264" t="s">
        <v>2128</v>
      </c>
      <c r="I8307" s="264" t="s">
        <v>249</v>
      </c>
      <c r="J8307" s="264">
        <v>-8.66</v>
      </c>
      <c r="K8307" s="82" t="str">
        <f>IFERROR(IFERROR(VLOOKUP(I8307,'DE-PARA'!B:D,3,0),VLOOKUP(I8307,'DE-PARA'!C:D,2,0)),"NÃO ENCONTRADO")</f>
        <v>Materiais</v>
      </c>
      <c r="L8307" s="50" t="str">
        <f>VLOOKUP(K8307,'Base -Receita-Despesa'!$B:$AS,1,FALSE)</f>
        <v>Materiais</v>
      </c>
    </row>
    <row r="8308" spans="1:12" ht="15" customHeight="1" x14ac:dyDescent="0.25">
      <c r="A8308" s="81" t="str">
        <f t="shared" si="266"/>
        <v>2020</v>
      </c>
      <c r="B8308" s="259" t="s">
        <v>1021</v>
      </c>
      <c r="C8308" s="260" t="s">
        <v>1022</v>
      </c>
      <c r="D8308" s="73" t="str">
        <f t="shared" si="265"/>
        <v>jul/2020</v>
      </c>
      <c r="E8308" s="263">
        <v>44026</v>
      </c>
      <c r="F8308" s="259" t="s">
        <v>173</v>
      </c>
      <c r="G8308" s="259" t="s">
        <v>295</v>
      </c>
      <c r="H8308" s="264" t="s">
        <v>1767</v>
      </c>
      <c r="I8308" s="264" t="s">
        <v>120</v>
      </c>
      <c r="J8308" s="265">
        <v>-5054.72</v>
      </c>
      <c r="K8308" s="82" t="str">
        <f>IFERROR(IFERROR(VLOOKUP(I8308,'DE-PARA'!B:D,3,0),VLOOKUP(I8308,'DE-PARA'!C:D,2,0)),"NÃO ENCONTRADO")</f>
        <v>Serviços</v>
      </c>
      <c r="L8308" s="50" t="str">
        <f>VLOOKUP(K8308,'Base -Receita-Despesa'!$B:$AS,1,FALSE)</f>
        <v>Serviços</v>
      </c>
    </row>
    <row r="8309" spans="1:12" ht="15" customHeight="1" x14ac:dyDescent="0.25">
      <c r="A8309" s="81" t="str">
        <f t="shared" si="266"/>
        <v>2020</v>
      </c>
      <c r="B8309" s="259" t="s">
        <v>1021</v>
      </c>
      <c r="C8309" s="260" t="s">
        <v>1022</v>
      </c>
      <c r="D8309" s="73" t="str">
        <f t="shared" si="265"/>
        <v>jul/2020</v>
      </c>
      <c r="E8309" s="263">
        <v>44026</v>
      </c>
      <c r="F8309" s="259">
        <v>4983</v>
      </c>
      <c r="G8309" s="259" t="s">
        <v>295</v>
      </c>
      <c r="H8309" s="264" t="s">
        <v>2113</v>
      </c>
      <c r="I8309" s="264" t="s">
        <v>256</v>
      </c>
      <c r="J8309" s="264">
        <v>-681.8</v>
      </c>
      <c r="K8309" s="82" t="str">
        <f>IFERROR(IFERROR(VLOOKUP(I8309,'DE-PARA'!B:D,3,0),VLOOKUP(I8309,'DE-PARA'!C:D,2,0)),"NÃO ENCONTRADO")</f>
        <v>Materiais</v>
      </c>
      <c r="L8309" s="50" t="str">
        <f>VLOOKUP(K8309,'Base -Receita-Despesa'!$B:$AS,1,FALSE)</f>
        <v>Materiais</v>
      </c>
    </row>
    <row r="8310" spans="1:12" ht="15" customHeight="1" x14ac:dyDescent="0.25">
      <c r="A8310" s="81" t="str">
        <f t="shared" si="266"/>
        <v>2020</v>
      </c>
      <c r="B8310" s="259" t="s">
        <v>1021</v>
      </c>
      <c r="C8310" s="260" t="s">
        <v>1022</v>
      </c>
      <c r="D8310" s="73" t="str">
        <f t="shared" si="265"/>
        <v>jul/2020</v>
      </c>
      <c r="E8310" s="263">
        <v>44026</v>
      </c>
      <c r="F8310" s="259" t="s">
        <v>174</v>
      </c>
      <c r="G8310" s="259" t="s">
        <v>295</v>
      </c>
      <c r="H8310" s="264" t="s">
        <v>1035</v>
      </c>
      <c r="I8310" s="264" t="s">
        <v>128</v>
      </c>
      <c r="J8310" s="265">
        <v>-7102.88</v>
      </c>
      <c r="K8310" s="82" t="str">
        <f>IFERROR(IFERROR(VLOOKUP(I8310,'DE-PARA'!B:D,3,0),VLOOKUP(I8310,'DE-PARA'!C:D,2,0)),"NÃO ENCONTRADO")</f>
        <v>Rescisões Trabalhistas</v>
      </c>
      <c r="L8310" s="50" t="str">
        <f>VLOOKUP(K8310,'Base -Receita-Despesa'!$B:$AS,1,FALSE)</f>
        <v>Rescisões Trabalhistas</v>
      </c>
    </row>
    <row r="8311" spans="1:12" ht="15" customHeight="1" x14ac:dyDescent="0.25">
      <c r="A8311" s="81" t="str">
        <f t="shared" si="266"/>
        <v>2020</v>
      </c>
      <c r="B8311" s="259" t="s">
        <v>1021</v>
      </c>
      <c r="C8311" s="260" t="s">
        <v>1022</v>
      </c>
      <c r="D8311" s="73" t="str">
        <f t="shared" si="265"/>
        <v>jul/2020</v>
      </c>
      <c r="E8311" s="263">
        <v>44026</v>
      </c>
      <c r="F8311" s="259">
        <v>6316</v>
      </c>
      <c r="G8311" s="259" t="s">
        <v>295</v>
      </c>
      <c r="H8311" s="264" t="s">
        <v>2257</v>
      </c>
      <c r="I8311" s="264" t="s">
        <v>249</v>
      </c>
      <c r="J8311" s="265">
        <v>-7148.51</v>
      </c>
      <c r="K8311" s="82" t="str">
        <f>IFERROR(IFERROR(VLOOKUP(I8311,'DE-PARA'!B:D,3,0),VLOOKUP(I8311,'DE-PARA'!C:D,2,0)),"NÃO ENCONTRADO")</f>
        <v>Materiais</v>
      </c>
      <c r="L8311" s="50" t="str">
        <f>VLOOKUP(K8311,'Base -Receita-Despesa'!$B:$AS,1,FALSE)</f>
        <v>Materiais</v>
      </c>
    </row>
    <row r="8312" spans="1:12" ht="15" customHeight="1" x14ac:dyDescent="0.25">
      <c r="A8312" s="81" t="str">
        <f t="shared" si="266"/>
        <v>2020</v>
      </c>
      <c r="B8312" s="259" t="s">
        <v>1021</v>
      </c>
      <c r="C8312" s="260" t="s">
        <v>1022</v>
      </c>
      <c r="D8312" s="73" t="str">
        <f t="shared" si="265"/>
        <v>jul/2020</v>
      </c>
      <c r="E8312" s="263">
        <v>44026</v>
      </c>
      <c r="F8312" s="259">
        <v>2115048559</v>
      </c>
      <c r="G8312" s="259" t="s">
        <v>295</v>
      </c>
      <c r="H8312" s="264" t="s">
        <v>2258</v>
      </c>
      <c r="I8312" s="264" t="s">
        <v>139</v>
      </c>
      <c r="J8312" s="265">
        <v>-3158.9</v>
      </c>
      <c r="K8312" s="82" t="str">
        <f>IFERROR(IFERROR(VLOOKUP(I8312,'DE-PARA'!B:D,3,0),VLOOKUP(I8312,'DE-PARA'!C:D,2,0)),"NÃO ENCONTRADO")</f>
        <v>Concessionárias (água, luz e telefone)</v>
      </c>
      <c r="L8312" s="50" t="str">
        <f>VLOOKUP(K8312,'Base -Receita-Despesa'!$B:$AS,1,FALSE)</f>
        <v>Concessionárias (água, luz e telefone)</v>
      </c>
    </row>
    <row r="8313" spans="1:12" ht="15" customHeight="1" x14ac:dyDescent="0.25">
      <c r="A8313" s="81" t="str">
        <f t="shared" si="266"/>
        <v>2020</v>
      </c>
      <c r="B8313" s="259" t="s">
        <v>1021</v>
      </c>
      <c r="C8313" s="260" t="s">
        <v>1022</v>
      </c>
      <c r="D8313" s="73" t="str">
        <f t="shared" si="265"/>
        <v>jul/2020</v>
      </c>
      <c r="E8313" s="263">
        <v>44026</v>
      </c>
      <c r="F8313" s="259">
        <v>2323</v>
      </c>
      <c r="G8313" s="259" t="s">
        <v>2259</v>
      </c>
      <c r="H8313" s="269" t="s">
        <v>2114</v>
      </c>
      <c r="I8313" s="264" t="s">
        <v>160</v>
      </c>
      <c r="J8313" s="265">
        <v>-8924</v>
      </c>
      <c r="K8313" s="82" t="str">
        <f>IFERROR(IFERROR(VLOOKUP(I8313,'DE-PARA'!B:D,3,0),VLOOKUP(I8313,'DE-PARA'!C:D,2,0)),"NÃO ENCONTRADO")</f>
        <v>Serviços</v>
      </c>
      <c r="L8313" s="50" t="str">
        <f>VLOOKUP(K8313,'Base -Receita-Despesa'!$B:$AS,1,FALSE)</f>
        <v>Serviços</v>
      </c>
    </row>
    <row r="8314" spans="1:12" ht="15" customHeight="1" x14ac:dyDescent="0.25">
      <c r="A8314" s="81" t="str">
        <f t="shared" si="266"/>
        <v>2020</v>
      </c>
      <c r="B8314" s="259" t="s">
        <v>1021</v>
      </c>
      <c r="C8314" s="260" t="s">
        <v>1022</v>
      </c>
      <c r="D8314" s="73" t="str">
        <f t="shared" si="265"/>
        <v>jul/2020</v>
      </c>
      <c r="E8314" s="263">
        <v>44026</v>
      </c>
      <c r="F8314" s="259">
        <v>2312</v>
      </c>
      <c r="G8314" s="262" t="s">
        <v>2259</v>
      </c>
      <c r="H8314" s="269" t="s">
        <v>2114</v>
      </c>
      <c r="I8314" s="264" t="s">
        <v>160</v>
      </c>
      <c r="J8314" s="265">
        <v>-9200</v>
      </c>
      <c r="K8314" s="82" t="str">
        <f>IFERROR(IFERROR(VLOOKUP(I8314,'DE-PARA'!B:D,3,0),VLOOKUP(I8314,'DE-PARA'!C:D,2,0)),"NÃO ENCONTRADO")</f>
        <v>Serviços</v>
      </c>
      <c r="L8314" s="50" t="str">
        <f>VLOOKUP(K8314,'Base -Receita-Despesa'!$B:$AS,1,FALSE)</f>
        <v>Serviços</v>
      </c>
    </row>
    <row r="8315" spans="1:12" ht="15" customHeight="1" x14ac:dyDescent="0.25">
      <c r="A8315" s="81" t="str">
        <f t="shared" si="266"/>
        <v>2020</v>
      </c>
      <c r="B8315" s="259" t="s">
        <v>1021</v>
      </c>
      <c r="C8315" s="260" t="s">
        <v>1022</v>
      </c>
      <c r="D8315" s="73" t="str">
        <f t="shared" si="265"/>
        <v>jul/2020</v>
      </c>
      <c r="E8315" s="263">
        <v>44026</v>
      </c>
      <c r="F8315" s="259">
        <v>2809465</v>
      </c>
      <c r="G8315" s="259" t="s">
        <v>295</v>
      </c>
      <c r="H8315" s="264" t="s">
        <v>1665</v>
      </c>
      <c r="I8315" s="264" t="s">
        <v>137</v>
      </c>
      <c r="J8315" s="265">
        <v>-2953.32</v>
      </c>
      <c r="K8315" s="82" t="str">
        <f>IFERROR(IFERROR(VLOOKUP(I8315,'DE-PARA'!B:D,3,0),VLOOKUP(I8315,'DE-PARA'!C:D,2,0)),"NÃO ENCONTRADO")</f>
        <v>Serviços</v>
      </c>
      <c r="L8315" s="50" t="str">
        <f>VLOOKUP(K8315,'Base -Receita-Despesa'!$B:$AS,1,FALSE)</f>
        <v>Serviços</v>
      </c>
    </row>
    <row r="8316" spans="1:12" ht="15" customHeight="1" x14ac:dyDescent="0.25">
      <c r="A8316" s="81" t="str">
        <f t="shared" si="266"/>
        <v>2020</v>
      </c>
      <c r="B8316" s="259" t="s">
        <v>1021</v>
      </c>
      <c r="C8316" s="260" t="s">
        <v>1022</v>
      </c>
      <c r="D8316" s="73" t="str">
        <f t="shared" si="265"/>
        <v>jul/2020</v>
      </c>
      <c r="E8316" s="263">
        <v>44026</v>
      </c>
      <c r="F8316" s="259">
        <v>7528</v>
      </c>
      <c r="G8316" s="259" t="s">
        <v>295</v>
      </c>
      <c r="H8316" s="264" t="s">
        <v>1084</v>
      </c>
      <c r="I8316" s="264" t="s">
        <v>252</v>
      </c>
      <c r="J8316" s="265">
        <v>-1008</v>
      </c>
      <c r="K8316" s="82" t="str">
        <f>IFERROR(IFERROR(VLOOKUP(I8316,'DE-PARA'!B:D,3,0),VLOOKUP(I8316,'DE-PARA'!C:D,2,0)),"NÃO ENCONTRADO")</f>
        <v>Materiais</v>
      </c>
      <c r="L8316" s="50" t="str">
        <f>VLOOKUP(K8316,'Base -Receita-Despesa'!$B:$AS,1,FALSE)</f>
        <v>Materiais</v>
      </c>
    </row>
    <row r="8317" spans="1:12" ht="15" customHeight="1" x14ac:dyDescent="0.25">
      <c r="A8317" s="81" t="str">
        <f t="shared" si="266"/>
        <v>2020</v>
      </c>
      <c r="B8317" s="259" t="s">
        <v>1021</v>
      </c>
      <c r="C8317" s="260" t="s">
        <v>1022</v>
      </c>
      <c r="D8317" s="73" t="str">
        <f t="shared" si="265"/>
        <v>jul/2020</v>
      </c>
      <c r="E8317" s="263">
        <v>44026</v>
      </c>
      <c r="F8317" s="259">
        <v>7529</v>
      </c>
      <c r="G8317" s="259" t="s">
        <v>295</v>
      </c>
      <c r="H8317" s="264" t="s">
        <v>1084</v>
      </c>
      <c r="I8317" s="264" t="s">
        <v>252</v>
      </c>
      <c r="J8317" s="264">
        <v>-360</v>
      </c>
      <c r="K8317" s="82" t="str">
        <f>IFERROR(IFERROR(VLOOKUP(I8317,'DE-PARA'!B:D,3,0),VLOOKUP(I8317,'DE-PARA'!C:D,2,0)),"NÃO ENCONTRADO")</f>
        <v>Materiais</v>
      </c>
      <c r="L8317" s="50" t="str">
        <f>VLOOKUP(K8317,'Base -Receita-Despesa'!$B:$AS,1,FALSE)</f>
        <v>Materiais</v>
      </c>
    </row>
    <row r="8318" spans="1:12" ht="15" customHeight="1" x14ac:dyDescent="0.25">
      <c r="A8318" s="81" t="str">
        <f t="shared" si="266"/>
        <v>2020</v>
      </c>
      <c r="B8318" s="259" t="s">
        <v>1021</v>
      </c>
      <c r="C8318" s="260" t="s">
        <v>1022</v>
      </c>
      <c r="D8318" s="73" t="str">
        <f t="shared" si="265"/>
        <v>jul/2020</v>
      </c>
      <c r="E8318" s="263">
        <v>44026</v>
      </c>
      <c r="F8318" s="259">
        <v>134</v>
      </c>
      <c r="G8318" s="259" t="s">
        <v>295</v>
      </c>
      <c r="H8318" s="264" t="s">
        <v>332</v>
      </c>
      <c r="I8318" s="264" t="s">
        <v>277</v>
      </c>
      <c r="J8318" s="265">
        <v>-20367.810000000001</v>
      </c>
      <c r="K8318" s="82" t="str">
        <f>IFERROR(IFERROR(VLOOKUP(I8318,'DE-PARA'!B:D,3,0),VLOOKUP(I8318,'DE-PARA'!C:D,2,0)),"NÃO ENCONTRADO")</f>
        <v>Serviços</v>
      </c>
      <c r="L8318" s="50" t="str">
        <f>VLOOKUP(K8318,'Base -Receita-Despesa'!$B:$AS,1,FALSE)</f>
        <v>Serviços</v>
      </c>
    </row>
    <row r="8319" spans="1:12" ht="15" customHeight="1" x14ac:dyDescent="0.25">
      <c r="A8319" s="81" t="str">
        <f t="shared" si="266"/>
        <v>2020</v>
      </c>
      <c r="B8319" s="259" t="s">
        <v>1021</v>
      </c>
      <c r="C8319" s="260" t="s">
        <v>1022</v>
      </c>
      <c r="D8319" s="73" t="str">
        <f t="shared" si="265"/>
        <v>jul/2020</v>
      </c>
      <c r="E8319" s="263">
        <v>44026</v>
      </c>
      <c r="F8319" s="259" t="s">
        <v>214</v>
      </c>
      <c r="G8319" s="259" t="s">
        <v>295</v>
      </c>
      <c r="H8319" s="264" t="s">
        <v>197</v>
      </c>
      <c r="I8319" s="264" t="s">
        <v>133</v>
      </c>
      <c r="J8319" s="264">
        <v>-10</v>
      </c>
      <c r="K8319" s="82" t="str">
        <f>IFERROR(IFERROR(VLOOKUP(I8319,'DE-PARA'!B:D,3,0),VLOOKUP(I8319,'DE-PARA'!C:D,2,0)),"NÃO ENCONTRADO")</f>
        <v>Outras Saídas</v>
      </c>
      <c r="L8319" s="50" t="str">
        <f>VLOOKUP(K8319,'Base -Receita-Despesa'!$B:$AS,1,FALSE)</f>
        <v>Outras Saídas</v>
      </c>
    </row>
    <row r="8320" spans="1:12" ht="15" customHeight="1" x14ac:dyDescent="0.25">
      <c r="A8320" s="81" t="str">
        <f t="shared" si="266"/>
        <v>2020</v>
      </c>
      <c r="B8320" s="259" t="s">
        <v>1021</v>
      </c>
      <c r="C8320" s="260" t="s">
        <v>1022</v>
      </c>
      <c r="D8320" s="73" t="str">
        <f t="shared" si="265"/>
        <v>jul/2020</v>
      </c>
      <c r="E8320" s="263">
        <v>44026</v>
      </c>
      <c r="F8320" s="259" t="s">
        <v>214</v>
      </c>
      <c r="G8320" s="259" t="s">
        <v>295</v>
      </c>
      <c r="H8320" s="264" t="s">
        <v>197</v>
      </c>
      <c r="I8320" s="264" t="s">
        <v>133</v>
      </c>
      <c r="J8320" s="264">
        <v>-10</v>
      </c>
      <c r="K8320" s="82" t="str">
        <f>IFERROR(IFERROR(VLOOKUP(I8320,'DE-PARA'!B:D,3,0),VLOOKUP(I8320,'DE-PARA'!C:D,2,0)),"NÃO ENCONTRADO")</f>
        <v>Outras Saídas</v>
      </c>
      <c r="L8320" s="50" t="str">
        <f>VLOOKUP(K8320,'Base -Receita-Despesa'!$B:$AS,1,FALSE)</f>
        <v>Outras Saídas</v>
      </c>
    </row>
    <row r="8321" spans="1:12" ht="15" customHeight="1" x14ac:dyDescent="0.25">
      <c r="A8321" s="81" t="str">
        <f t="shared" si="266"/>
        <v>2020</v>
      </c>
      <c r="B8321" s="259" t="s">
        <v>1021</v>
      </c>
      <c r="C8321" s="260" t="s">
        <v>1022</v>
      </c>
      <c r="D8321" s="73" t="str">
        <f t="shared" si="265"/>
        <v>jul/2020</v>
      </c>
      <c r="E8321" s="263">
        <v>44026</v>
      </c>
      <c r="F8321" s="259" t="s">
        <v>214</v>
      </c>
      <c r="G8321" s="259" t="s">
        <v>295</v>
      </c>
      <c r="H8321" s="264" t="s">
        <v>197</v>
      </c>
      <c r="I8321" s="264" t="s">
        <v>133</v>
      </c>
      <c r="J8321" s="264">
        <v>-10</v>
      </c>
      <c r="K8321" s="82" t="str">
        <f>IFERROR(IFERROR(VLOOKUP(I8321,'DE-PARA'!B:D,3,0),VLOOKUP(I8321,'DE-PARA'!C:D,2,0)),"NÃO ENCONTRADO")</f>
        <v>Outras Saídas</v>
      </c>
      <c r="L8321" s="50" t="str">
        <f>VLOOKUP(K8321,'Base -Receita-Despesa'!$B:$AS,1,FALSE)</f>
        <v>Outras Saídas</v>
      </c>
    </row>
    <row r="8322" spans="1:12" ht="15" customHeight="1" x14ac:dyDescent="0.25">
      <c r="A8322" s="81" t="str">
        <f t="shared" si="266"/>
        <v>2020</v>
      </c>
      <c r="B8322" s="259" t="s">
        <v>1021</v>
      </c>
      <c r="C8322" s="260" t="s">
        <v>1022</v>
      </c>
      <c r="D8322" s="73" t="str">
        <f t="shared" si="265"/>
        <v>jul/2020</v>
      </c>
      <c r="E8322" s="263">
        <v>44026</v>
      </c>
      <c r="F8322" s="259" t="s">
        <v>214</v>
      </c>
      <c r="G8322" s="259" t="s">
        <v>295</v>
      </c>
      <c r="H8322" s="264" t="s">
        <v>197</v>
      </c>
      <c r="I8322" s="264" t="s">
        <v>133</v>
      </c>
      <c r="J8322" s="264">
        <v>-10</v>
      </c>
      <c r="K8322" s="82" t="str">
        <f>IFERROR(IFERROR(VLOOKUP(I8322,'DE-PARA'!B:D,3,0),VLOOKUP(I8322,'DE-PARA'!C:D,2,0)),"NÃO ENCONTRADO")</f>
        <v>Outras Saídas</v>
      </c>
      <c r="L8322" s="50" t="str">
        <f>VLOOKUP(K8322,'Base -Receita-Despesa'!$B:$AS,1,FALSE)</f>
        <v>Outras Saídas</v>
      </c>
    </row>
    <row r="8323" spans="1:12" ht="15" customHeight="1" x14ac:dyDescent="0.25">
      <c r="A8323" s="81" t="str">
        <f t="shared" si="266"/>
        <v>2020</v>
      </c>
      <c r="B8323" s="259" t="s">
        <v>1021</v>
      </c>
      <c r="C8323" s="260" t="s">
        <v>1022</v>
      </c>
      <c r="D8323" s="73" t="str">
        <f t="shared" ref="D8323:D8386" si="267">TEXT(E8323,"mmm/aaaa")</f>
        <v>jul/2020</v>
      </c>
      <c r="E8323" s="263">
        <v>44026</v>
      </c>
      <c r="F8323" s="259" t="s">
        <v>214</v>
      </c>
      <c r="G8323" s="259" t="s">
        <v>295</v>
      </c>
      <c r="H8323" s="264" t="s">
        <v>197</v>
      </c>
      <c r="I8323" s="264" t="s">
        <v>133</v>
      </c>
      <c r="J8323" s="264">
        <v>-10</v>
      </c>
      <c r="K8323" s="82" t="str">
        <f>IFERROR(IFERROR(VLOOKUP(I8323,'DE-PARA'!B:D,3,0),VLOOKUP(I8323,'DE-PARA'!C:D,2,0)),"NÃO ENCONTRADO")</f>
        <v>Outras Saídas</v>
      </c>
      <c r="L8323" s="50" t="str">
        <f>VLOOKUP(K8323,'Base -Receita-Despesa'!$B:$AS,1,FALSE)</f>
        <v>Outras Saídas</v>
      </c>
    </row>
    <row r="8324" spans="1:12" ht="15" customHeight="1" x14ac:dyDescent="0.25">
      <c r="A8324" s="81" t="str">
        <f t="shared" si="266"/>
        <v>2020</v>
      </c>
      <c r="B8324" s="259" t="s">
        <v>1021</v>
      </c>
      <c r="C8324" s="260" t="s">
        <v>1022</v>
      </c>
      <c r="D8324" s="73" t="str">
        <f t="shared" si="267"/>
        <v>jul/2020</v>
      </c>
      <c r="E8324" s="263">
        <v>44026</v>
      </c>
      <c r="F8324" s="259" t="s">
        <v>214</v>
      </c>
      <c r="G8324" s="259" t="s">
        <v>295</v>
      </c>
      <c r="H8324" s="264" t="s">
        <v>197</v>
      </c>
      <c r="I8324" s="264" t="s">
        <v>133</v>
      </c>
      <c r="J8324" s="264">
        <v>-10</v>
      </c>
      <c r="K8324" s="82" t="str">
        <f>IFERROR(IFERROR(VLOOKUP(I8324,'DE-PARA'!B:D,3,0),VLOOKUP(I8324,'DE-PARA'!C:D,2,0)),"NÃO ENCONTRADO")</f>
        <v>Outras Saídas</v>
      </c>
      <c r="L8324" s="50" t="str">
        <f>VLOOKUP(K8324,'Base -Receita-Despesa'!$B:$AS,1,FALSE)</f>
        <v>Outras Saídas</v>
      </c>
    </row>
    <row r="8325" spans="1:12" ht="15" customHeight="1" x14ac:dyDescent="0.25">
      <c r="A8325" s="81" t="str">
        <f t="shared" si="266"/>
        <v>2020</v>
      </c>
      <c r="B8325" s="259" t="s">
        <v>1021</v>
      </c>
      <c r="C8325" s="260" t="s">
        <v>1022</v>
      </c>
      <c r="D8325" s="73" t="str">
        <f t="shared" si="267"/>
        <v>jul/2020</v>
      </c>
      <c r="E8325" s="263">
        <v>44026</v>
      </c>
      <c r="F8325" s="259" t="s">
        <v>214</v>
      </c>
      <c r="G8325" s="259" t="s">
        <v>295</v>
      </c>
      <c r="H8325" s="264" t="s">
        <v>197</v>
      </c>
      <c r="I8325" s="264" t="s">
        <v>133</v>
      </c>
      <c r="J8325" s="264">
        <v>-10</v>
      </c>
      <c r="K8325" s="82" t="str">
        <f>IFERROR(IFERROR(VLOOKUP(I8325,'DE-PARA'!B:D,3,0),VLOOKUP(I8325,'DE-PARA'!C:D,2,0)),"NÃO ENCONTRADO")</f>
        <v>Outras Saídas</v>
      </c>
      <c r="L8325" s="50" t="str">
        <f>VLOOKUP(K8325,'Base -Receita-Despesa'!$B:$AS,1,FALSE)</f>
        <v>Outras Saídas</v>
      </c>
    </row>
    <row r="8326" spans="1:12" ht="15" customHeight="1" x14ac:dyDescent="0.25">
      <c r="A8326" s="81" t="str">
        <f t="shared" si="266"/>
        <v>2020</v>
      </c>
      <c r="B8326" s="259" t="s">
        <v>1021</v>
      </c>
      <c r="C8326" s="260" t="s">
        <v>1022</v>
      </c>
      <c r="D8326" s="73" t="str">
        <f t="shared" si="267"/>
        <v>jul/2020</v>
      </c>
      <c r="E8326" s="263">
        <v>44026</v>
      </c>
      <c r="F8326" s="259" t="s">
        <v>214</v>
      </c>
      <c r="G8326" s="259" t="s">
        <v>295</v>
      </c>
      <c r="H8326" s="264" t="s">
        <v>197</v>
      </c>
      <c r="I8326" s="264" t="s">
        <v>133</v>
      </c>
      <c r="J8326" s="264">
        <v>-10</v>
      </c>
      <c r="K8326" s="82" t="str">
        <f>IFERROR(IFERROR(VLOOKUP(I8326,'DE-PARA'!B:D,3,0),VLOOKUP(I8326,'DE-PARA'!C:D,2,0)),"NÃO ENCONTRADO")</f>
        <v>Outras Saídas</v>
      </c>
      <c r="L8326" s="50" t="str">
        <f>VLOOKUP(K8326,'Base -Receita-Despesa'!$B:$AS,1,FALSE)</f>
        <v>Outras Saídas</v>
      </c>
    </row>
    <row r="8327" spans="1:12" ht="15" customHeight="1" x14ac:dyDescent="0.25">
      <c r="A8327" s="81" t="str">
        <f t="shared" si="266"/>
        <v>2020</v>
      </c>
      <c r="B8327" s="259" t="s">
        <v>1021</v>
      </c>
      <c r="C8327" s="260" t="s">
        <v>1022</v>
      </c>
      <c r="D8327" s="73" t="str">
        <f t="shared" si="267"/>
        <v>jul/2020</v>
      </c>
      <c r="E8327" s="263">
        <v>44026</v>
      </c>
      <c r="F8327" s="259" t="s">
        <v>214</v>
      </c>
      <c r="G8327" s="259" t="s">
        <v>295</v>
      </c>
      <c r="H8327" s="264" t="s">
        <v>197</v>
      </c>
      <c r="I8327" s="264" t="s">
        <v>133</v>
      </c>
      <c r="J8327" s="264">
        <v>-10</v>
      </c>
      <c r="K8327" s="82" t="str">
        <f>IFERROR(IFERROR(VLOOKUP(I8327,'DE-PARA'!B:D,3,0),VLOOKUP(I8327,'DE-PARA'!C:D,2,0)),"NÃO ENCONTRADO")</f>
        <v>Outras Saídas</v>
      </c>
      <c r="L8327" s="50" t="str">
        <f>VLOOKUP(K8327,'Base -Receita-Despesa'!$B:$AS,1,FALSE)</f>
        <v>Outras Saídas</v>
      </c>
    </row>
    <row r="8328" spans="1:12" ht="15" customHeight="1" x14ac:dyDescent="0.25">
      <c r="A8328" s="81" t="str">
        <f t="shared" si="266"/>
        <v>2020</v>
      </c>
      <c r="B8328" s="259" t="s">
        <v>1021</v>
      </c>
      <c r="C8328" s="260" t="s">
        <v>1022</v>
      </c>
      <c r="D8328" s="73" t="str">
        <f t="shared" si="267"/>
        <v>jul/2020</v>
      </c>
      <c r="E8328" s="263">
        <v>44026</v>
      </c>
      <c r="F8328" s="259" t="s">
        <v>214</v>
      </c>
      <c r="G8328" s="259" t="s">
        <v>295</v>
      </c>
      <c r="H8328" s="264" t="s">
        <v>197</v>
      </c>
      <c r="I8328" s="264" t="s">
        <v>133</v>
      </c>
      <c r="J8328" s="264">
        <v>-10</v>
      </c>
      <c r="K8328" s="82" t="str">
        <f>IFERROR(IFERROR(VLOOKUP(I8328,'DE-PARA'!B:D,3,0),VLOOKUP(I8328,'DE-PARA'!C:D,2,0)),"NÃO ENCONTRADO")</f>
        <v>Outras Saídas</v>
      </c>
      <c r="L8328" s="50" t="str">
        <f>VLOOKUP(K8328,'Base -Receita-Despesa'!$B:$AS,1,FALSE)</f>
        <v>Outras Saídas</v>
      </c>
    </row>
    <row r="8329" spans="1:12" ht="15" customHeight="1" x14ac:dyDescent="0.25">
      <c r="A8329" s="81" t="str">
        <f t="shared" si="266"/>
        <v>2020</v>
      </c>
      <c r="B8329" s="259" t="s">
        <v>1021</v>
      </c>
      <c r="C8329" s="260" t="s">
        <v>1022</v>
      </c>
      <c r="D8329" s="73" t="str">
        <f t="shared" si="267"/>
        <v>jul/2020</v>
      </c>
      <c r="E8329" s="263">
        <v>44026</v>
      </c>
      <c r="F8329" s="259" t="s">
        <v>214</v>
      </c>
      <c r="G8329" s="259" t="s">
        <v>295</v>
      </c>
      <c r="H8329" s="264" t="s">
        <v>197</v>
      </c>
      <c r="I8329" s="264" t="s">
        <v>133</v>
      </c>
      <c r="J8329" s="264">
        <v>-10</v>
      </c>
      <c r="K8329" s="82" t="str">
        <f>IFERROR(IFERROR(VLOOKUP(I8329,'DE-PARA'!B:D,3,0),VLOOKUP(I8329,'DE-PARA'!C:D,2,0)),"NÃO ENCONTRADO")</f>
        <v>Outras Saídas</v>
      </c>
      <c r="L8329" s="50" t="str">
        <f>VLOOKUP(K8329,'Base -Receita-Despesa'!$B:$AS,1,FALSE)</f>
        <v>Outras Saídas</v>
      </c>
    </row>
    <row r="8330" spans="1:12" ht="15" customHeight="1" x14ac:dyDescent="0.25">
      <c r="A8330" s="81" t="str">
        <f t="shared" si="266"/>
        <v>2020</v>
      </c>
      <c r="B8330" s="259" t="s">
        <v>1021</v>
      </c>
      <c r="C8330" s="260" t="s">
        <v>1022</v>
      </c>
      <c r="D8330" s="73" t="str">
        <f t="shared" si="267"/>
        <v>jul/2020</v>
      </c>
      <c r="E8330" s="263">
        <v>44026</v>
      </c>
      <c r="F8330" s="259" t="s">
        <v>214</v>
      </c>
      <c r="G8330" s="259" t="s">
        <v>295</v>
      </c>
      <c r="H8330" s="264" t="s">
        <v>197</v>
      </c>
      <c r="I8330" s="264" t="s">
        <v>133</v>
      </c>
      <c r="J8330" s="264">
        <v>-10</v>
      </c>
      <c r="K8330" s="82" t="str">
        <f>IFERROR(IFERROR(VLOOKUP(I8330,'DE-PARA'!B:D,3,0),VLOOKUP(I8330,'DE-PARA'!C:D,2,0)),"NÃO ENCONTRADO")</f>
        <v>Outras Saídas</v>
      </c>
      <c r="L8330" s="50" t="str">
        <f>VLOOKUP(K8330,'Base -Receita-Despesa'!$B:$AS,1,FALSE)</f>
        <v>Outras Saídas</v>
      </c>
    </row>
    <row r="8331" spans="1:12" ht="15" customHeight="1" x14ac:dyDescent="0.25">
      <c r="A8331" s="81" t="str">
        <f t="shared" si="266"/>
        <v>2020</v>
      </c>
      <c r="B8331" s="259" t="s">
        <v>1021</v>
      </c>
      <c r="C8331" s="260" t="s">
        <v>1022</v>
      </c>
      <c r="D8331" s="73" t="str">
        <f t="shared" si="267"/>
        <v>jul/2020</v>
      </c>
      <c r="E8331" s="263">
        <v>44026</v>
      </c>
      <c r="F8331" s="259" t="s">
        <v>214</v>
      </c>
      <c r="G8331" s="259" t="s">
        <v>295</v>
      </c>
      <c r="H8331" s="264" t="s">
        <v>197</v>
      </c>
      <c r="I8331" s="264" t="s">
        <v>133</v>
      </c>
      <c r="J8331" s="264">
        <v>-10</v>
      </c>
      <c r="K8331" s="82" t="str">
        <f>IFERROR(IFERROR(VLOOKUP(I8331,'DE-PARA'!B:D,3,0),VLOOKUP(I8331,'DE-PARA'!C:D,2,0)),"NÃO ENCONTRADO")</f>
        <v>Outras Saídas</v>
      </c>
      <c r="L8331" s="50" t="str">
        <f>VLOOKUP(K8331,'Base -Receita-Despesa'!$B:$AS,1,FALSE)</f>
        <v>Outras Saídas</v>
      </c>
    </row>
    <row r="8332" spans="1:12" ht="15" customHeight="1" x14ac:dyDescent="0.25">
      <c r="A8332" s="81" t="str">
        <f t="shared" si="266"/>
        <v>2020</v>
      </c>
      <c r="B8332" s="259" t="s">
        <v>1021</v>
      </c>
      <c r="C8332" s="260" t="s">
        <v>1022</v>
      </c>
      <c r="D8332" s="73" t="str">
        <f t="shared" si="267"/>
        <v>jul/2020</v>
      </c>
      <c r="E8332" s="263">
        <v>44026</v>
      </c>
      <c r="F8332" s="259" t="s">
        <v>214</v>
      </c>
      <c r="G8332" s="259" t="s">
        <v>295</v>
      </c>
      <c r="H8332" s="264" t="s">
        <v>197</v>
      </c>
      <c r="I8332" s="264" t="s">
        <v>133</v>
      </c>
      <c r="J8332" s="264">
        <v>-10</v>
      </c>
      <c r="K8332" s="82" t="str">
        <f>IFERROR(IFERROR(VLOOKUP(I8332,'DE-PARA'!B:D,3,0),VLOOKUP(I8332,'DE-PARA'!C:D,2,0)),"NÃO ENCONTRADO")</f>
        <v>Outras Saídas</v>
      </c>
      <c r="L8332" s="50" t="str">
        <f>VLOOKUP(K8332,'Base -Receita-Despesa'!$B:$AS,1,FALSE)</f>
        <v>Outras Saídas</v>
      </c>
    </row>
    <row r="8333" spans="1:12" ht="15" customHeight="1" x14ac:dyDescent="0.25">
      <c r="A8333" s="81" t="str">
        <f t="shared" si="266"/>
        <v>2020</v>
      </c>
      <c r="B8333" s="259" t="s">
        <v>1021</v>
      </c>
      <c r="C8333" s="260" t="s">
        <v>1022</v>
      </c>
      <c r="D8333" s="73" t="str">
        <f t="shared" si="267"/>
        <v>jul/2020</v>
      </c>
      <c r="E8333" s="263">
        <v>44026</v>
      </c>
      <c r="F8333" s="259" t="s">
        <v>214</v>
      </c>
      <c r="G8333" s="259" t="s">
        <v>295</v>
      </c>
      <c r="H8333" s="264" t="s">
        <v>197</v>
      </c>
      <c r="I8333" s="264" t="s">
        <v>133</v>
      </c>
      <c r="J8333" s="264">
        <v>-10</v>
      </c>
      <c r="K8333" s="82" t="str">
        <f>IFERROR(IFERROR(VLOOKUP(I8333,'DE-PARA'!B:D,3,0),VLOOKUP(I8333,'DE-PARA'!C:D,2,0)),"NÃO ENCONTRADO")</f>
        <v>Outras Saídas</v>
      </c>
      <c r="L8333" s="50" t="str">
        <f>VLOOKUP(K8333,'Base -Receita-Despesa'!$B:$AS,1,FALSE)</f>
        <v>Outras Saídas</v>
      </c>
    </row>
    <row r="8334" spans="1:12" ht="15" customHeight="1" x14ac:dyDescent="0.25">
      <c r="A8334" s="81" t="str">
        <f t="shared" si="266"/>
        <v>2020</v>
      </c>
      <c r="B8334" s="259" t="s">
        <v>1021</v>
      </c>
      <c r="C8334" s="260" t="s">
        <v>1022</v>
      </c>
      <c r="D8334" s="73" t="str">
        <f t="shared" si="267"/>
        <v>jul/2020</v>
      </c>
      <c r="E8334" s="263">
        <v>44027</v>
      </c>
      <c r="F8334" s="259" t="s">
        <v>1577</v>
      </c>
      <c r="G8334" s="259" t="s">
        <v>295</v>
      </c>
      <c r="H8334" s="264" t="s">
        <v>1964</v>
      </c>
      <c r="I8334" s="264" t="s">
        <v>276</v>
      </c>
      <c r="J8334" s="264">
        <v>-30.61</v>
      </c>
      <c r="K8334" s="82" t="str">
        <f>IFERROR(IFERROR(VLOOKUP(I8334,'DE-PARA'!B:D,3,0),VLOOKUP(I8334,'DE-PARA'!C:D,2,0)),"NÃO ENCONTRADO")</f>
        <v>Despesas com Viagens</v>
      </c>
      <c r="L8334" s="50" t="str">
        <f>VLOOKUP(K8334,'Base -Receita-Despesa'!$B:$AS,1,FALSE)</f>
        <v>Despesas com Viagens</v>
      </c>
    </row>
    <row r="8335" spans="1:12" ht="15" customHeight="1" x14ac:dyDescent="0.25">
      <c r="A8335" s="81" t="str">
        <f t="shared" si="266"/>
        <v>2020</v>
      </c>
      <c r="B8335" s="259" t="s">
        <v>1021</v>
      </c>
      <c r="C8335" s="260" t="s">
        <v>1022</v>
      </c>
      <c r="D8335" s="73" t="str">
        <f t="shared" si="267"/>
        <v>jul/2020</v>
      </c>
      <c r="E8335" s="263">
        <v>44027</v>
      </c>
      <c r="F8335" s="259">
        <v>1</v>
      </c>
      <c r="G8335" s="259" t="s">
        <v>295</v>
      </c>
      <c r="H8335" s="264" t="s">
        <v>2260</v>
      </c>
      <c r="I8335" s="264" t="s">
        <v>243</v>
      </c>
      <c r="J8335" s="265">
        <v>-78505.53</v>
      </c>
      <c r="K8335" s="82" t="str">
        <f>IFERROR(IFERROR(VLOOKUP(I8335,'DE-PARA'!B:D,3,0),VLOOKUP(I8335,'DE-PARA'!C:D,2,0)),"NÃO ENCONTRADO")</f>
        <v>Pessoal</v>
      </c>
      <c r="L8335" s="50" t="str">
        <f>VLOOKUP(K8335,'Base -Receita-Despesa'!$B:$AS,1,FALSE)</f>
        <v>Pessoal</v>
      </c>
    </row>
    <row r="8336" spans="1:12" ht="15" customHeight="1" x14ac:dyDescent="0.25">
      <c r="A8336" s="81" t="str">
        <f t="shared" si="266"/>
        <v>2020</v>
      </c>
      <c r="B8336" s="259" t="s">
        <v>1021</v>
      </c>
      <c r="C8336" s="260" t="s">
        <v>1022</v>
      </c>
      <c r="D8336" s="73" t="str">
        <f t="shared" si="267"/>
        <v>jul/2020</v>
      </c>
      <c r="E8336" s="263">
        <v>44027</v>
      </c>
      <c r="F8336" s="259">
        <v>207</v>
      </c>
      <c r="G8336" s="259" t="s">
        <v>295</v>
      </c>
      <c r="H8336" s="264" t="s">
        <v>2246</v>
      </c>
      <c r="I8336" s="264" t="s">
        <v>256</v>
      </c>
      <c r="J8336" s="264">
        <v>-595</v>
      </c>
      <c r="K8336" s="82" t="str">
        <f>IFERROR(IFERROR(VLOOKUP(I8336,'DE-PARA'!B:D,3,0),VLOOKUP(I8336,'DE-PARA'!C:D,2,0)),"NÃO ENCONTRADO")</f>
        <v>Materiais</v>
      </c>
      <c r="L8336" s="50" t="str">
        <f>VLOOKUP(K8336,'Base -Receita-Despesa'!$B:$AS,1,FALSE)</f>
        <v>Materiais</v>
      </c>
    </row>
    <row r="8337" spans="1:12" ht="15" customHeight="1" x14ac:dyDescent="0.25">
      <c r="A8337" s="81" t="str">
        <f t="shared" si="266"/>
        <v>2020</v>
      </c>
      <c r="B8337" s="259" t="s">
        <v>1021</v>
      </c>
      <c r="C8337" s="260" t="s">
        <v>1022</v>
      </c>
      <c r="D8337" s="73" t="str">
        <f t="shared" si="267"/>
        <v>jul/2020</v>
      </c>
      <c r="E8337" s="263">
        <v>44027</v>
      </c>
      <c r="F8337" s="259">
        <v>191</v>
      </c>
      <c r="G8337" s="259" t="s">
        <v>295</v>
      </c>
      <c r="H8337" s="264" t="s">
        <v>2092</v>
      </c>
      <c r="I8337" s="264" t="s">
        <v>140</v>
      </c>
      <c r="J8337" s="265">
        <v>-2476.08</v>
      </c>
      <c r="K8337" s="82" t="str">
        <f>IFERROR(IFERROR(VLOOKUP(I8337,'DE-PARA'!B:D,3,0),VLOOKUP(I8337,'DE-PARA'!C:D,2,0)),"NÃO ENCONTRADO")</f>
        <v>Materiais</v>
      </c>
      <c r="L8337" s="50" t="str">
        <f>VLOOKUP(K8337,'Base -Receita-Despesa'!$B:$AS,1,FALSE)</f>
        <v>Materiais</v>
      </c>
    </row>
    <row r="8338" spans="1:12" ht="15" customHeight="1" x14ac:dyDescent="0.25">
      <c r="A8338" s="81" t="str">
        <f t="shared" si="266"/>
        <v>2020</v>
      </c>
      <c r="B8338" s="259" t="s">
        <v>1021</v>
      </c>
      <c r="C8338" s="260" t="s">
        <v>1022</v>
      </c>
      <c r="D8338" s="73" t="str">
        <f t="shared" si="267"/>
        <v>jul/2020</v>
      </c>
      <c r="E8338" s="263">
        <v>44027</v>
      </c>
      <c r="F8338" s="259">
        <v>1</v>
      </c>
      <c r="G8338" s="259" t="s">
        <v>295</v>
      </c>
      <c r="H8338" s="264" t="s">
        <v>871</v>
      </c>
      <c r="I8338" s="264" t="s">
        <v>243</v>
      </c>
      <c r="J8338" s="265">
        <v>-87129.64</v>
      </c>
      <c r="K8338" s="82" t="str">
        <f>IFERROR(IFERROR(VLOOKUP(I8338,'DE-PARA'!B:D,3,0),VLOOKUP(I8338,'DE-PARA'!C:D,2,0)),"NÃO ENCONTRADO")</f>
        <v>Pessoal</v>
      </c>
      <c r="L8338" s="50" t="str">
        <f>VLOOKUP(K8338,'Base -Receita-Despesa'!$B:$AS,1,FALSE)</f>
        <v>Pessoal</v>
      </c>
    </row>
    <row r="8339" spans="1:12" ht="15" customHeight="1" x14ac:dyDescent="0.25">
      <c r="A8339" s="81" t="str">
        <f t="shared" si="266"/>
        <v>2020</v>
      </c>
      <c r="B8339" s="259" t="s">
        <v>1021</v>
      </c>
      <c r="C8339" s="260" t="s">
        <v>1022</v>
      </c>
      <c r="D8339" s="73" t="str">
        <f t="shared" si="267"/>
        <v>jul/2020</v>
      </c>
      <c r="E8339" s="263">
        <v>44027</v>
      </c>
      <c r="F8339" s="259">
        <v>122837</v>
      </c>
      <c r="G8339" s="259" t="s">
        <v>295</v>
      </c>
      <c r="H8339" s="264" t="s">
        <v>848</v>
      </c>
      <c r="I8339" s="264" t="s">
        <v>259</v>
      </c>
      <c r="J8339" s="265">
        <v>-4147.03</v>
      </c>
      <c r="K8339" s="82" t="str">
        <f>IFERROR(IFERROR(VLOOKUP(I8339,'DE-PARA'!B:D,3,0),VLOOKUP(I8339,'DE-PARA'!C:D,2,0)),"NÃO ENCONTRADO")</f>
        <v>Materiais</v>
      </c>
      <c r="L8339" s="50" t="str">
        <f>VLOOKUP(K8339,'Base -Receita-Despesa'!$B:$AS,1,FALSE)</f>
        <v>Materiais</v>
      </c>
    </row>
    <row r="8340" spans="1:12" ht="15" customHeight="1" x14ac:dyDescent="0.25">
      <c r="A8340" s="81" t="str">
        <f t="shared" si="266"/>
        <v>2020</v>
      </c>
      <c r="B8340" s="259" t="s">
        <v>1021</v>
      </c>
      <c r="C8340" s="260" t="s">
        <v>1022</v>
      </c>
      <c r="D8340" s="73" t="str">
        <f t="shared" si="267"/>
        <v>jul/2020</v>
      </c>
      <c r="E8340" s="263">
        <v>44027</v>
      </c>
      <c r="F8340" s="259">
        <v>2384</v>
      </c>
      <c r="G8340" s="259" t="s">
        <v>295</v>
      </c>
      <c r="H8340" s="264" t="s">
        <v>890</v>
      </c>
      <c r="I8340" s="264" t="s">
        <v>253</v>
      </c>
      <c r="J8340" s="264">
        <v>-498</v>
      </c>
      <c r="K8340" s="82" t="str">
        <f>IFERROR(IFERROR(VLOOKUP(I8340,'DE-PARA'!B:D,3,0),VLOOKUP(I8340,'DE-PARA'!C:D,2,0)),"NÃO ENCONTRADO")</f>
        <v>Materiais</v>
      </c>
      <c r="L8340" s="50" t="str">
        <f>VLOOKUP(K8340,'Base -Receita-Despesa'!$B:$AS,1,FALSE)</f>
        <v>Materiais</v>
      </c>
    </row>
    <row r="8341" spans="1:12" ht="15" customHeight="1" x14ac:dyDescent="0.25">
      <c r="A8341" s="81" t="str">
        <f t="shared" si="266"/>
        <v>2020</v>
      </c>
      <c r="B8341" s="259" t="s">
        <v>1021</v>
      </c>
      <c r="C8341" s="260" t="s">
        <v>1022</v>
      </c>
      <c r="D8341" s="73" t="str">
        <f t="shared" si="267"/>
        <v>jul/2020</v>
      </c>
      <c r="E8341" s="263">
        <v>44027</v>
      </c>
      <c r="F8341" s="259">
        <v>112</v>
      </c>
      <c r="G8341" s="259" t="s">
        <v>295</v>
      </c>
      <c r="H8341" s="264" t="s">
        <v>844</v>
      </c>
      <c r="I8341" s="264" t="s">
        <v>243</v>
      </c>
      <c r="J8341" s="265">
        <v>-201575.75</v>
      </c>
      <c r="K8341" s="82" t="str">
        <f>IFERROR(IFERROR(VLOOKUP(I8341,'DE-PARA'!B:D,3,0),VLOOKUP(I8341,'DE-PARA'!C:D,2,0)),"NÃO ENCONTRADO")</f>
        <v>Pessoal</v>
      </c>
      <c r="L8341" s="50" t="str">
        <f>VLOOKUP(K8341,'Base -Receita-Despesa'!$B:$AS,1,FALSE)</f>
        <v>Pessoal</v>
      </c>
    </row>
    <row r="8342" spans="1:12" ht="15" customHeight="1" x14ac:dyDescent="0.25">
      <c r="A8342" s="81" t="str">
        <f t="shared" si="266"/>
        <v>2020</v>
      </c>
      <c r="B8342" s="259" t="s">
        <v>1021</v>
      </c>
      <c r="C8342" s="260" t="s">
        <v>1022</v>
      </c>
      <c r="D8342" s="73" t="str">
        <f t="shared" si="267"/>
        <v>jul/2020</v>
      </c>
      <c r="E8342" s="263">
        <v>44027</v>
      </c>
      <c r="F8342" s="259" t="s">
        <v>214</v>
      </c>
      <c r="G8342" s="259" t="s">
        <v>295</v>
      </c>
      <c r="H8342" s="264" t="s">
        <v>197</v>
      </c>
      <c r="I8342" s="264" t="s">
        <v>133</v>
      </c>
      <c r="J8342" s="264">
        <v>-10</v>
      </c>
      <c r="K8342" s="82" t="str">
        <f>IFERROR(IFERROR(VLOOKUP(I8342,'DE-PARA'!B:D,3,0),VLOOKUP(I8342,'DE-PARA'!C:D,2,0)),"NÃO ENCONTRADO")</f>
        <v>Outras Saídas</v>
      </c>
      <c r="L8342" s="50" t="str">
        <f>VLOOKUP(K8342,'Base -Receita-Despesa'!$B:$AS,1,FALSE)</f>
        <v>Outras Saídas</v>
      </c>
    </row>
    <row r="8343" spans="1:12" ht="15" customHeight="1" x14ac:dyDescent="0.25">
      <c r="A8343" s="81" t="str">
        <f t="shared" si="266"/>
        <v>2020</v>
      </c>
      <c r="B8343" s="259" t="s">
        <v>1021</v>
      </c>
      <c r="C8343" s="260" t="s">
        <v>1022</v>
      </c>
      <c r="D8343" s="73" t="str">
        <f t="shared" si="267"/>
        <v>jul/2020</v>
      </c>
      <c r="E8343" s="263">
        <v>44027</v>
      </c>
      <c r="F8343" s="259" t="s">
        <v>214</v>
      </c>
      <c r="G8343" s="259" t="s">
        <v>295</v>
      </c>
      <c r="H8343" s="264" t="s">
        <v>197</v>
      </c>
      <c r="I8343" s="264" t="s">
        <v>133</v>
      </c>
      <c r="J8343" s="264">
        <v>-10</v>
      </c>
      <c r="K8343" s="82" t="str">
        <f>IFERROR(IFERROR(VLOOKUP(I8343,'DE-PARA'!B:D,3,0),VLOOKUP(I8343,'DE-PARA'!C:D,2,0)),"NÃO ENCONTRADO")</f>
        <v>Outras Saídas</v>
      </c>
      <c r="L8343" s="50" t="str">
        <f>VLOOKUP(K8343,'Base -Receita-Despesa'!$B:$AS,1,FALSE)</f>
        <v>Outras Saídas</v>
      </c>
    </row>
    <row r="8344" spans="1:12" ht="15" customHeight="1" x14ac:dyDescent="0.25">
      <c r="A8344" s="81" t="str">
        <f t="shared" si="266"/>
        <v>2020</v>
      </c>
      <c r="B8344" s="259" t="s">
        <v>1021</v>
      </c>
      <c r="C8344" s="260" t="s">
        <v>1022</v>
      </c>
      <c r="D8344" s="73" t="str">
        <f t="shared" si="267"/>
        <v>jul/2020</v>
      </c>
      <c r="E8344" s="263">
        <v>44027</v>
      </c>
      <c r="F8344" s="259" t="s">
        <v>214</v>
      </c>
      <c r="G8344" s="259" t="s">
        <v>295</v>
      </c>
      <c r="H8344" s="264" t="s">
        <v>197</v>
      </c>
      <c r="I8344" s="264" t="s">
        <v>133</v>
      </c>
      <c r="J8344" s="264">
        <v>-10</v>
      </c>
      <c r="K8344" s="82" t="str">
        <f>IFERROR(IFERROR(VLOOKUP(I8344,'DE-PARA'!B:D,3,0),VLOOKUP(I8344,'DE-PARA'!C:D,2,0)),"NÃO ENCONTRADO")</f>
        <v>Outras Saídas</v>
      </c>
      <c r="L8344" s="50" t="str">
        <f>VLOOKUP(K8344,'Base -Receita-Despesa'!$B:$AS,1,FALSE)</f>
        <v>Outras Saídas</v>
      </c>
    </row>
    <row r="8345" spans="1:12" ht="15" customHeight="1" x14ac:dyDescent="0.25">
      <c r="A8345" s="81" t="str">
        <f t="shared" si="266"/>
        <v>2020</v>
      </c>
      <c r="B8345" s="259" t="s">
        <v>1021</v>
      </c>
      <c r="C8345" s="260" t="s">
        <v>1022</v>
      </c>
      <c r="D8345" s="73" t="str">
        <f t="shared" si="267"/>
        <v>jul/2020</v>
      </c>
      <c r="E8345" s="263">
        <v>44027</v>
      </c>
      <c r="F8345" s="259" t="s">
        <v>214</v>
      </c>
      <c r="G8345" s="259" t="s">
        <v>295</v>
      </c>
      <c r="H8345" s="264" t="s">
        <v>197</v>
      </c>
      <c r="I8345" s="264" t="s">
        <v>133</v>
      </c>
      <c r="J8345" s="264">
        <v>-10</v>
      </c>
      <c r="K8345" s="82" t="str">
        <f>IFERROR(IFERROR(VLOOKUP(I8345,'DE-PARA'!B:D,3,0),VLOOKUP(I8345,'DE-PARA'!C:D,2,0)),"NÃO ENCONTRADO")</f>
        <v>Outras Saídas</v>
      </c>
      <c r="L8345" s="50" t="str">
        <f>VLOOKUP(K8345,'Base -Receita-Despesa'!$B:$AS,1,FALSE)</f>
        <v>Outras Saídas</v>
      </c>
    </row>
    <row r="8346" spans="1:12" ht="15" customHeight="1" x14ac:dyDescent="0.25">
      <c r="A8346" s="81" t="str">
        <f t="shared" si="266"/>
        <v>2020</v>
      </c>
      <c r="B8346" s="259" t="s">
        <v>1021</v>
      </c>
      <c r="C8346" s="260" t="s">
        <v>1022</v>
      </c>
      <c r="D8346" s="73" t="str">
        <f t="shared" si="267"/>
        <v>jul/2020</v>
      </c>
      <c r="E8346" s="263">
        <v>44027</v>
      </c>
      <c r="F8346" s="259" t="s">
        <v>214</v>
      </c>
      <c r="G8346" s="259" t="s">
        <v>295</v>
      </c>
      <c r="H8346" s="264" t="s">
        <v>197</v>
      </c>
      <c r="I8346" s="264" t="s">
        <v>133</v>
      </c>
      <c r="J8346" s="264">
        <v>-10</v>
      </c>
      <c r="K8346" s="82" t="str">
        <f>IFERROR(IFERROR(VLOOKUP(I8346,'DE-PARA'!B:D,3,0),VLOOKUP(I8346,'DE-PARA'!C:D,2,0)),"NÃO ENCONTRADO")</f>
        <v>Outras Saídas</v>
      </c>
      <c r="L8346" s="50" t="str">
        <f>VLOOKUP(K8346,'Base -Receita-Despesa'!$B:$AS,1,FALSE)</f>
        <v>Outras Saídas</v>
      </c>
    </row>
    <row r="8347" spans="1:12" ht="15" customHeight="1" x14ac:dyDescent="0.25">
      <c r="A8347" s="81" t="str">
        <f t="shared" si="266"/>
        <v>2020</v>
      </c>
      <c r="B8347" s="259" t="s">
        <v>1021</v>
      </c>
      <c r="C8347" s="260" t="s">
        <v>1022</v>
      </c>
      <c r="D8347" s="73" t="str">
        <f t="shared" si="267"/>
        <v>jul/2020</v>
      </c>
      <c r="E8347" s="263">
        <v>44028</v>
      </c>
      <c r="F8347" s="259">
        <v>1.26025420198032E+16</v>
      </c>
      <c r="G8347" s="259" t="s">
        <v>295</v>
      </c>
      <c r="H8347" s="264" t="s">
        <v>400</v>
      </c>
      <c r="I8347" s="264" t="s">
        <v>188</v>
      </c>
      <c r="J8347" s="264">
        <v>-231.44</v>
      </c>
      <c r="K8347" s="82" t="str">
        <f>IFERROR(IFERROR(VLOOKUP(I8347,'DE-PARA'!B:D,3,0),VLOOKUP(I8347,'DE-PARA'!C:D,2,0)),"NÃO ENCONTRADO")</f>
        <v>Tributos, Taxas e Contribuições</v>
      </c>
      <c r="L8347" s="50" t="str">
        <f>VLOOKUP(K8347,'Base -Receita-Despesa'!$B:$AS,1,FALSE)</f>
        <v>Tributos, Taxas e Contribuições</v>
      </c>
    </row>
    <row r="8348" spans="1:12" ht="15" customHeight="1" x14ac:dyDescent="0.25">
      <c r="A8348" s="81" t="str">
        <f t="shared" si="266"/>
        <v>2020</v>
      </c>
      <c r="B8348" s="259" t="s">
        <v>1021</v>
      </c>
      <c r="C8348" s="260" t="s">
        <v>1022</v>
      </c>
      <c r="D8348" s="73" t="str">
        <f t="shared" si="267"/>
        <v>jul/2020</v>
      </c>
      <c r="E8348" s="263">
        <v>44028</v>
      </c>
      <c r="F8348" s="259" t="s">
        <v>1577</v>
      </c>
      <c r="G8348" s="259" t="s">
        <v>295</v>
      </c>
      <c r="H8348" s="264" t="s">
        <v>334</v>
      </c>
      <c r="I8348" s="264" t="s">
        <v>276</v>
      </c>
      <c r="J8348" s="264">
        <v>-213.18</v>
      </c>
      <c r="K8348" s="82" t="str">
        <f>IFERROR(IFERROR(VLOOKUP(I8348,'DE-PARA'!B:D,3,0),VLOOKUP(I8348,'DE-PARA'!C:D,2,0)),"NÃO ENCONTRADO")</f>
        <v>Despesas com Viagens</v>
      </c>
      <c r="L8348" s="50" t="str">
        <f>VLOOKUP(K8348,'Base -Receita-Despesa'!$B:$AS,1,FALSE)</f>
        <v>Despesas com Viagens</v>
      </c>
    </row>
    <row r="8349" spans="1:12" ht="15" customHeight="1" x14ac:dyDescent="0.25">
      <c r="A8349" s="81" t="str">
        <f t="shared" si="266"/>
        <v>2020</v>
      </c>
      <c r="B8349" s="259" t="s">
        <v>1021</v>
      </c>
      <c r="C8349" s="260" t="s">
        <v>1022</v>
      </c>
      <c r="D8349" s="73" t="str">
        <f t="shared" si="267"/>
        <v>jul/2020</v>
      </c>
      <c r="E8349" s="263">
        <v>44028</v>
      </c>
      <c r="F8349" s="259" t="s">
        <v>134</v>
      </c>
      <c r="G8349" s="259" t="s">
        <v>295</v>
      </c>
      <c r="H8349" s="264" t="s">
        <v>2242</v>
      </c>
      <c r="I8349" s="320" t="s">
        <v>229</v>
      </c>
      <c r="J8349" s="265">
        <v>-13444.08</v>
      </c>
      <c r="K8349" s="82" t="str">
        <f>IFERROR(IFERROR(VLOOKUP(I8349,'DE-PARA'!B:D,3,0),VLOOKUP(I8349,'DE-PARA'!C:D,2,0)),"NÃO ENCONTRADO")</f>
        <v>Pessoal</v>
      </c>
      <c r="L8349" s="50" t="str">
        <f>VLOOKUP(K8349,'Base -Receita-Despesa'!$B:$AS,1,FALSE)</f>
        <v>Pessoal</v>
      </c>
    </row>
    <row r="8350" spans="1:12" ht="15" customHeight="1" x14ac:dyDescent="0.25">
      <c r="A8350" s="81" t="str">
        <f t="shared" si="266"/>
        <v>2020</v>
      </c>
      <c r="B8350" s="259" t="s">
        <v>1021</v>
      </c>
      <c r="C8350" s="260" t="s">
        <v>1022</v>
      </c>
      <c r="D8350" s="73" t="str">
        <f t="shared" si="267"/>
        <v>jul/2020</v>
      </c>
      <c r="E8350" s="263">
        <v>44028</v>
      </c>
      <c r="F8350" s="259">
        <v>13524</v>
      </c>
      <c r="G8350" s="259" t="s">
        <v>295</v>
      </c>
      <c r="H8350" s="264" t="s">
        <v>1304</v>
      </c>
      <c r="I8350" s="264" t="s">
        <v>248</v>
      </c>
      <c r="J8350" s="265">
        <v>-18413.45</v>
      </c>
      <c r="K8350" s="82" t="str">
        <f>IFERROR(IFERROR(VLOOKUP(I8350,'DE-PARA'!B:D,3,0),VLOOKUP(I8350,'DE-PARA'!C:D,2,0)),"NÃO ENCONTRADO")</f>
        <v>Materiais</v>
      </c>
      <c r="L8350" s="50" t="str">
        <f>VLOOKUP(K8350,'Base -Receita-Despesa'!$B:$AS,1,FALSE)</f>
        <v>Materiais</v>
      </c>
    </row>
    <row r="8351" spans="1:12" ht="15" customHeight="1" x14ac:dyDescent="0.25">
      <c r="A8351" s="81" t="str">
        <f t="shared" si="266"/>
        <v>2020</v>
      </c>
      <c r="B8351" s="259" t="s">
        <v>1021</v>
      </c>
      <c r="C8351" s="260" t="s">
        <v>1022</v>
      </c>
      <c r="D8351" s="73" t="str">
        <f t="shared" si="267"/>
        <v>jul/2020</v>
      </c>
      <c r="E8351" s="263">
        <v>44028</v>
      </c>
      <c r="F8351" s="259">
        <v>76425</v>
      </c>
      <c r="G8351" s="259" t="s">
        <v>295</v>
      </c>
      <c r="H8351" s="264" t="s">
        <v>2261</v>
      </c>
      <c r="I8351" s="264" t="s">
        <v>248</v>
      </c>
      <c r="J8351" s="265">
        <v>-9148</v>
      </c>
      <c r="K8351" s="82" t="str">
        <f>IFERROR(IFERROR(VLOOKUP(I8351,'DE-PARA'!B:D,3,0),VLOOKUP(I8351,'DE-PARA'!C:D,2,0)),"NÃO ENCONTRADO")</f>
        <v>Materiais</v>
      </c>
      <c r="L8351" s="50" t="str">
        <f>VLOOKUP(K8351,'Base -Receita-Despesa'!$B:$AS,1,FALSE)</f>
        <v>Materiais</v>
      </c>
    </row>
    <row r="8352" spans="1:12" ht="15" customHeight="1" x14ac:dyDescent="0.25">
      <c r="A8352" s="81" t="str">
        <f t="shared" si="266"/>
        <v>2020</v>
      </c>
      <c r="B8352" s="259" t="s">
        <v>1021</v>
      </c>
      <c r="C8352" s="260" t="s">
        <v>1022</v>
      </c>
      <c r="D8352" s="73" t="str">
        <f t="shared" si="267"/>
        <v>jul/2020</v>
      </c>
      <c r="E8352" s="263">
        <v>44028</v>
      </c>
      <c r="F8352" s="259" t="s">
        <v>214</v>
      </c>
      <c r="G8352" s="259" t="s">
        <v>295</v>
      </c>
      <c r="H8352" s="264" t="s">
        <v>197</v>
      </c>
      <c r="I8352" s="264" t="s">
        <v>133</v>
      </c>
      <c r="J8352" s="264">
        <v>-10</v>
      </c>
      <c r="K8352" s="82" t="str">
        <f>IFERROR(IFERROR(VLOOKUP(I8352,'DE-PARA'!B:D,3,0),VLOOKUP(I8352,'DE-PARA'!C:D,2,0)),"NÃO ENCONTRADO")</f>
        <v>Outras Saídas</v>
      </c>
      <c r="L8352" s="50" t="str">
        <f>VLOOKUP(K8352,'Base -Receita-Despesa'!$B:$AS,1,FALSE)</f>
        <v>Outras Saídas</v>
      </c>
    </row>
    <row r="8353" spans="1:12" ht="15" customHeight="1" x14ac:dyDescent="0.25">
      <c r="A8353" s="81" t="str">
        <f t="shared" si="266"/>
        <v>2020</v>
      </c>
      <c r="B8353" s="259" t="s">
        <v>1021</v>
      </c>
      <c r="C8353" s="260" t="s">
        <v>1022</v>
      </c>
      <c r="D8353" s="73" t="str">
        <f t="shared" si="267"/>
        <v>jul/2020</v>
      </c>
      <c r="E8353" s="263">
        <v>44028</v>
      </c>
      <c r="F8353" s="259" t="s">
        <v>214</v>
      </c>
      <c r="G8353" s="259" t="s">
        <v>295</v>
      </c>
      <c r="H8353" s="264" t="s">
        <v>197</v>
      </c>
      <c r="I8353" s="264" t="s">
        <v>133</v>
      </c>
      <c r="J8353" s="264">
        <v>-10</v>
      </c>
      <c r="K8353" s="82" t="str">
        <f>IFERROR(IFERROR(VLOOKUP(I8353,'DE-PARA'!B:D,3,0),VLOOKUP(I8353,'DE-PARA'!C:D,2,0)),"NÃO ENCONTRADO")</f>
        <v>Outras Saídas</v>
      </c>
      <c r="L8353" s="50" t="str">
        <f>VLOOKUP(K8353,'Base -Receita-Despesa'!$B:$AS,1,FALSE)</f>
        <v>Outras Saídas</v>
      </c>
    </row>
    <row r="8354" spans="1:12" ht="15" customHeight="1" x14ac:dyDescent="0.25">
      <c r="A8354" s="81" t="str">
        <f t="shared" si="266"/>
        <v>2020</v>
      </c>
      <c r="B8354" s="259" t="s">
        <v>1021</v>
      </c>
      <c r="C8354" s="260" t="s">
        <v>1022</v>
      </c>
      <c r="D8354" s="73" t="str">
        <f t="shared" si="267"/>
        <v>jul/2020</v>
      </c>
      <c r="E8354" s="263">
        <v>44029</v>
      </c>
      <c r="F8354" s="259">
        <v>16947</v>
      </c>
      <c r="G8354" s="259" t="s">
        <v>295</v>
      </c>
      <c r="H8354" s="264" t="s">
        <v>951</v>
      </c>
      <c r="I8354" s="264" t="s">
        <v>257</v>
      </c>
      <c r="J8354" s="265">
        <v>-1713.37</v>
      </c>
      <c r="K8354" s="82" t="str">
        <f>IFERROR(IFERROR(VLOOKUP(I8354,'DE-PARA'!B:D,3,0),VLOOKUP(I8354,'DE-PARA'!C:D,2,0)),"NÃO ENCONTRADO")</f>
        <v>Materiais</v>
      </c>
      <c r="L8354" s="50" t="str">
        <f>VLOOKUP(K8354,'Base -Receita-Despesa'!$B:$AS,1,FALSE)</f>
        <v>Materiais</v>
      </c>
    </row>
    <row r="8355" spans="1:12" ht="15" customHeight="1" x14ac:dyDescent="0.25">
      <c r="A8355" s="81" t="str">
        <f t="shared" si="266"/>
        <v>2020</v>
      </c>
      <c r="B8355" s="259" t="s">
        <v>1021</v>
      </c>
      <c r="C8355" s="260" t="s">
        <v>1022</v>
      </c>
      <c r="D8355" s="73" t="str">
        <f t="shared" si="267"/>
        <v>jul/2020</v>
      </c>
      <c r="E8355" s="263">
        <v>44029</v>
      </c>
      <c r="F8355" s="259">
        <v>16947</v>
      </c>
      <c r="G8355" s="259" t="s">
        <v>295</v>
      </c>
      <c r="H8355" s="264" t="s">
        <v>951</v>
      </c>
      <c r="I8355" s="264" t="s">
        <v>257</v>
      </c>
      <c r="J8355" s="265">
        <v>1713.37</v>
      </c>
      <c r="K8355" s="82" t="str">
        <f>IFERROR(IFERROR(VLOOKUP(I8355,'DE-PARA'!B:D,3,0),VLOOKUP(I8355,'DE-PARA'!C:D,2,0)),"NÃO ENCONTRADO")</f>
        <v>Materiais</v>
      </c>
      <c r="L8355" s="50" t="str">
        <f>VLOOKUP(K8355,'Base -Receita-Despesa'!$B:$AS,1,FALSE)</f>
        <v>Materiais</v>
      </c>
    </row>
    <row r="8356" spans="1:12" ht="15" customHeight="1" x14ac:dyDescent="0.25">
      <c r="A8356" s="81" t="str">
        <f t="shared" si="266"/>
        <v>2020</v>
      </c>
      <c r="B8356" s="259" t="s">
        <v>1021</v>
      </c>
      <c r="C8356" s="260" t="s">
        <v>1022</v>
      </c>
      <c r="D8356" s="73" t="str">
        <f t="shared" si="267"/>
        <v>jul/2020</v>
      </c>
      <c r="E8356" s="263">
        <v>44029</v>
      </c>
      <c r="F8356" s="259">
        <v>16947</v>
      </c>
      <c r="G8356" s="259" t="s">
        <v>295</v>
      </c>
      <c r="H8356" s="264" t="s">
        <v>951</v>
      </c>
      <c r="I8356" s="264" t="s">
        <v>257</v>
      </c>
      <c r="J8356" s="265">
        <v>-1713.37</v>
      </c>
      <c r="K8356" s="82" t="str">
        <f>IFERROR(IFERROR(VLOOKUP(I8356,'DE-PARA'!B:D,3,0),VLOOKUP(I8356,'DE-PARA'!C:D,2,0)),"NÃO ENCONTRADO")</f>
        <v>Materiais</v>
      </c>
      <c r="L8356" s="50" t="str">
        <f>VLOOKUP(K8356,'Base -Receita-Despesa'!$B:$AS,1,FALSE)</f>
        <v>Materiais</v>
      </c>
    </row>
    <row r="8357" spans="1:12" ht="15" customHeight="1" x14ac:dyDescent="0.25">
      <c r="A8357" s="81" t="str">
        <f t="shared" si="266"/>
        <v>2020</v>
      </c>
      <c r="B8357" s="259" t="s">
        <v>1021</v>
      </c>
      <c r="C8357" s="260" t="s">
        <v>1022</v>
      </c>
      <c r="D8357" s="73" t="str">
        <f t="shared" si="267"/>
        <v>jul/2020</v>
      </c>
      <c r="E8357" s="263">
        <v>44029</v>
      </c>
      <c r="F8357" s="259">
        <v>39170</v>
      </c>
      <c r="G8357" s="259" t="s">
        <v>295</v>
      </c>
      <c r="H8357" s="264" t="s">
        <v>746</v>
      </c>
      <c r="I8357" s="264" t="s">
        <v>249</v>
      </c>
      <c r="J8357" s="264">
        <v>-188.7</v>
      </c>
      <c r="K8357" s="82" t="str">
        <f>IFERROR(IFERROR(VLOOKUP(I8357,'DE-PARA'!B:D,3,0),VLOOKUP(I8357,'DE-PARA'!C:D,2,0)),"NÃO ENCONTRADO")</f>
        <v>Materiais</v>
      </c>
      <c r="L8357" s="50" t="str">
        <f>VLOOKUP(K8357,'Base -Receita-Despesa'!$B:$AS,1,FALSE)</f>
        <v>Materiais</v>
      </c>
    </row>
    <row r="8358" spans="1:12" ht="15" customHeight="1" x14ac:dyDescent="0.25">
      <c r="A8358" s="81" t="str">
        <f t="shared" si="266"/>
        <v>2020</v>
      </c>
      <c r="B8358" s="259" t="s">
        <v>1021</v>
      </c>
      <c r="C8358" s="260" t="s">
        <v>1022</v>
      </c>
      <c r="D8358" s="73" t="str">
        <f t="shared" si="267"/>
        <v>jul/2020</v>
      </c>
      <c r="E8358" s="263">
        <v>44029</v>
      </c>
      <c r="F8358" s="259">
        <v>47398</v>
      </c>
      <c r="G8358" s="259" t="s">
        <v>295</v>
      </c>
      <c r="H8358" s="264" t="s">
        <v>591</v>
      </c>
      <c r="I8358" s="264" t="s">
        <v>188</v>
      </c>
      <c r="J8358" s="264">
        <v>-90</v>
      </c>
      <c r="K8358" s="82" t="str">
        <f>IFERROR(IFERROR(VLOOKUP(I8358,'DE-PARA'!B:D,3,0),VLOOKUP(I8358,'DE-PARA'!C:D,2,0)),"NÃO ENCONTRADO")</f>
        <v>Tributos, Taxas e Contribuições</v>
      </c>
      <c r="L8358" s="50" t="str">
        <f>VLOOKUP(K8358,'Base -Receita-Despesa'!$B:$AS,1,FALSE)</f>
        <v>Tributos, Taxas e Contribuições</v>
      </c>
    </row>
    <row r="8359" spans="1:12" ht="15" customHeight="1" x14ac:dyDescent="0.25">
      <c r="A8359" s="81" t="str">
        <f t="shared" si="266"/>
        <v>2020</v>
      </c>
      <c r="B8359" s="259" t="s">
        <v>1021</v>
      </c>
      <c r="C8359" s="260" t="s">
        <v>1022</v>
      </c>
      <c r="D8359" s="73" t="str">
        <f t="shared" si="267"/>
        <v>jul/2020</v>
      </c>
      <c r="E8359" s="263">
        <v>44029</v>
      </c>
      <c r="F8359" s="259">
        <v>3113</v>
      </c>
      <c r="G8359" s="259" t="s">
        <v>319</v>
      </c>
      <c r="H8359" s="264" t="s">
        <v>2128</v>
      </c>
      <c r="I8359" s="264" t="s">
        <v>249</v>
      </c>
      <c r="J8359" s="264">
        <v>-4.33</v>
      </c>
      <c r="K8359" s="82" t="str">
        <f>IFERROR(IFERROR(VLOOKUP(I8359,'DE-PARA'!B:D,3,0),VLOOKUP(I8359,'DE-PARA'!C:D,2,0)),"NÃO ENCONTRADO")</f>
        <v>Materiais</v>
      </c>
      <c r="L8359" s="50" t="str">
        <f>VLOOKUP(K8359,'Base -Receita-Despesa'!$B:$AS,1,FALSE)</f>
        <v>Materiais</v>
      </c>
    </row>
    <row r="8360" spans="1:12" ht="15" customHeight="1" x14ac:dyDescent="0.25">
      <c r="A8360" s="81" t="str">
        <f t="shared" si="266"/>
        <v>2020</v>
      </c>
      <c r="B8360" s="259" t="s">
        <v>1021</v>
      </c>
      <c r="C8360" s="260" t="s">
        <v>1022</v>
      </c>
      <c r="D8360" s="73" t="str">
        <f t="shared" si="267"/>
        <v>jul/2020</v>
      </c>
      <c r="E8360" s="263">
        <v>44029</v>
      </c>
      <c r="F8360" s="259">
        <v>3098</v>
      </c>
      <c r="G8360" s="259" t="s">
        <v>319</v>
      </c>
      <c r="H8360" s="264" t="s">
        <v>2128</v>
      </c>
      <c r="I8360" s="264" t="s">
        <v>249</v>
      </c>
      <c r="J8360" s="264">
        <v>-507.19</v>
      </c>
      <c r="K8360" s="82" t="str">
        <f>IFERROR(IFERROR(VLOOKUP(I8360,'DE-PARA'!B:D,3,0),VLOOKUP(I8360,'DE-PARA'!C:D,2,0)),"NÃO ENCONTRADO")</f>
        <v>Materiais</v>
      </c>
      <c r="L8360" s="50" t="str">
        <f>VLOOKUP(K8360,'Base -Receita-Despesa'!$B:$AS,1,FALSE)</f>
        <v>Materiais</v>
      </c>
    </row>
    <row r="8361" spans="1:12" ht="15" customHeight="1" x14ac:dyDescent="0.25">
      <c r="A8361" s="81" t="str">
        <f t="shared" si="266"/>
        <v>2020</v>
      </c>
      <c r="B8361" s="259" t="s">
        <v>1021</v>
      </c>
      <c r="C8361" s="260" t="s">
        <v>1022</v>
      </c>
      <c r="D8361" s="73" t="str">
        <f t="shared" si="267"/>
        <v>jul/2020</v>
      </c>
      <c r="E8361" s="263">
        <v>44029</v>
      </c>
      <c r="F8361" s="259">
        <v>3097</v>
      </c>
      <c r="G8361" s="259" t="s">
        <v>319</v>
      </c>
      <c r="H8361" s="264" t="s">
        <v>2128</v>
      </c>
      <c r="I8361" s="264" t="s">
        <v>249</v>
      </c>
      <c r="J8361" s="264">
        <v>-609.23</v>
      </c>
      <c r="K8361" s="82" t="str">
        <f>IFERROR(IFERROR(VLOOKUP(I8361,'DE-PARA'!B:D,3,0),VLOOKUP(I8361,'DE-PARA'!C:D,2,0)),"NÃO ENCONTRADO")</f>
        <v>Materiais</v>
      </c>
      <c r="L8361" s="50" t="str">
        <f>VLOOKUP(K8361,'Base -Receita-Despesa'!$B:$AS,1,FALSE)</f>
        <v>Materiais</v>
      </c>
    </row>
    <row r="8362" spans="1:12" ht="15" customHeight="1" x14ac:dyDescent="0.25">
      <c r="A8362" s="81" t="str">
        <f t="shared" si="266"/>
        <v>2020</v>
      </c>
      <c r="B8362" s="259" t="s">
        <v>1021</v>
      </c>
      <c r="C8362" s="260" t="s">
        <v>1022</v>
      </c>
      <c r="D8362" s="73" t="str">
        <f t="shared" si="267"/>
        <v>jul/2020</v>
      </c>
      <c r="E8362" s="263">
        <v>44029</v>
      </c>
      <c r="F8362" s="259">
        <v>3114</v>
      </c>
      <c r="G8362" s="259" t="s">
        <v>319</v>
      </c>
      <c r="H8362" s="264" t="s">
        <v>2128</v>
      </c>
      <c r="I8362" s="264" t="s">
        <v>249</v>
      </c>
      <c r="J8362" s="264">
        <v>-349.81</v>
      </c>
      <c r="K8362" s="82" t="str">
        <f>IFERROR(IFERROR(VLOOKUP(I8362,'DE-PARA'!B:D,3,0),VLOOKUP(I8362,'DE-PARA'!C:D,2,0)),"NÃO ENCONTRADO")</f>
        <v>Materiais</v>
      </c>
      <c r="L8362" s="50" t="str">
        <f>VLOOKUP(K8362,'Base -Receita-Despesa'!$B:$AS,1,FALSE)</f>
        <v>Materiais</v>
      </c>
    </row>
    <row r="8363" spans="1:12" ht="15" customHeight="1" x14ac:dyDescent="0.25">
      <c r="A8363" s="81" t="str">
        <f t="shared" si="266"/>
        <v>2020</v>
      </c>
      <c r="B8363" s="259" t="s">
        <v>1021</v>
      </c>
      <c r="C8363" s="260" t="s">
        <v>1022</v>
      </c>
      <c r="D8363" s="73" t="str">
        <f t="shared" si="267"/>
        <v>jul/2020</v>
      </c>
      <c r="E8363" s="263">
        <v>44029</v>
      </c>
      <c r="F8363" s="259">
        <v>3112</v>
      </c>
      <c r="G8363" s="259" t="s">
        <v>319</v>
      </c>
      <c r="H8363" s="264" t="s">
        <v>2128</v>
      </c>
      <c r="I8363" s="264" t="s">
        <v>249</v>
      </c>
      <c r="J8363" s="264">
        <v>-4.33</v>
      </c>
      <c r="K8363" s="82" t="str">
        <f>IFERROR(IFERROR(VLOOKUP(I8363,'DE-PARA'!B:D,3,0),VLOOKUP(I8363,'DE-PARA'!C:D,2,0)),"NÃO ENCONTRADO")</f>
        <v>Materiais</v>
      </c>
      <c r="L8363" s="50" t="str">
        <f>VLOOKUP(K8363,'Base -Receita-Despesa'!$B:$AS,1,FALSE)</f>
        <v>Materiais</v>
      </c>
    </row>
    <row r="8364" spans="1:12" ht="15" customHeight="1" x14ac:dyDescent="0.25">
      <c r="A8364" s="81" t="str">
        <f t="shared" si="266"/>
        <v>2020</v>
      </c>
      <c r="B8364" s="259" t="s">
        <v>1021</v>
      </c>
      <c r="C8364" s="260" t="s">
        <v>1022</v>
      </c>
      <c r="D8364" s="73" t="str">
        <f t="shared" si="267"/>
        <v>jul/2020</v>
      </c>
      <c r="E8364" s="263">
        <v>44029</v>
      </c>
      <c r="F8364" s="259">
        <v>2326704</v>
      </c>
      <c r="G8364" s="259" t="s">
        <v>295</v>
      </c>
      <c r="H8364" s="264" t="s">
        <v>2168</v>
      </c>
      <c r="I8364" s="264" t="s">
        <v>120</v>
      </c>
      <c r="J8364" s="265">
        <v>-8558.4599999999991</v>
      </c>
      <c r="K8364" s="82" t="str">
        <f>IFERROR(IFERROR(VLOOKUP(I8364,'DE-PARA'!B:D,3,0),VLOOKUP(I8364,'DE-PARA'!C:D,2,0)),"NÃO ENCONTRADO")</f>
        <v>Serviços</v>
      </c>
      <c r="L8364" s="50" t="str">
        <f>VLOOKUP(K8364,'Base -Receita-Despesa'!$B:$AS,1,FALSE)</f>
        <v>Serviços</v>
      </c>
    </row>
    <row r="8365" spans="1:12" ht="15" customHeight="1" x14ac:dyDescent="0.25">
      <c r="A8365" s="81" t="str">
        <f t="shared" si="266"/>
        <v>2020</v>
      </c>
      <c r="B8365" s="259" t="s">
        <v>1021</v>
      </c>
      <c r="C8365" s="260" t="s">
        <v>1022</v>
      </c>
      <c r="D8365" s="73" t="str">
        <f t="shared" si="267"/>
        <v>jul/2020</v>
      </c>
      <c r="E8365" s="263">
        <v>44029</v>
      </c>
      <c r="F8365" s="259" t="s">
        <v>214</v>
      </c>
      <c r="G8365" s="259" t="s">
        <v>295</v>
      </c>
      <c r="H8365" s="264" t="s">
        <v>197</v>
      </c>
      <c r="I8365" s="264" t="s">
        <v>133</v>
      </c>
      <c r="J8365" s="264">
        <v>-10</v>
      </c>
      <c r="K8365" s="82" t="str">
        <f>IFERROR(IFERROR(VLOOKUP(I8365,'DE-PARA'!B:D,3,0),VLOOKUP(I8365,'DE-PARA'!C:D,2,0)),"NÃO ENCONTRADO")</f>
        <v>Outras Saídas</v>
      </c>
      <c r="L8365" s="50" t="str">
        <f>VLOOKUP(K8365,'Base -Receita-Despesa'!$B:$AS,1,FALSE)</f>
        <v>Outras Saídas</v>
      </c>
    </row>
    <row r="8366" spans="1:12" ht="15" customHeight="1" x14ac:dyDescent="0.25">
      <c r="A8366" s="81" t="str">
        <f t="shared" si="266"/>
        <v>2020</v>
      </c>
      <c r="B8366" s="259" t="s">
        <v>1021</v>
      </c>
      <c r="C8366" s="260" t="s">
        <v>1022</v>
      </c>
      <c r="D8366" s="73" t="str">
        <f t="shared" si="267"/>
        <v>jul/2020</v>
      </c>
      <c r="E8366" s="263">
        <v>44029</v>
      </c>
      <c r="F8366" s="259" t="s">
        <v>214</v>
      </c>
      <c r="G8366" s="259" t="s">
        <v>295</v>
      </c>
      <c r="H8366" s="264" t="s">
        <v>197</v>
      </c>
      <c r="I8366" s="264" t="s">
        <v>133</v>
      </c>
      <c r="J8366" s="264">
        <v>-10</v>
      </c>
      <c r="K8366" s="82" t="str">
        <f>IFERROR(IFERROR(VLOOKUP(I8366,'DE-PARA'!B:D,3,0),VLOOKUP(I8366,'DE-PARA'!C:D,2,0)),"NÃO ENCONTRADO")</f>
        <v>Outras Saídas</v>
      </c>
      <c r="L8366" s="50" t="str">
        <f>VLOOKUP(K8366,'Base -Receita-Despesa'!$B:$AS,1,FALSE)</f>
        <v>Outras Saídas</v>
      </c>
    </row>
    <row r="8367" spans="1:12" ht="15" customHeight="1" x14ac:dyDescent="0.25">
      <c r="A8367" s="81" t="str">
        <f t="shared" si="266"/>
        <v>2020</v>
      </c>
      <c r="B8367" s="259" t="s">
        <v>1021</v>
      </c>
      <c r="C8367" s="260" t="s">
        <v>1022</v>
      </c>
      <c r="D8367" s="73" t="str">
        <f t="shared" si="267"/>
        <v>jul/2020</v>
      </c>
      <c r="E8367" s="263">
        <v>44029</v>
      </c>
      <c r="F8367" s="259" t="s">
        <v>214</v>
      </c>
      <c r="G8367" s="259" t="s">
        <v>295</v>
      </c>
      <c r="H8367" s="264" t="s">
        <v>197</v>
      </c>
      <c r="I8367" s="264" t="s">
        <v>133</v>
      </c>
      <c r="J8367" s="264">
        <v>-10</v>
      </c>
      <c r="K8367" s="82" t="str">
        <f>IFERROR(IFERROR(VLOOKUP(I8367,'DE-PARA'!B:D,3,0),VLOOKUP(I8367,'DE-PARA'!C:D,2,0)),"NÃO ENCONTRADO")</f>
        <v>Outras Saídas</v>
      </c>
      <c r="L8367" s="50" t="str">
        <f>VLOOKUP(K8367,'Base -Receita-Despesa'!$B:$AS,1,FALSE)</f>
        <v>Outras Saídas</v>
      </c>
    </row>
    <row r="8368" spans="1:12" ht="15" customHeight="1" x14ac:dyDescent="0.25">
      <c r="A8368" s="81" t="str">
        <f t="shared" si="266"/>
        <v>2020</v>
      </c>
      <c r="B8368" s="259" t="s">
        <v>1021</v>
      </c>
      <c r="C8368" s="260" t="s">
        <v>1022</v>
      </c>
      <c r="D8368" s="73" t="str">
        <f t="shared" si="267"/>
        <v>jul/2020</v>
      </c>
      <c r="E8368" s="263">
        <v>44029</v>
      </c>
      <c r="F8368" s="259" t="s">
        <v>214</v>
      </c>
      <c r="G8368" s="259" t="s">
        <v>295</v>
      </c>
      <c r="H8368" s="264" t="s">
        <v>197</v>
      </c>
      <c r="I8368" s="264" t="s">
        <v>133</v>
      </c>
      <c r="J8368" s="264">
        <v>-10</v>
      </c>
      <c r="K8368" s="82" t="str">
        <f>IFERROR(IFERROR(VLOOKUP(I8368,'DE-PARA'!B:D,3,0),VLOOKUP(I8368,'DE-PARA'!C:D,2,0)),"NÃO ENCONTRADO")</f>
        <v>Outras Saídas</v>
      </c>
      <c r="L8368" s="50" t="str">
        <f>VLOOKUP(K8368,'Base -Receita-Despesa'!$B:$AS,1,FALSE)</f>
        <v>Outras Saídas</v>
      </c>
    </row>
    <row r="8369" spans="1:12" ht="15" customHeight="1" x14ac:dyDescent="0.25">
      <c r="A8369" s="81" t="str">
        <f t="shared" si="266"/>
        <v>2020</v>
      </c>
      <c r="B8369" s="259" t="s">
        <v>1021</v>
      </c>
      <c r="C8369" s="260" t="s">
        <v>1022</v>
      </c>
      <c r="D8369" s="73" t="str">
        <f t="shared" si="267"/>
        <v>jul/2020</v>
      </c>
      <c r="E8369" s="263">
        <v>44032</v>
      </c>
      <c r="F8369" s="259">
        <v>14456</v>
      </c>
      <c r="G8369" s="259" t="s">
        <v>295</v>
      </c>
      <c r="H8369" s="264" t="s">
        <v>767</v>
      </c>
      <c r="I8369" s="264" t="s">
        <v>249</v>
      </c>
      <c r="J8369" s="264">
        <v>-949</v>
      </c>
      <c r="K8369" s="82" t="str">
        <f>IFERROR(IFERROR(VLOOKUP(I8369,'DE-PARA'!B:D,3,0),VLOOKUP(I8369,'DE-PARA'!C:D,2,0)),"NÃO ENCONTRADO")</f>
        <v>Materiais</v>
      </c>
      <c r="L8369" s="50" t="str">
        <f>VLOOKUP(K8369,'Base -Receita-Despesa'!$B:$AS,1,FALSE)</f>
        <v>Materiais</v>
      </c>
    </row>
    <row r="8370" spans="1:12" ht="15" customHeight="1" x14ac:dyDescent="0.25">
      <c r="A8370" s="81" t="str">
        <f t="shared" ref="A8370:A8433" si="268">IF(K8370="NÃO ENCONTRADO",0,RIGHT(D8370,4))</f>
        <v>2020</v>
      </c>
      <c r="B8370" s="259" t="s">
        <v>1021</v>
      </c>
      <c r="C8370" s="260" t="s">
        <v>1022</v>
      </c>
      <c r="D8370" s="73" t="str">
        <f t="shared" si="267"/>
        <v>jul/2020</v>
      </c>
      <c r="E8370" s="263">
        <v>44032</v>
      </c>
      <c r="F8370" s="262" t="s">
        <v>2262</v>
      </c>
      <c r="G8370" s="262" t="s">
        <v>295</v>
      </c>
      <c r="H8370" s="266" t="s">
        <v>840</v>
      </c>
      <c r="I8370" s="266" t="s">
        <v>150</v>
      </c>
      <c r="J8370" s="265">
        <v>-3778.12</v>
      </c>
      <c r="K8370" s="82" t="str">
        <f>IFERROR(IFERROR(VLOOKUP(I8370,'DE-PARA'!B:D,3,0),VLOOKUP(I8370,'DE-PARA'!C:D,2,0)),"NÃO ENCONTRADO")</f>
        <v>Serviços</v>
      </c>
      <c r="L8370" s="50" t="str">
        <f>VLOOKUP(K8370,'Base -Receita-Despesa'!$B:$AS,1,FALSE)</f>
        <v>Serviços</v>
      </c>
    </row>
    <row r="8371" spans="1:12" ht="15" customHeight="1" x14ac:dyDescent="0.25">
      <c r="A8371" s="81" t="str">
        <f t="shared" si="268"/>
        <v>2020</v>
      </c>
      <c r="B8371" s="259" t="s">
        <v>1021</v>
      </c>
      <c r="C8371" s="260" t="s">
        <v>1022</v>
      </c>
      <c r="D8371" s="73" t="str">
        <f t="shared" si="267"/>
        <v>jul/2020</v>
      </c>
      <c r="E8371" s="263">
        <v>44032</v>
      </c>
      <c r="F8371" s="262" t="s">
        <v>892</v>
      </c>
      <c r="G8371" s="262" t="s">
        <v>295</v>
      </c>
      <c r="H8371" s="264" t="s">
        <v>961</v>
      </c>
      <c r="I8371" s="266" t="s">
        <v>137</v>
      </c>
      <c r="J8371" s="264">
        <v>-180</v>
      </c>
      <c r="K8371" s="82" t="str">
        <f>IFERROR(IFERROR(VLOOKUP(I8371,'DE-PARA'!B:D,3,0),VLOOKUP(I8371,'DE-PARA'!C:D,2,0)),"NÃO ENCONTRADO")</f>
        <v>Serviços</v>
      </c>
      <c r="L8371" s="50" t="str">
        <f>VLOOKUP(K8371,'Base -Receita-Despesa'!$B:$AS,1,FALSE)</f>
        <v>Serviços</v>
      </c>
    </row>
    <row r="8372" spans="1:12" ht="15" customHeight="1" x14ac:dyDescent="0.25">
      <c r="A8372" s="81" t="str">
        <f t="shared" si="268"/>
        <v>2020</v>
      </c>
      <c r="B8372" s="259" t="s">
        <v>1021</v>
      </c>
      <c r="C8372" s="260" t="s">
        <v>1022</v>
      </c>
      <c r="D8372" s="73" t="str">
        <f t="shared" si="267"/>
        <v>jul/2020</v>
      </c>
      <c r="E8372" s="263">
        <v>44032</v>
      </c>
      <c r="F8372" s="262" t="s">
        <v>2263</v>
      </c>
      <c r="G8372" s="262" t="s">
        <v>295</v>
      </c>
      <c r="H8372" s="264" t="s">
        <v>961</v>
      </c>
      <c r="I8372" s="266" t="s">
        <v>137</v>
      </c>
      <c r="J8372" s="264">
        <v>-90</v>
      </c>
      <c r="K8372" s="82" t="str">
        <f>IFERROR(IFERROR(VLOOKUP(I8372,'DE-PARA'!B:D,3,0),VLOOKUP(I8372,'DE-PARA'!C:D,2,0)),"NÃO ENCONTRADO")</f>
        <v>Serviços</v>
      </c>
      <c r="L8372" s="50" t="str">
        <f>VLOOKUP(K8372,'Base -Receita-Despesa'!$B:$AS,1,FALSE)</f>
        <v>Serviços</v>
      </c>
    </row>
    <row r="8373" spans="1:12" ht="15" customHeight="1" x14ac:dyDescent="0.25">
      <c r="A8373" s="81" t="str">
        <f t="shared" si="268"/>
        <v>2020</v>
      </c>
      <c r="B8373" s="259" t="s">
        <v>1021</v>
      </c>
      <c r="C8373" s="260" t="s">
        <v>1022</v>
      </c>
      <c r="D8373" s="73" t="str">
        <f t="shared" si="267"/>
        <v>jul/2020</v>
      </c>
      <c r="E8373" s="263">
        <v>44032</v>
      </c>
      <c r="F8373" s="259">
        <v>9981</v>
      </c>
      <c r="G8373" s="259" t="s">
        <v>295</v>
      </c>
      <c r="H8373" s="264" t="s">
        <v>2023</v>
      </c>
      <c r="I8373" s="264" t="s">
        <v>255</v>
      </c>
      <c r="J8373" s="264">
        <v>-22</v>
      </c>
      <c r="K8373" s="82" t="str">
        <f>IFERROR(IFERROR(VLOOKUP(I8373,'DE-PARA'!B:D,3,0),VLOOKUP(I8373,'DE-PARA'!C:D,2,0)),"NÃO ENCONTRADO")</f>
        <v>Materiais</v>
      </c>
      <c r="L8373" s="50" t="str">
        <f>VLOOKUP(K8373,'Base -Receita-Despesa'!$B:$AS,1,FALSE)</f>
        <v>Materiais</v>
      </c>
    </row>
    <row r="8374" spans="1:12" ht="15" customHeight="1" x14ac:dyDescent="0.25">
      <c r="A8374" s="81" t="str">
        <f t="shared" si="268"/>
        <v>2020</v>
      </c>
      <c r="B8374" s="259" t="s">
        <v>1021</v>
      </c>
      <c r="C8374" s="260" t="s">
        <v>1022</v>
      </c>
      <c r="D8374" s="73" t="str">
        <f t="shared" si="267"/>
        <v>jul/2020</v>
      </c>
      <c r="E8374" s="263">
        <v>44032</v>
      </c>
      <c r="F8374" s="259">
        <v>2820680</v>
      </c>
      <c r="G8374" s="259" t="s">
        <v>295</v>
      </c>
      <c r="H8374" s="264" t="s">
        <v>1665</v>
      </c>
      <c r="I8374" s="264" t="s">
        <v>137</v>
      </c>
      <c r="J8374" s="265">
        <v>-2953.32</v>
      </c>
      <c r="K8374" s="82" t="str">
        <f>IFERROR(IFERROR(VLOOKUP(I8374,'DE-PARA'!B:D,3,0),VLOOKUP(I8374,'DE-PARA'!C:D,2,0)),"NÃO ENCONTRADO")</f>
        <v>Serviços</v>
      </c>
      <c r="L8374" s="50" t="str">
        <f>VLOOKUP(K8374,'Base -Receita-Despesa'!$B:$AS,1,FALSE)</f>
        <v>Serviços</v>
      </c>
    </row>
    <row r="8375" spans="1:12" ht="15" customHeight="1" x14ac:dyDescent="0.25">
      <c r="A8375" s="81" t="str">
        <f t="shared" si="268"/>
        <v>2020</v>
      </c>
      <c r="B8375" s="259" t="s">
        <v>1021</v>
      </c>
      <c r="C8375" s="260" t="s">
        <v>1022</v>
      </c>
      <c r="D8375" s="73" t="str">
        <f t="shared" si="267"/>
        <v>jul/2020</v>
      </c>
      <c r="E8375" s="263">
        <v>44032</v>
      </c>
      <c r="F8375" s="259">
        <v>3591</v>
      </c>
      <c r="G8375" s="259" t="s">
        <v>295</v>
      </c>
      <c r="H8375" s="264" t="s">
        <v>1084</v>
      </c>
      <c r="I8375" s="264" t="s">
        <v>252</v>
      </c>
      <c r="J8375" s="265">
        <v>-4577.58</v>
      </c>
      <c r="K8375" s="82" t="str">
        <f>IFERROR(IFERROR(VLOOKUP(I8375,'DE-PARA'!B:D,3,0),VLOOKUP(I8375,'DE-PARA'!C:D,2,0)),"NÃO ENCONTRADO")</f>
        <v>Materiais</v>
      </c>
      <c r="L8375" s="50" t="str">
        <f>VLOOKUP(K8375,'Base -Receita-Despesa'!$B:$AS,1,FALSE)</f>
        <v>Materiais</v>
      </c>
    </row>
    <row r="8376" spans="1:12" ht="15" customHeight="1" x14ac:dyDescent="0.25">
      <c r="A8376" s="81" t="str">
        <f t="shared" si="268"/>
        <v>2020</v>
      </c>
      <c r="B8376" s="259" t="s">
        <v>1021</v>
      </c>
      <c r="C8376" s="260" t="s">
        <v>1022</v>
      </c>
      <c r="D8376" s="73" t="str">
        <f t="shared" si="267"/>
        <v>jul/2020</v>
      </c>
      <c r="E8376" s="263">
        <v>44032</v>
      </c>
      <c r="F8376" s="259">
        <v>3432</v>
      </c>
      <c r="G8376" s="259" t="s">
        <v>295</v>
      </c>
      <c r="H8376" s="264" t="s">
        <v>1084</v>
      </c>
      <c r="I8376" s="264" t="s">
        <v>252</v>
      </c>
      <c r="J8376" s="265">
        <v>-1235</v>
      </c>
      <c r="K8376" s="82" t="str">
        <f>IFERROR(IFERROR(VLOOKUP(I8376,'DE-PARA'!B:D,3,0),VLOOKUP(I8376,'DE-PARA'!C:D,2,0)),"NÃO ENCONTRADO")</f>
        <v>Materiais</v>
      </c>
      <c r="L8376" s="50" t="str">
        <f>VLOOKUP(K8376,'Base -Receita-Despesa'!$B:$AS,1,FALSE)</f>
        <v>Materiais</v>
      </c>
    </row>
    <row r="8377" spans="1:12" ht="15" customHeight="1" x14ac:dyDescent="0.25">
      <c r="A8377" s="81" t="str">
        <f t="shared" si="268"/>
        <v>2020</v>
      </c>
      <c r="B8377" s="259" t="s">
        <v>1021</v>
      </c>
      <c r="C8377" s="260" t="s">
        <v>1022</v>
      </c>
      <c r="D8377" s="73" t="str">
        <f t="shared" si="267"/>
        <v>jul/2020</v>
      </c>
      <c r="E8377" s="263">
        <v>44032</v>
      </c>
      <c r="F8377" s="259">
        <v>11972</v>
      </c>
      <c r="G8377" s="259" t="s">
        <v>295</v>
      </c>
      <c r="H8377" s="264" t="s">
        <v>1006</v>
      </c>
      <c r="I8377" s="264" t="s">
        <v>249</v>
      </c>
      <c r="J8377" s="265">
        <v>-1812.31</v>
      </c>
      <c r="K8377" s="82" t="str">
        <f>IFERROR(IFERROR(VLOOKUP(I8377,'DE-PARA'!B:D,3,0),VLOOKUP(I8377,'DE-PARA'!C:D,2,0)),"NÃO ENCONTRADO")</f>
        <v>Materiais</v>
      </c>
      <c r="L8377" s="50" t="str">
        <f>VLOOKUP(K8377,'Base -Receita-Despesa'!$B:$AS,1,FALSE)</f>
        <v>Materiais</v>
      </c>
    </row>
    <row r="8378" spans="1:12" ht="15" customHeight="1" x14ac:dyDescent="0.25">
      <c r="A8378" s="81" t="str">
        <f t="shared" si="268"/>
        <v>2020</v>
      </c>
      <c r="B8378" s="259" t="s">
        <v>1021</v>
      </c>
      <c r="C8378" s="260" t="s">
        <v>1022</v>
      </c>
      <c r="D8378" s="73" t="str">
        <f t="shared" si="267"/>
        <v>jul/2020</v>
      </c>
      <c r="E8378" s="263">
        <v>44032</v>
      </c>
      <c r="F8378" s="259" t="s">
        <v>806</v>
      </c>
      <c r="G8378" s="259" t="s">
        <v>295</v>
      </c>
      <c r="H8378" s="264" t="s">
        <v>806</v>
      </c>
      <c r="I8378" s="264" t="s">
        <v>237</v>
      </c>
      <c r="J8378" s="265">
        <v>-5696.3</v>
      </c>
      <c r="K8378" s="82" t="str">
        <f>IFERROR(IFERROR(VLOOKUP(I8378,'DE-PARA'!B:D,3,0),VLOOKUP(I8378,'DE-PARA'!C:D,2,0)),"NÃO ENCONTRADO")</f>
        <v>Reembolso de Rateios(-)</v>
      </c>
      <c r="L8378" s="50" t="str">
        <f>VLOOKUP(K8378,'Base -Receita-Despesa'!$B:$AS,1,FALSE)</f>
        <v>Reembolso de Rateios(-)</v>
      </c>
    </row>
    <row r="8379" spans="1:12" ht="15" customHeight="1" x14ac:dyDescent="0.25">
      <c r="A8379" s="81" t="str">
        <f t="shared" si="268"/>
        <v>2020</v>
      </c>
      <c r="B8379" s="259" t="s">
        <v>1021</v>
      </c>
      <c r="C8379" s="260" t="s">
        <v>1022</v>
      </c>
      <c r="D8379" s="73" t="str">
        <f t="shared" si="267"/>
        <v>jul/2020</v>
      </c>
      <c r="E8379" s="263">
        <v>44032</v>
      </c>
      <c r="F8379" s="259" t="s">
        <v>214</v>
      </c>
      <c r="G8379" s="259" t="s">
        <v>295</v>
      </c>
      <c r="H8379" s="264" t="s">
        <v>329</v>
      </c>
      <c r="I8379" s="264" t="s">
        <v>133</v>
      </c>
      <c r="J8379" s="264">
        <v>-99</v>
      </c>
      <c r="K8379" s="82" t="str">
        <f>IFERROR(IFERROR(VLOOKUP(I8379,'DE-PARA'!B:D,3,0),VLOOKUP(I8379,'DE-PARA'!C:D,2,0)),"NÃO ENCONTRADO")</f>
        <v>Outras Saídas</v>
      </c>
      <c r="L8379" s="50" t="str">
        <f>VLOOKUP(K8379,'Base -Receita-Despesa'!$B:$AS,1,FALSE)</f>
        <v>Outras Saídas</v>
      </c>
    </row>
    <row r="8380" spans="1:12" ht="15" customHeight="1" x14ac:dyDescent="0.25">
      <c r="A8380" s="81" t="str">
        <f t="shared" si="268"/>
        <v>2020</v>
      </c>
      <c r="B8380" s="259" t="s">
        <v>1021</v>
      </c>
      <c r="C8380" s="260" t="s">
        <v>1022</v>
      </c>
      <c r="D8380" s="73" t="str">
        <f t="shared" si="267"/>
        <v>jul/2020</v>
      </c>
      <c r="E8380" s="263">
        <v>44032</v>
      </c>
      <c r="F8380" s="259" t="s">
        <v>214</v>
      </c>
      <c r="G8380" s="259" t="s">
        <v>295</v>
      </c>
      <c r="H8380" s="264" t="s">
        <v>136</v>
      </c>
      <c r="I8380" s="264" t="s">
        <v>133</v>
      </c>
      <c r="J8380" s="264">
        <v>-18.34</v>
      </c>
      <c r="K8380" s="82" t="str">
        <f>IFERROR(IFERROR(VLOOKUP(I8380,'DE-PARA'!B:D,3,0),VLOOKUP(I8380,'DE-PARA'!C:D,2,0)),"NÃO ENCONTRADO")</f>
        <v>Outras Saídas</v>
      </c>
      <c r="L8380" s="50" t="str">
        <f>VLOOKUP(K8380,'Base -Receita-Despesa'!$B:$AS,1,FALSE)</f>
        <v>Outras Saídas</v>
      </c>
    </row>
    <row r="8381" spans="1:12" ht="15" customHeight="1" x14ac:dyDescent="0.25">
      <c r="A8381" s="81" t="str">
        <f t="shared" si="268"/>
        <v>2020</v>
      </c>
      <c r="B8381" s="259" t="s">
        <v>1021</v>
      </c>
      <c r="C8381" s="260" t="s">
        <v>1022</v>
      </c>
      <c r="D8381" s="73" t="str">
        <f t="shared" si="267"/>
        <v>jul/2020</v>
      </c>
      <c r="E8381" s="263">
        <v>44033</v>
      </c>
      <c r="F8381" s="259">
        <v>3099</v>
      </c>
      <c r="G8381" s="259" t="s">
        <v>319</v>
      </c>
      <c r="H8381" s="264" t="s">
        <v>2128</v>
      </c>
      <c r="I8381" s="264" t="s">
        <v>249</v>
      </c>
      <c r="J8381" s="264">
        <v>-365.42</v>
      </c>
      <c r="K8381" s="82" t="str">
        <f>IFERROR(IFERROR(VLOOKUP(I8381,'DE-PARA'!B:D,3,0),VLOOKUP(I8381,'DE-PARA'!C:D,2,0)),"NÃO ENCONTRADO")</f>
        <v>Materiais</v>
      </c>
      <c r="L8381" s="50" t="str">
        <f>VLOOKUP(K8381,'Base -Receita-Despesa'!$B:$AS,1,FALSE)</f>
        <v>Materiais</v>
      </c>
    </row>
    <row r="8382" spans="1:12" ht="15" customHeight="1" x14ac:dyDescent="0.25">
      <c r="A8382" s="81" t="str">
        <f t="shared" si="268"/>
        <v>2020</v>
      </c>
      <c r="B8382" s="259" t="s">
        <v>1021</v>
      </c>
      <c r="C8382" s="260" t="s">
        <v>1022</v>
      </c>
      <c r="D8382" s="73" t="str">
        <f t="shared" si="267"/>
        <v>jul/2020</v>
      </c>
      <c r="E8382" s="263">
        <v>44033</v>
      </c>
      <c r="F8382" s="259">
        <v>1152</v>
      </c>
      <c r="G8382" s="259" t="s">
        <v>295</v>
      </c>
      <c r="H8382" s="264" t="s">
        <v>1629</v>
      </c>
      <c r="I8382" s="264" t="s">
        <v>120</v>
      </c>
      <c r="J8382" s="264">
        <v>-459.24</v>
      </c>
      <c r="K8382" s="82" t="str">
        <f>IFERROR(IFERROR(VLOOKUP(I8382,'DE-PARA'!B:D,3,0),VLOOKUP(I8382,'DE-PARA'!C:D,2,0)),"NÃO ENCONTRADO")</f>
        <v>Serviços</v>
      </c>
      <c r="L8382" s="50" t="str">
        <f>VLOOKUP(K8382,'Base -Receita-Despesa'!$B:$AS,1,FALSE)</f>
        <v>Serviços</v>
      </c>
    </row>
    <row r="8383" spans="1:12" ht="15" customHeight="1" x14ac:dyDescent="0.25">
      <c r="A8383" s="81" t="str">
        <f t="shared" si="268"/>
        <v>2020</v>
      </c>
      <c r="B8383" s="259" t="s">
        <v>1021</v>
      </c>
      <c r="C8383" s="260" t="s">
        <v>1022</v>
      </c>
      <c r="D8383" s="73" t="str">
        <f t="shared" si="267"/>
        <v>jul/2020</v>
      </c>
      <c r="E8383" s="263">
        <v>44033</v>
      </c>
      <c r="F8383" s="259" t="s">
        <v>929</v>
      </c>
      <c r="G8383" s="259" t="s">
        <v>295</v>
      </c>
      <c r="H8383" s="264" t="s">
        <v>2243</v>
      </c>
      <c r="I8383" s="264" t="s">
        <v>135</v>
      </c>
      <c r="J8383" s="264">
        <v>-374.37</v>
      </c>
      <c r="K8383" s="82" t="str">
        <f>IFERROR(IFERROR(VLOOKUP(I8383,'DE-PARA'!B:D,3,0),VLOOKUP(I8383,'DE-PARA'!C:D,2,0)),"NÃO ENCONTRADO")</f>
        <v>Pessoal</v>
      </c>
      <c r="L8383" s="50" t="str">
        <f>VLOOKUP(K8383,'Base -Receita-Despesa'!$B:$AS,1,FALSE)</f>
        <v>Pessoal</v>
      </c>
    </row>
    <row r="8384" spans="1:12" ht="15" customHeight="1" x14ac:dyDescent="0.25">
      <c r="A8384" s="81" t="str">
        <f t="shared" si="268"/>
        <v>2020</v>
      </c>
      <c r="B8384" s="259" t="s">
        <v>1021</v>
      </c>
      <c r="C8384" s="260" t="s">
        <v>1022</v>
      </c>
      <c r="D8384" s="73" t="str">
        <f t="shared" si="267"/>
        <v>jul/2020</v>
      </c>
      <c r="E8384" s="263">
        <v>44033</v>
      </c>
      <c r="F8384" s="259" t="s">
        <v>929</v>
      </c>
      <c r="G8384" s="259" t="s">
        <v>295</v>
      </c>
      <c r="H8384" s="264" t="s">
        <v>2264</v>
      </c>
      <c r="I8384" s="264" t="s">
        <v>135</v>
      </c>
      <c r="J8384" s="265">
        <v>-44534.07</v>
      </c>
      <c r="K8384" s="82" t="str">
        <f>IFERROR(IFERROR(VLOOKUP(I8384,'DE-PARA'!B:D,3,0),VLOOKUP(I8384,'DE-PARA'!C:D,2,0)),"NÃO ENCONTRADO")</f>
        <v>Pessoal</v>
      </c>
      <c r="L8384" s="50" t="str">
        <f>VLOOKUP(K8384,'Base -Receita-Despesa'!$B:$AS,1,FALSE)</f>
        <v>Pessoal</v>
      </c>
    </row>
    <row r="8385" spans="1:12" ht="15" customHeight="1" x14ac:dyDescent="0.25">
      <c r="A8385" s="81" t="str">
        <f t="shared" si="268"/>
        <v>2020</v>
      </c>
      <c r="B8385" s="259" t="s">
        <v>1021</v>
      </c>
      <c r="C8385" s="260" t="s">
        <v>1022</v>
      </c>
      <c r="D8385" s="73" t="str">
        <f t="shared" si="267"/>
        <v>jul/2020</v>
      </c>
      <c r="E8385" s="263">
        <v>44033</v>
      </c>
      <c r="F8385" s="259" t="s">
        <v>929</v>
      </c>
      <c r="G8385" s="259" t="s">
        <v>295</v>
      </c>
      <c r="H8385" s="264" t="s">
        <v>2120</v>
      </c>
      <c r="I8385" s="264" t="s">
        <v>135</v>
      </c>
      <c r="J8385" s="265">
        <v>-4500</v>
      </c>
      <c r="K8385" s="82" t="str">
        <f>IFERROR(IFERROR(VLOOKUP(I8385,'DE-PARA'!B:D,3,0),VLOOKUP(I8385,'DE-PARA'!C:D,2,0)),"NÃO ENCONTRADO")</f>
        <v>Pessoal</v>
      </c>
      <c r="L8385" s="50" t="str">
        <f>VLOOKUP(K8385,'Base -Receita-Despesa'!$B:$AS,1,FALSE)</f>
        <v>Pessoal</v>
      </c>
    </row>
    <row r="8386" spans="1:12" ht="15" customHeight="1" x14ac:dyDescent="0.25">
      <c r="A8386" s="81" t="str">
        <f t="shared" si="268"/>
        <v>2020</v>
      </c>
      <c r="B8386" s="259" t="s">
        <v>1021</v>
      </c>
      <c r="C8386" s="260" t="s">
        <v>1022</v>
      </c>
      <c r="D8386" s="73" t="str">
        <f t="shared" si="267"/>
        <v>jul/2020</v>
      </c>
      <c r="E8386" s="263">
        <v>44033</v>
      </c>
      <c r="F8386" s="259">
        <v>848</v>
      </c>
      <c r="G8386" s="259" t="s">
        <v>295</v>
      </c>
      <c r="H8386" s="264" t="s">
        <v>340</v>
      </c>
      <c r="I8386" s="264" t="s">
        <v>160</v>
      </c>
      <c r="J8386" s="265">
        <v>-1765.32</v>
      </c>
      <c r="K8386" s="82" t="str">
        <f>IFERROR(IFERROR(VLOOKUP(I8386,'DE-PARA'!B:D,3,0),VLOOKUP(I8386,'DE-PARA'!C:D,2,0)),"NÃO ENCONTRADO")</f>
        <v>Serviços</v>
      </c>
      <c r="L8386" s="50" t="str">
        <f>VLOOKUP(K8386,'Base -Receita-Despesa'!$B:$AS,1,FALSE)</f>
        <v>Serviços</v>
      </c>
    </row>
    <row r="8387" spans="1:12" ht="15" customHeight="1" x14ac:dyDescent="0.25">
      <c r="A8387" s="81" t="str">
        <f t="shared" si="268"/>
        <v>2020</v>
      </c>
      <c r="B8387" s="259" t="s">
        <v>1021</v>
      </c>
      <c r="C8387" s="260" t="s">
        <v>1022</v>
      </c>
      <c r="D8387" s="73" t="str">
        <f t="shared" ref="D8387:D8450" si="269">TEXT(E8387,"mmm/aaaa")</f>
        <v>jul/2020</v>
      </c>
      <c r="E8387" s="263">
        <v>44033</v>
      </c>
      <c r="F8387" s="259" t="s">
        <v>214</v>
      </c>
      <c r="G8387" s="259" t="s">
        <v>295</v>
      </c>
      <c r="H8387" s="264" t="s">
        <v>197</v>
      </c>
      <c r="I8387" s="264" t="s">
        <v>133</v>
      </c>
      <c r="J8387" s="264">
        <v>-10</v>
      </c>
      <c r="K8387" s="82" t="str">
        <f>IFERROR(IFERROR(VLOOKUP(I8387,'DE-PARA'!B:D,3,0),VLOOKUP(I8387,'DE-PARA'!C:D,2,0)),"NÃO ENCONTRADO")</f>
        <v>Outras Saídas</v>
      </c>
      <c r="L8387" s="50" t="str">
        <f>VLOOKUP(K8387,'Base -Receita-Despesa'!$B:$AS,1,FALSE)</f>
        <v>Outras Saídas</v>
      </c>
    </row>
    <row r="8388" spans="1:12" ht="15" customHeight="1" x14ac:dyDescent="0.25">
      <c r="A8388" s="81" t="str">
        <f t="shared" si="268"/>
        <v>2020</v>
      </c>
      <c r="B8388" s="259" t="s">
        <v>1021</v>
      </c>
      <c r="C8388" s="260" t="s">
        <v>1022</v>
      </c>
      <c r="D8388" s="73" t="str">
        <f t="shared" si="269"/>
        <v>jul/2020</v>
      </c>
      <c r="E8388" s="263">
        <v>44033</v>
      </c>
      <c r="F8388" s="259" t="s">
        <v>214</v>
      </c>
      <c r="G8388" s="259" t="s">
        <v>295</v>
      </c>
      <c r="H8388" s="264" t="s">
        <v>197</v>
      </c>
      <c r="I8388" s="264" t="s">
        <v>133</v>
      </c>
      <c r="J8388" s="264">
        <v>-10</v>
      </c>
      <c r="K8388" s="82" t="str">
        <f>IFERROR(IFERROR(VLOOKUP(I8388,'DE-PARA'!B:D,3,0),VLOOKUP(I8388,'DE-PARA'!C:D,2,0)),"NÃO ENCONTRADO")</f>
        <v>Outras Saídas</v>
      </c>
      <c r="L8388" s="50" t="str">
        <f>VLOOKUP(K8388,'Base -Receita-Despesa'!$B:$AS,1,FALSE)</f>
        <v>Outras Saídas</v>
      </c>
    </row>
    <row r="8389" spans="1:12" ht="15" customHeight="1" x14ac:dyDescent="0.25">
      <c r="A8389" s="81" t="str">
        <f t="shared" si="268"/>
        <v>2020</v>
      </c>
      <c r="B8389" s="259" t="s">
        <v>1021</v>
      </c>
      <c r="C8389" s="260" t="s">
        <v>1022</v>
      </c>
      <c r="D8389" s="73" t="str">
        <f t="shared" si="269"/>
        <v>jul/2020</v>
      </c>
      <c r="E8389" s="263">
        <v>44033</v>
      </c>
      <c r="F8389" s="259" t="s">
        <v>214</v>
      </c>
      <c r="G8389" s="259" t="s">
        <v>295</v>
      </c>
      <c r="H8389" s="264" t="s">
        <v>197</v>
      </c>
      <c r="I8389" s="264" t="s">
        <v>133</v>
      </c>
      <c r="J8389" s="264">
        <v>-10</v>
      </c>
      <c r="K8389" s="82" t="str">
        <f>IFERROR(IFERROR(VLOOKUP(I8389,'DE-PARA'!B:D,3,0),VLOOKUP(I8389,'DE-PARA'!C:D,2,0)),"NÃO ENCONTRADO")</f>
        <v>Outras Saídas</v>
      </c>
      <c r="L8389" s="50" t="str">
        <f>VLOOKUP(K8389,'Base -Receita-Despesa'!$B:$AS,1,FALSE)</f>
        <v>Outras Saídas</v>
      </c>
    </row>
    <row r="8390" spans="1:12" ht="15" customHeight="1" x14ac:dyDescent="0.25">
      <c r="A8390" s="81" t="str">
        <f t="shared" si="268"/>
        <v>2020</v>
      </c>
      <c r="B8390" s="259" t="s">
        <v>1021</v>
      </c>
      <c r="C8390" s="260" t="s">
        <v>1022</v>
      </c>
      <c r="D8390" s="73" t="str">
        <f t="shared" si="269"/>
        <v>jul/2020</v>
      </c>
      <c r="E8390" s="263">
        <v>44033</v>
      </c>
      <c r="F8390" s="259" t="s">
        <v>214</v>
      </c>
      <c r="G8390" s="259" t="s">
        <v>295</v>
      </c>
      <c r="H8390" s="264" t="s">
        <v>197</v>
      </c>
      <c r="I8390" s="264" t="s">
        <v>133</v>
      </c>
      <c r="J8390" s="264">
        <v>-10</v>
      </c>
      <c r="K8390" s="82" t="str">
        <f>IFERROR(IFERROR(VLOOKUP(I8390,'DE-PARA'!B:D,3,0),VLOOKUP(I8390,'DE-PARA'!C:D,2,0)),"NÃO ENCONTRADO")</f>
        <v>Outras Saídas</v>
      </c>
      <c r="L8390" s="50" t="str">
        <f>VLOOKUP(K8390,'Base -Receita-Despesa'!$B:$AS,1,FALSE)</f>
        <v>Outras Saídas</v>
      </c>
    </row>
    <row r="8391" spans="1:12" ht="15" customHeight="1" x14ac:dyDescent="0.25">
      <c r="A8391" s="81" t="str">
        <f t="shared" si="268"/>
        <v>2020</v>
      </c>
      <c r="B8391" s="259" t="s">
        <v>1021</v>
      </c>
      <c r="C8391" s="260" t="s">
        <v>1022</v>
      </c>
      <c r="D8391" s="73" t="str">
        <f t="shared" si="269"/>
        <v>jul/2020</v>
      </c>
      <c r="E8391" s="263">
        <v>44034</v>
      </c>
      <c r="F8391" s="259">
        <v>214154</v>
      </c>
      <c r="G8391" s="259" t="s">
        <v>295</v>
      </c>
      <c r="H8391" s="264" t="s">
        <v>755</v>
      </c>
      <c r="I8391" s="264" t="s">
        <v>248</v>
      </c>
      <c r="J8391" s="265">
        <v>-1250</v>
      </c>
      <c r="K8391" s="82" t="str">
        <f>IFERROR(IFERROR(VLOOKUP(I8391,'DE-PARA'!B:D,3,0),VLOOKUP(I8391,'DE-PARA'!C:D,2,0)),"NÃO ENCONTRADO")</f>
        <v>Materiais</v>
      </c>
      <c r="L8391" s="50" t="str">
        <f>VLOOKUP(K8391,'Base -Receita-Despesa'!$B:$AS,1,FALSE)</f>
        <v>Materiais</v>
      </c>
    </row>
    <row r="8392" spans="1:12" ht="15" customHeight="1" x14ac:dyDescent="0.25">
      <c r="A8392" s="81" t="str">
        <f t="shared" si="268"/>
        <v>2020</v>
      </c>
      <c r="B8392" s="259" t="s">
        <v>1021</v>
      </c>
      <c r="C8392" s="260" t="s">
        <v>1022</v>
      </c>
      <c r="D8392" s="73" t="str">
        <f t="shared" si="269"/>
        <v>jul/2020</v>
      </c>
      <c r="E8392" s="263">
        <v>44034</v>
      </c>
      <c r="F8392" s="259">
        <v>81</v>
      </c>
      <c r="G8392" s="259" t="s">
        <v>295</v>
      </c>
      <c r="H8392" s="264" t="s">
        <v>2265</v>
      </c>
      <c r="I8392" s="264" t="s">
        <v>169</v>
      </c>
      <c r="J8392" s="264">
        <v>-189</v>
      </c>
      <c r="K8392" s="82" t="str">
        <f>IFERROR(IFERROR(VLOOKUP(I8392,'DE-PARA'!B:D,3,0),VLOOKUP(I8392,'DE-PARA'!C:D,2,0)),"NÃO ENCONTRADO")</f>
        <v>Serviços</v>
      </c>
      <c r="L8392" s="50" t="str">
        <f>VLOOKUP(K8392,'Base -Receita-Despesa'!$B:$AS,1,FALSE)</f>
        <v>Serviços</v>
      </c>
    </row>
    <row r="8393" spans="1:12" ht="15" customHeight="1" x14ac:dyDescent="0.25">
      <c r="A8393" s="81" t="str">
        <f t="shared" si="268"/>
        <v>2020</v>
      </c>
      <c r="B8393" s="259" t="s">
        <v>1021</v>
      </c>
      <c r="C8393" s="260" t="s">
        <v>1022</v>
      </c>
      <c r="D8393" s="73" t="str">
        <f t="shared" si="269"/>
        <v>jul/2020</v>
      </c>
      <c r="E8393" s="263">
        <v>44034</v>
      </c>
      <c r="F8393" s="259">
        <v>123934</v>
      </c>
      <c r="G8393" s="259" t="s">
        <v>295</v>
      </c>
      <c r="H8393" s="264" t="s">
        <v>2119</v>
      </c>
      <c r="I8393" s="264" t="s">
        <v>248</v>
      </c>
      <c r="J8393" s="265">
        <v>-10247.540000000001</v>
      </c>
      <c r="K8393" s="82" t="str">
        <f>IFERROR(IFERROR(VLOOKUP(I8393,'DE-PARA'!B:D,3,0),VLOOKUP(I8393,'DE-PARA'!C:D,2,0)),"NÃO ENCONTRADO")</f>
        <v>Materiais</v>
      </c>
      <c r="L8393" s="50" t="str">
        <f>VLOOKUP(K8393,'Base -Receita-Despesa'!$B:$AS,1,FALSE)</f>
        <v>Materiais</v>
      </c>
    </row>
    <row r="8394" spans="1:12" ht="15" customHeight="1" x14ac:dyDescent="0.25">
      <c r="A8394" s="81" t="str">
        <f t="shared" si="268"/>
        <v>2020</v>
      </c>
      <c r="B8394" s="259" t="s">
        <v>1021</v>
      </c>
      <c r="C8394" s="260" t="s">
        <v>1022</v>
      </c>
      <c r="D8394" s="73" t="str">
        <f t="shared" si="269"/>
        <v>jul/2020</v>
      </c>
      <c r="E8394" s="263">
        <v>44034</v>
      </c>
      <c r="F8394" s="259">
        <v>896296</v>
      </c>
      <c r="G8394" s="259" t="s">
        <v>323</v>
      </c>
      <c r="H8394" s="264" t="s">
        <v>2240</v>
      </c>
      <c r="I8394" s="264" t="s">
        <v>248</v>
      </c>
      <c r="J8394" s="265">
        <v>-2585.5100000000002</v>
      </c>
      <c r="K8394" s="82" t="str">
        <f>IFERROR(IFERROR(VLOOKUP(I8394,'DE-PARA'!B:D,3,0),VLOOKUP(I8394,'DE-PARA'!C:D,2,0)),"NÃO ENCONTRADO")</f>
        <v>Materiais</v>
      </c>
      <c r="L8394" s="50" t="str">
        <f>VLOOKUP(K8394,'Base -Receita-Despesa'!$B:$AS,1,FALSE)</f>
        <v>Materiais</v>
      </c>
    </row>
    <row r="8395" spans="1:12" ht="15" customHeight="1" x14ac:dyDescent="0.25">
      <c r="A8395" s="81" t="str">
        <f t="shared" si="268"/>
        <v>2020</v>
      </c>
      <c r="B8395" s="259" t="s">
        <v>1021</v>
      </c>
      <c r="C8395" s="260" t="s">
        <v>1022</v>
      </c>
      <c r="D8395" s="73" t="str">
        <f t="shared" si="269"/>
        <v>jul/2020</v>
      </c>
      <c r="E8395" s="263">
        <v>44034</v>
      </c>
      <c r="F8395" s="259" t="s">
        <v>214</v>
      </c>
      <c r="G8395" s="259" t="s">
        <v>295</v>
      </c>
      <c r="H8395" s="264" t="s">
        <v>197</v>
      </c>
      <c r="I8395" s="264" t="s">
        <v>133</v>
      </c>
      <c r="J8395" s="264">
        <v>-10</v>
      </c>
      <c r="K8395" s="82" t="str">
        <f>IFERROR(IFERROR(VLOOKUP(I8395,'DE-PARA'!B:D,3,0),VLOOKUP(I8395,'DE-PARA'!C:D,2,0)),"NÃO ENCONTRADO")</f>
        <v>Outras Saídas</v>
      </c>
      <c r="L8395" s="50" t="str">
        <f>VLOOKUP(K8395,'Base -Receita-Despesa'!$B:$AS,1,FALSE)</f>
        <v>Outras Saídas</v>
      </c>
    </row>
    <row r="8396" spans="1:12" ht="15" customHeight="1" x14ac:dyDescent="0.25">
      <c r="A8396" s="81" t="str">
        <f t="shared" si="268"/>
        <v>2020</v>
      </c>
      <c r="B8396" s="259" t="s">
        <v>1021</v>
      </c>
      <c r="C8396" s="260" t="s">
        <v>1022</v>
      </c>
      <c r="D8396" s="73" t="str">
        <f t="shared" si="269"/>
        <v>jul/2020</v>
      </c>
      <c r="E8396" s="263">
        <v>44034</v>
      </c>
      <c r="F8396" s="259" t="s">
        <v>214</v>
      </c>
      <c r="G8396" s="259" t="s">
        <v>295</v>
      </c>
      <c r="H8396" s="264" t="s">
        <v>197</v>
      </c>
      <c r="I8396" s="264" t="s">
        <v>133</v>
      </c>
      <c r="J8396" s="264">
        <v>-10</v>
      </c>
      <c r="K8396" s="82" t="str">
        <f>IFERROR(IFERROR(VLOOKUP(I8396,'DE-PARA'!B:D,3,0),VLOOKUP(I8396,'DE-PARA'!C:D,2,0)),"NÃO ENCONTRADO")</f>
        <v>Outras Saídas</v>
      </c>
      <c r="L8396" s="50" t="str">
        <f>VLOOKUP(K8396,'Base -Receita-Despesa'!$B:$AS,1,FALSE)</f>
        <v>Outras Saídas</v>
      </c>
    </row>
    <row r="8397" spans="1:12" ht="15" customHeight="1" x14ac:dyDescent="0.25">
      <c r="A8397" s="81" t="str">
        <f t="shared" si="268"/>
        <v>2020</v>
      </c>
      <c r="B8397" s="259" t="s">
        <v>1021</v>
      </c>
      <c r="C8397" s="260" t="s">
        <v>1022</v>
      </c>
      <c r="D8397" s="73" t="str">
        <f t="shared" si="269"/>
        <v>jul/2020</v>
      </c>
      <c r="E8397" s="263">
        <v>44035</v>
      </c>
      <c r="F8397" s="259">
        <v>3102</v>
      </c>
      <c r="G8397" s="259" t="s">
        <v>319</v>
      </c>
      <c r="H8397" s="264" t="s">
        <v>2128</v>
      </c>
      <c r="I8397" s="264" t="s">
        <v>249</v>
      </c>
      <c r="J8397" s="264">
        <v>-365.42</v>
      </c>
      <c r="K8397" s="82" t="str">
        <f>IFERROR(IFERROR(VLOOKUP(I8397,'DE-PARA'!B:D,3,0),VLOOKUP(I8397,'DE-PARA'!C:D,2,0)),"NÃO ENCONTRADO")</f>
        <v>Materiais</v>
      </c>
      <c r="L8397" s="50" t="str">
        <f>VLOOKUP(K8397,'Base -Receita-Despesa'!$B:$AS,1,FALSE)</f>
        <v>Materiais</v>
      </c>
    </row>
    <row r="8398" spans="1:12" ht="15" customHeight="1" x14ac:dyDescent="0.25">
      <c r="A8398" s="81" t="str">
        <f t="shared" si="268"/>
        <v>2020</v>
      </c>
      <c r="B8398" s="259" t="s">
        <v>1021</v>
      </c>
      <c r="C8398" s="260" t="s">
        <v>1022</v>
      </c>
      <c r="D8398" s="73" t="str">
        <f t="shared" si="269"/>
        <v>jul/2020</v>
      </c>
      <c r="E8398" s="263">
        <v>44035</v>
      </c>
      <c r="F8398" s="259">
        <v>3100</v>
      </c>
      <c r="G8398" s="259" t="s">
        <v>319</v>
      </c>
      <c r="H8398" s="264" t="s">
        <v>2128</v>
      </c>
      <c r="I8398" s="264" t="s">
        <v>249</v>
      </c>
      <c r="J8398" s="264">
        <v>-373.29</v>
      </c>
      <c r="K8398" s="82" t="str">
        <f>IFERROR(IFERROR(VLOOKUP(I8398,'DE-PARA'!B:D,3,0),VLOOKUP(I8398,'DE-PARA'!C:D,2,0)),"NÃO ENCONTRADO")</f>
        <v>Materiais</v>
      </c>
      <c r="L8398" s="50" t="str">
        <f>VLOOKUP(K8398,'Base -Receita-Despesa'!$B:$AS,1,FALSE)</f>
        <v>Materiais</v>
      </c>
    </row>
    <row r="8399" spans="1:12" ht="15" customHeight="1" x14ac:dyDescent="0.25">
      <c r="A8399" s="81" t="str">
        <f t="shared" si="268"/>
        <v>2020</v>
      </c>
      <c r="B8399" s="259" t="s">
        <v>1021</v>
      </c>
      <c r="C8399" s="260" t="s">
        <v>1022</v>
      </c>
      <c r="D8399" s="73" t="str">
        <f t="shared" si="269"/>
        <v>jul/2020</v>
      </c>
      <c r="E8399" s="263">
        <v>44035</v>
      </c>
      <c r="F8399" s="259">
        <v>3117</v>
      </c>
      <c r="G8399" s="259" t="s">
        <v>319</v>
      </c>
      <c r="H8399" s="264" t="s">
        <v>2128</v>
      </c>
      <c r="I8399" s="264" t="s">
        <v>249</v>
      </c>
      <c r="J8399" s="264">
        <v>-515.86</v>
      </c>
      <c r="K8399" s="82" t="str">
        <f>IFERROR(IFERROR(VLOOKUP(I8399,'DE-PARA'!B:D,3,0),VLOOKUP(I8399,'DE-PARA'!C:D,2,0)),"NÃO ENCONTRADO")</f>
        <v>Materiais</v>
      </c>
      <c r="L8399" s="50" t="str">
        <f>VLOOKUP(K8399,'Base -Receita-Despesa'!$B:$AS,1,FALSE)</f>
        <v>Materiais</v>
      </c>
    </row>
    <row r="8400" spans="1:12" ht="15" customHeight="1" x14ac:dyDescent="0.25">
      <c r="A8400" s="81" t="str">
        <f t="shared" si="268"/>
        <v>2020</v>
      </c>
      <c r="B8400" s="259" t="s">
        <v>1021</v>
      </c>
      <c r="C8400" s="260" t="s">
        <v>1022</v>
      </c>
      <c r="D8400" s="73" t="str">
        <f t="shared" si="269"/>
        <v>jul/2020</v>
      </c>
      <c r="E8400" s="263">
        <v>44035</v>
      </c>
      <c r="F8400" s="262">
        <v>3549</v>
      </c>
      <c r="G8400" s="262" t="s">
        <v>295</v>
      </c>
      <c r="H8400" s="266" t="s">
        <v>1084</v>
      </c>
      <c r="I8400" s="266" t="s">
        <v>252</v>
      </c>
      <c r="J8400" s="265">
        <v>-3759.12</v>
      </c>
      <c r="K8400" s="82" t="str">
        <f>IFERROR(IFERROR(VLOOKUP(I8400,'DE-PARA'!B:D,3,0),VLOOKUP(I8400,'DE-PARA'!C:D,2,0)),"NÃO ENCONTRADO")</f>
        <v>Materiais</v>
      </c>
      <c r="L8400" s="50" t="str">
        <f>VLOOKUP(K8400,'Base -Receita-Despesa'!$B:$AS,1,FALSE)</f>
        <v>Materiais</v>
      </c>
    </row>
    <row r="8401" spans="1:12" ht="15" customHeight="1" x14ac:dyDescent="0.25">
      <c r="A8401" s="81" t="str">
        <f t="shared" si="268"/>
        <v>2020</v>
      </c>
      <c r="B8401" s="259" t="s">
        <v>1021</v>
      </c>
      <c r="C8401" s="260" t="s">
        <v>1022</v>
      </c>
      <c r="D8401" s="73" t="str">
        <f t="shared" si="269"/>
        <v>jul/2020</v>
      </c>
      <c r="E8401" s="263">
        <v>44035</v>
      </c>
      <c r="F8401" s="259">
        <v>4701</v>
      </c>
      <c r="G8401" s="259" t="s">
        <v>295</v>
      </c>
      <c r="H8401" s="264" t="s">
        <v>1084</v>
      </c>
      <c r="I8401" s="264" t="s">
        <v>252</v>
      </c>
      <c r="J8401" s="265">
        <v>-1141.18</v>
      </c>
      <c r="K8401" s="82" t="str">
        <f>IFERROR(IFERROR(VLOOKUP(I8401,'DE-PARA'!B:D,3,0),VLOOKUP(I8401,'DE-PARA'!C:D,2,0)),"NÃO ENCONTRADO")</f>
        <v>Materiais</v>
      </c>
      <c r="L8401" s="50" t="str">
        <f>VLOOKUP(K8401,'Base -Receita-Despesa'!$B:$AS,1,FALSE)</f>
        <v>Materiais</v>
      </c>
    </row>
    <row r="8402" spans="1:12" ht="15" customHeight="1" x14ac:dyDescent="0.25">
      <c r="A8402" s="81" t="str">
        <f t="shared" si="268"/>
        <v>2020</v>
      </c>
      <c r="B8402" s="259" t="s">
        <v>1021</v>
      </c>
      <c r="C8402" s="260" t="s">
        <v>1022</v>
      </c>
      <c r="D8402" s="73" t="str">
        <f t="shared" si="269"/>
        <v>jul/2020</v>
      </c>
      <c r="E8402" s="263">
        <v>44035</v>
      </c>
      <c r="F8402" s="259" t="s">
        <v>214</v>
      </c>
      <c r="G8402" s="259" t="s">
        <v>295</v>
      </c>
      <c r="H8402" s="264" t="s">
        <v>197</v>
      </c>
      <c r="I8402" s="264" t="s">
        <v>133</v>
      </c>
      <c r="J8402" s="264">
        <v>-10</v>
      </c>
      <c r="K8402" s="82" t="str">
        <f>IFERROR(IFERROR(VLOOKUP(I8402,'DE-PARA'!B:D,3,0),VLOOKUP(I8402,'DE-PARA'!C:D,2,0)),"NÃO ENCONTRADO")</f>
        <v>Outras Saídas</v>
      </c>
      <c r="L8402" s="50" t="str">
        <f>VLOOKUP(K8402,'Base -Receita-Despesa'!$B:$AS,1,FALSE)</f>
        <v>Outras Saídas</v>
      </c>
    </row>
    <row r="8403" spans="1:12" ht="15" customHeight="1" x14ac:dyDescent="0.25">
      <c r="A8403" s="81" t="str">
        <f t="shared" si="268"/>
        <v>2020</v>
      </c>
      <c r="B8403" s="259" t="s">
        <v>1021</v>
      </c>
      <c r="C8403" s="260" t="s">
        <v>1022</v>
      </c>
      <c r="D8403" s="73" t="str">
        <f t="shared" si="269"/>
        <v>jul/2020</v>
      </c>
      <c r="E8403" s="263">
        <v>44035</v>
      </c>
      <c r="F8403" s="259" t="s">
        <v>214</v>
      </c>
      <c r="G8403" s="259" t="s">
        <v>295</v>
      </c>
      <c r="H8403" s="264" t="s">
        <v>136</v>
      </c>
      <c r="I8403" s="264" t="s">
        <v>133</v>
      </c>
      <c r="J8403" s="264">
        <v>-72.349999999999994</v>
      </c>
      <c r="K8403" s="82" t="str">
        <f>IFERROR(IFERROR(VLOOKUP(I8403,'DE-PARA'!B:D,3,0),VLOOKUP(I8403,'DE-PARA'!C:D,2,0)),"NÃO ENCONTRADO")</f>
        <v>Outras Saídas</v>
      </c>
      <c r="L8403" s="50" t="str">
        <f>VLOOKUP(K8403,'Base -Receita-Despesa'!$B:$AS,1,FALSE)</f>
        <v>Outras Saídas</v>
      </c>
    </row>
    <row r="8404" spans="1:12" ht="15" customHeight="1" x14ac:dyDescent="0.25">
      <c r="A8404" s="81" t="str">
        <f t="shared" si="268"/>
        <v>2020</v>
      </c>
      <c r="B8404" s="259" t="s">
        <v>1021</v>
      </c>
      <c r="C8404" s="260" t="s">
        <v>1022</v>
      </c>
      <c r="D8404" s="73" t="str">
        <f t="shared" si="269"/>
        <v>jul/2020</v>
      </c>
      <c r="E8404" s="263">
        <v>44035</v>
      </c>
      <c r="F8404" s="259" t="s">
        <v>207</v>
      </c>
      <c r="G8404" s="259" t="s">
        <v>295</v>
      </c>
      <c r="H8404" s="264" t="s">
        <v>208</v>
      </c>
      <c r="I8404" s="264" t="s">
        <v>298</v>
      </c>
      <c r="J8404" s="264">
        <v>84.57</v>
      </c>
      <c r="K8404" s="82" t="str">
        <f>IFERROR(IFERROR(VLOOKUP(I8404,'DE-PARA'!B:D,3,0),VLOOKUP(I8404,'DE-PARA'!C:D,2,0)),"NÃO ENCONTRADO")</f>
        <v>Entrada Conta Aplicação (+)</v>
      </c>
      <c r="L8404" s="50" t="str">
        <f>VLOOKUP(K8404,'Base -Receita-Despesa'!$B:$AS,1,FALSE)</f>
        <v>ENTRADA CONTA APLICAÇÃO (+)</v>
      </c>
    </row>
    <row r="8405" spans="1:12" ht="15" customHeight="1" x14ac:dyDescent="0.25">
      <c r="A8405" s="81" t="str">
        <f t="shared" si="268"/>
        <v>2020</v>
      </c>
      <c r="B8405" s="259" t="s">
        <v>1021</v>
      </c>
      <c r="C8405" s="260" t="s">
        <v>1022</v>
      </c>
      <c r="D8405" s="73" t="str">
        <f t="shared" si="269"/>
        <v>jul/2020</v>
      </c>
      <c r="E8405" s="263">
        <v>44036</v>
      </c>
      <c r="F8405" s="259" t="s">
        <v>183</v>
      </c>
      <c r="G8405" s="259" t="s">
        <v>295</v>
      </c>
      <c r="H8405" s="264" t="s">
        <v>1684</v>
      </c>
      <c r="I8405" s="264" t="s">
        <v>184</v>
      </c>
      <c r="J8405" s="264">
        <v>-800</v>
      </c>
      <c r="K8405" s="82" t="str">
        <f>IFERROR(IFERROR(VLOOKUP(I8405,'DE-PARA'!B:D,3,0),VLOOKUP(I8405,'DE-PARA'!C:D,2,0)),"NÃO ENCONTRADO")</f>
        <v>Aluguéis</v>
      </c>
      <c r="L8405" s="50" t="str">
        <f>VLOOKUP(K8405,'Base -Receita-Despesa'!$B:$AS,1,FALSE)</f>
        <v>Aluguéis</v>
      </c>
    </row>
    <row r="8406" spans="1:12" ht="15" customHeight="1" x14ac:dyDescent="0.25">
      <c r="A8406" s="81" t="str">
        <f t="shared" si="268"/>
        <v>2020</v>
      </c>
      <c r="B8406" s="259" t="s">
        <v>1021</v>
      </c>
      <c r="C8406" s="260" t="s">
        <v>1022</v>
      </c>
      <c r="D8406" s="73" t="str">
        <f t="shared" si="269"/>
        <v>jul/2020</v>
      </c>
      <c r="E8406" s="263">
        <v>44036</v>
      </c>
      <c r="F8406" s="259" t="s">
        <v>1577</v>
      </c>
      <c r="G8406" s="259" t="s">
        <v>295</v>
      </c>
      <c r="H8406" s="266" t="s">
        <v>2031</v>
      </c>
      <c r="I8406" s="266" t="s">
        <v>276</v>
      </c>
      <c r="J8406" s="264">
        <v>-33.49</v>
      </c>
      <c r="K8406" s="82" t="str">
        <f>IFERROR(IFERROR(VLOOKUP(I8406,'DE-PARA'!B:D,3,0),VLOOKUP(I8406,'DE-PARA'!C:D,2,0)),"NÃO ENCONTRADO")</f>
        <v>Despesas com Viagens</v>
      </c>
      <c r="L8406" s="50" t="str">
        <f>VLOOKUP(K8406,'Base -Receita-Despesa'!$B:$AS,1,FALSE)</f>
        <v>Despesas com Viagens</v>
      </c>
    </row>
    <row r="8407" spans="1:12" ht="15" customHeight="1" x14ac:dyDescent="0.25">
      <c r="A8407" s="81" t="str">
        <f t="shared" si="268"/>
        <v>2020</v>
      </c>
      <c r="B8407" s="259" t="s">
        <v>1021</v>
      </c>
      <c r="C8407" s="260" t="s">
        <v>1022</v>
      </c>
      <c r="D8407" s="73" t="str">
        <f t="shared" si="269"/>
        <v>jul/2020</v>
      </c>
      <c r="E8407" s="263">
        <v>44036</v>
      </c>
      <c r="F8407" s="259" t="s">
        <v>1577</v>
      </c>
      <c r="G8407" s="259" t="s">
        <v>295</v>
      </c>
      <c r="H8407" s="264" t="s">
        <v>1531</v>
      </c>
      <c r="I8407" s="264" t="s">
        <v>276</v>
      </c>
      <c r="J8407" s="264">
        <v>-101.5</v>
      </c>
      <c r="K8407" s="82" t="str">
        <f>IFERROR(IFERROR(VLOOKUP(I8407,'DE-PARA'!B:D,3,0),VLOOKUP(I8407,'DE-PARA'!C:D,2,0)),"NÃO ENCONTRADO")</f>
        <v>Despesas com Viagens</v>
      </c>
      <c r="L8407" s="50" t="str">
        <f>VLOOKUP(K8407,'Base -Receita-Despesa'!$B:$AS,1,FALSE)</f>
        <v>Despesas com Viagens</v>
      </c>
    </row>
    <row r="8408" spans="1:12" ht="15" customHeight="1" x14ac:dyDescent="0.25">
      <c r="A8408" s="81" t="str">
        <f t="shared" si="268"/>
        <v>2020</v>
      </c>
      <c r="B8408" s="259" t="s">
        <v>1021</v>
      </c>
      <c r="C8408" s="260" t="s">
        <v>1022</v>
      </c>
      <c r="D8408" s="73" t="str">
        <f t="shared" si="269"/>
        <v>jul/2020</v>
      </c>
      <c r="E8408" s="263">
        <v>44036</v>
      </c>
      <c r="F8408" s="259">
        <v>216</v>
      </c>
      <c r="G8408" s="262" t="s">
        <v>295</v>
      </c>
      <c r="H8408" s="264" t="s">
        <v>2246</v>
      </c>
      <c r="I8408" s="264" t="s">
        <v>256</v>
      </c>
      <c r="J8408" s="264">
        <v>-344</v>
      </c>
      <c r="K8408" s="82" t="str">
        <f>IFERROR(IFERROR(VLOOKUP(I8408,'DE-PARA'!B:D,3,0),VLOOKUP(I8408,'DE-PARA'!C:D,2,0)),"NÃO ENCONTRADO")</f>
        <v>Materiais</v>
      </c>
      <c r="L8408" s="50" t="str">
        <f>VLOOKUP(K8408,'Base -Receita-Despesa'!$B:$AS,1,FALSE)</f>
        <v>Materiais</v>
      </c>
    </row>
    <row r="8409" spans="1:12" ht="15" customHeight="1" x14ac:dyDescent="0.25">
      <c r="A8409" s="81" t="str">
        <f t="shared" si="268"/>
        <v>2020</v>
      </c>
      <c r="B8409" s="259" t="s">
        <v>1021</v>
      </c>
      <c r="C8409" s="260" t="s">
        <v>1022</v>
      </c>
      <c r="D8409" s="73" t="str">
        <f t="shared" si="269"/>
        <v>jul/2020</v>
      </c>
      <c r="E8409" s="263">
        <v>44036</v>
      </c>
      <c r="F8409" s="259" t="s">
        <v>214</v>
      </c>
      <c r="G8409" s="259" t="s">
        <v>295</v>
      </c>
      <c r="H8409" s="264" t="s">
        <v>197</v>
      </c>
      <c r="I8409" s="264" t="s">
        <v>133</v>
      </c>
      <c r="J8409" s="264">
        <v>-10</v>
      </c>
      <c r="K8409" s="82" t="str">
        <f>IFERROR(IFERROR(VLOOKUP(I8409,'DE-PARA'!B:D,3,0),VLOOKUP(I8409,'DE-PARA'!C:D,2,0)),"NÃO ENCONTRADO")</f>
        <v>Outras Saídas</v>
      </c>
      <c r="L8409" s="50" t="str">
        <f>VLOOKUP(K8409,'Base -Receita-Despesa'!$B:$AS,1,FALSE)</f>
        <v>Outras Saídas</v>
      </c>
    </row>
    <row r="8410" spans="1:12" ht="15" customHeight="1" x14ac:dyDescent="0.25">
      <c r="A8410" s="81" t="str">
        <f t="shared" si="268"/>
        <v>2020</v>
      </c>
      <c r="B8410" s="259" t="s">
        <v>1021</v>
      </c>
      <c r="C8410" s="260" t="s">
        <v>1022</v>
      </c>
      <c r="D8410" s="73" t="str">
        <f t="shared" si="269"/>
        <v>jul/2020</v>
      </c>
      <c r="E8410" s="263">
        <v>44036</v>
      </c>
      <c r="F8410" s="259" t="s">
        <v>207</v>
      </c>
      <c r="G8410" s="259" t="s">
        <v>295</v>
      </c>
      <c r="H8410" s="264" t="s">
        <v>208</v>
      </c>
      <c r="I8410" s="264" t="s">
        <v>298</v>
      </c>
      <c r="J8410" s="265">
        <v>1288.99</v>
      </c>
      <c r="K8410" s="82" t="str">
        <f>IFERROR(IFERROR(VLOOKUP(I8410,'DE-PARA'!B:D,3,0),VLOOKUP(I8410,'DE-PARA'!C:D,2,0)),"NÃO ENCONTRADO")</f>
        <v>Entrada Conta Aplicação (+)</v>
      </c>
      <c r="L8410" s="50" t="str">
        <f>VLOOKUP(K8410,'Base -Receita-Despesa'!$B:$AS,1,FALSE)</f>
        <v>ENTRADA CONTA APLICAÇÃO (+)</v>
      </c>
    </row>
    <row r="8411" spans="1:12" ht="15" customHeight="1" x14ac:dyDescent="0.25">
      <c r="A8411" s="81" t="str">
        <f t="shared" si="268"/>
        <v>2020</v>
      </c>
      <c r="B8411" s="259" t="s">
        <v>1021</v>
      </c>
      <c r="C8411" s="260" t="s">
        <v>1022</v>
      </c>
      <c r="D8411" s="73" t="str">
        <f t="shared" si="269"/>
        <v>jul/2020</v>
      </c>
      <c r="E8411" s="263">
        <v>44039</v>
      </c>
      <c r="F8411" s="259" t="s">
        <v>205</v>
      </c>
      <c r="G8411" s="259" t="s">
        <v>295</v>
      </c>
      <c r="H8411" s="264" t="s">
        <v>736</v>
      </c>
      <c r="I8411" s="264" t="s">
        <v>125</v>
      </c>
      <c r="J8411" s="265">
        <v>407243.72</v>
      </c>
      <c r="K8411" s="82" t="str">
        <f>IFERROR(IFERROR(VLOOKUP(I8411,'DE-PARA'!B:D,3,0),VLOOKUP(I8411,'DE-PARA'!C:D,2,0)),"NÃO ENCONTRADO")</f>
        <v>TEV – Transferências Entre Contas (Entradas)</v>
      </c>
      <c r="L8411" s="50" t="str">
        <f>VLOOKUP(K8411,'Base -Receita-Despesa'!$B:$AS,1,FALSE)</f>
        <v>TEV – Transferências Entre Contas (Entradas)</v>
      </c>
    </row>
    <row r="8412" spans="1:12" ht="15" customHeight="1" x14ac:dyDescent="0.25">
      <c r="A8412" s="81" t="str">
        <f t="shared" si="268"/>
        <v>2020</v>
      </c>
      <c r="B8412" s="259" t="s">
        <v>1023</v>
      </c>
      <c r="C8412" s="260" t="s">
        <v>1022</v>
      </c>
      <c r="D8412" s="73" t="str">
        <f t="shared" si="269"/>
        <v>jul/2020</v>
      </c>
      <c r="E8412" s="263">
        <v>44039</v>
      </c>
      <c r="F8412" s="259" t="s">
        <v>143</v>
      </c>
      <c r="G8412" s="259" t="s">
        <v>295</v>
      </c>
      <c r="H8412" s="264" t="s">
        <v>143</v>
      </c>
      <c r="I8412" s="264" t="s">
        <v>235</v>
      </c>
      <c r="J8412" s="265">
        <v>407243.72</v>
      </c>
      <c r="K8412" s="82" t="str">
        <f>IFERROR(IFERROR(VLOOKUP(I8412,'DE-PARA'!B:D,3,0),VLOOKUP(I8412,'DE-PARA'!C:D,2,0)),"NÃO ENCONTRADO")</f>
        <v>Repasses Contrato de Gestão</v>
      </c>
      <c r="L8412" s="50" t="str">
        <f>VLOOKUP(K8412,'Base -Receita-Despesa'!$B:$AS,1,FALSE)</f>
        <v>Repasses Contrato de Gestão</v>
      </c>
    </row>
    <row r="8413" spans="1:12" ht="15" customHeight="1" x14ac:dyDescent="0.25">
      <c r="A8413" s="81" t="str">
        <f t="shared" si="268"/>
        <v>2020</v>
      </c>
      <c r="B8413" s="259" t="s">
        <v>1023</v>
      </c>
      <c r="C8413" s="260" t="s">
        <v>1022</v>
      </c>
      <c r="D8413" s="73" t="str">
        <f t="shared" si="269"/>
        <v>jul/2020</v>
      </c>
      <c r="E8413" s="263">
        <v>44039</v>
      </c>
      <c r="F8413" s="259" t="s">
        <v>205</v>
      </c>
      <c r="G8413" s="259" t="s">
        <v>295</v>
      </c>
      <c r="H8413" s="264" t="s">
        <v>736</v>
      </c>
      <c r="I8413" s="264" t="s">
        <v>125</v>
      </c>
      <c r="J8413" s="265">
        <v>-407243.72</v>
      </c>
      <c r="K8413" s="82" t="str">
        <f>IFERROR(IFERROR(VLOOKUP(I8413,'DE-PARA'!B:D,3,0),VLOOKUP(I8413,'DE-PARA'!C:D,2,0)),"NÃO ENCONTRADO")</f>
        <v>TEV – Transferências Entre Contas (Entradas)</v>
      </c>
      <c r="L8413" s="50" t="str">
        <f>VLOOKUP(K8413,'Base -Receita-Despesa'!$B:$AS,1,FALSE)</f>
        <v>TEV – Transferências Entre Contas (Entradas)</v>
      </c>
    </row>
    <row r="8414" spans="1:12" ht="15" customHeight="1" x14ac:dyDescent="0.25">
      <c r="A8414" s="81" t="str">
        <f t="shared" si="268"/>
        <v>2020</v>
      </c>
      <c r="B8414" s="259" t="s">
        <v>1021</v>
      </c>
      <c r="C8414" s="260" t="s">
        <v>1022</v>
      </c>
      <c r="D8414" s="73" t="str">
        <f t="shared" si="269"/>
        <v>jul/2020</v>
      </c>
      <c r="E8414" s="263">
        <v>44040</v>
      </c>
      <c r="F8414" s="259" t="s">
        <v>1577</v>
      </c>
      <c r="G8414" s="259" t="s">
        <v>295</v>
      </c>
      <c r="H8414" s="264" t="s">
        <v>2048</v>
      </c>
      <c r="I8414" s="264" t="s">
        <v>276</v>
      </c>
      <c r="J8414" s="264">
        <v>-19.98</v>
      </c>
      <c r="K8414" s="82" t="str">
        <f>IFERROR(IFERROR(VLOOKUP(I8414,'DE-PARA'!B:D,3,0),VLOOKUP(I8414,'DE-PARA'!C:D,2,0)),"NÃO ENCONTRADO")</f>
        <v>Despesas com Viagens</v>
      </c>
      <c r="L8414" s="50" t="str">
        <f>VLOOKUP(K8414,'Base -Receita-Despesa'!$B:$AS,1,FALSE)</f>
        <v>Despesas com Viagens</v>
      </c>
    </row>
    <row r="8415" spans="1:12" ht="15" customHeight="1" x14ac:dyDescent="0.25">
      <c r="A8415" s="81" t="str">
        <f t="shared" si="268"/>
        <v>2020</v>
      </c>
      <c r="B8415" s="259" t="s">
        <v>1021</v>
      </c>
      <c r="C8415" s="260" t="s">
        <v>1022</v>
      </c>
      <c r="D8415" s="73" t="str">
        <f t="shared" si="269"/>
        <v>jul/2020</v>
      </c>
      <c r="E8415" s="263">
        <v>44040</v>
      </c>
      <c r="F8415" s="259">
        <v>6588</v>
      </c>
      <c r="G8415" s="259" t="s">
        <v>295</v>
      </c>
      <c r="H8415" s="264" t="s">
        <v>1782</v>
      </c>
      <c r="I8415" s="264" t="s">
        <v>190</v>
      </c>
      <c r="J8415" s="265">
        <v>-5828.6</v>
      </c>
      <c r="K8415" s="82" t="str">
        <f>IFERROR(IFERROR(VLOOKUP(I8415,'DE-PARA'!B:D,3,0),VLOOKUP(I8415,'DE-PARA'!C:D,2,0)),"NÃO ENCONTRADO")</f>
        <v>Serviços</v>
      </c>
      <c r="L8415" s="50" t="str">
        <f>VLOOKUP(K8415,'Base -Receita-Despesa'!$B:$AS,1,FALSE)</f>
        <v>Serviços</v>
      </c>
    </row>
    <row r="8416" spans="1:12" ht="15" customHeight="1" x14ac:dyDescent="0.25">
      <c r="A8416" s="81" t="str">
        <f t="shared" si="268"/>
        <v>2020</v>
      </c>
      <c r="B8416" s="259" t="s">
        <v>1021</v>
      </c>
      <c r="C8416" s="260" t="s">
        <v>1022</v>
      </c>
      <c r="D8416" s="73" t="str">
        <f t="shared" si="269"/>
        <v>jul/2020</v>
      </c>
      <c r="E8416" s="263">
        <v>44040</v>
      </c>
      <c r="F8416" s="259">
        <v>2</v>
      </c>
      <c r="G8416" s="259" t="s">
        <v>295</v>
      </c>
      <c r="H8416" s="264" t="s">
        <v>2224</v>
      </c>
      <c r="I8416" s="264" t="s">
        <v>243</v>
      </c>
      <c r="J8416" s="265">
        <v>-22907.02</v>
      </c>
      <c r="K8416" s="82" t="str">
        <f>IFERROR(IFERROR(VLOOKUP(I8416,'DE-PARA'!B:D,3,0),VLOOKUP(I8416,'DE-PARA'!C:D,2,0)),"NÃO ENCONTRADO")</f>
        <v>Pessoal</v>
      </c>
      <c r="L8416" s="50" t="str">
        <f>VLOOKUP(K8416,'Base -Receita-Despesa'!$B:$AS,1,FALSE)</f>
        <v>Pessoal</v>
      </c>
    </row>
    <row r="8417" spans="1:12" ht="15" customHeight="1" x14ac:dyDescent="0.25">
      <c r="A8417" s="81" t="str">
        <f t="shared" si="268"/>
        <v>2020</v>
      </c>
      <c r="B8417" s="259" t="s">
        <v>1021</v>
      </c>
      <c r="C8417" s="260" t="s">
        <v>1022</v>
      </c>
      <c r="D8417" s="73" t="str">
        <f t="shared" si="269"/>
        <v>jul/2020</v>
      </c>
      <c r="E8417" s="263">
        <v>44040</v>
      </c>
      <c r="F8417" s="259" t="s">
        <v>129</v>
      </c>
      <c r="G8417" s="259" t="s">
        <v>295</v>
      </c>
      <c r="H8417" s="264" t="s">
        <v>2266</v>
      </c>
      <c r="I8417" s="264" t="s">
        <v>131</v>
      </c>
      <c r="J8417" s="265">
        <v>-13624.89</v>
      </c>
      <c r="K8417" s="82" t="str">
        <f>IFERROR(IFERROR(VLOOKUP(I8417,'DE-PARA'!B:D,3,0),VLOOKUP(I8417,'DE-PARA'!C:D,2,0)),"NÃO ENCONTRADO")</f>
        <v>Pessoal</v>
      </c>
      <c r="L8417" s="50" t="str">
        <f>VLOOKUP(K8417,'Base -Receita-Despesa'!$B:$AS,1,FALSE)</f>
        <v>Pessoal</v>
      </c>
    </row>
    <row r="8418" spans="1:12" ht="15" customHeight="1" x14ac:dyDescent="0.25">
      <c r="A8418" s="81" t="str">
        <f t="shared" si="268"/>
        <v>2020</v>
      </c>
      <c r="B8418" s="259" t="s">
        <v>1021</v>
      </c>
      <c r="C8418" s="260" t="s">
        <v>1022</v>
      </c>
      <c r="D8418" s="73" t="str">
        <f t="shared" si="269"/>
        <v>jul/2020</v>
      </c>
      <c r="E8418" s="263">
        <v>44040</v>
      </c>
      <c r="F8418" s="259">
        <v>111</v>
      </c>
      <c r="G8418" s="259" t="s">
        <v>295</v>
      </c>
      <c r="H8418" s="264" t="s">
        <v>844</v>
      </c>
      <c r="I8418" s="264" t="s">
        <v>243</v>
      </c>
      <c r="J8418" s="265">
        <v>-188171.03</v>
      </c>
      <c r="K8418" s="82" t="str">
        <f>IFERROR(IFERROR(VLOOKUP(I8418,'DE-PARA'!B:D,3,0),VLOOKUP(I8418,'DE-PARA'!C:D,2,0)),"NÃO ENCONTRADO")</f>
        <v>Pessoal</v>
      </c>
      <c r="L8418" s="50" t="str">
        <f>VLOOKUP(K8418,'Base -Receita-Despesa'!$B:$AS,1,FALSE)</f>
        <v>Pessoal</v>
      </c>
    </row>
    <row r="8419" spans="1:12" ht="15" customHeight="1" x14ac:dyDescent="0.25">
      <c r="A8419" s="81" t="str">
        <f t="shared" si="268"/>
        <v>2020</v>
      </c>
      <c r="B8419" s="259" t="s">
        <v>1021</v>
      </c>
      <c r="C8419" s="260" t="s">
        <v>1022</v>
      </c>
      <c r="D8419" s="73" t="str">
        <f t="shared" si="269"/>
        <v>jul/2020</v>
      </c>
      <c r="E8419" s="263">
        <v>44040</v>
      </c>
      <c r="F8419" s="259">
        <v>1607</v>
      </c>
      <c r="G8419" s="259" t="s">
        <v>295</v>
      </c>
      <c r="H8419" s="264" t="s">
        <v>1070</v>
      </c>
      <c r="I8419" s="266" t="s">
        <v>119</v>
      </c>
      <c r="J8419" s="265">
        <v>-2974.32</v>
      </c>
      <c r="K8419" s="82" t="str">
        <f>IFERROR(IFERROR(VLOOKUP(I8419,'DE-PARA'!B:D,3,0),VLOOKUP(I8419,'DE-PARA'!C:D,2,0)),"NÃO ENCONTRADO")</f>
        <v>Serviços</v>
      </c>
      <c r="L8419" s="50" t="str">
        <f>VLOOKUP(K8419,'Base -Receita-Despesa'!$B:$AS,1,FALSE)</f>
        <v>Serviços</v>
      </c>
    </row>
    <row r="8420" spans="1:12" ht="15" customHeight="1" x14ac:dyDescent="0.25">
      <c r="A8420" s="81" t="str">
        <f t="shared" si="268"/>
        <v>2020</v>
      </c>
      <c r="B8420" s="259" t="s">
        <v>1021</v>
      </c>
      <c r="C8420" s="260" t="s">
        <v>1022</v>
      </c>
      <c r="D8420" s="73" t="str">
        <f t="shared" si="269"/>
        <v>jul/2020</v>
      </c>
      <c r="E8420" s="263">
        <v>44040</v>
      </c>
      <c r="F8420" s="259">
        <v>2</v>
      </c>
      <c r="G8420" s="259" t="s">
        <v>295</v>
      </c>
      <c r="H8420" s="264" t="s">
        <v>871</v>
      </c>
      <c r="I8420" s="264" t="s">
        <v>243</v>
      </c>
      <c r="J8420" s="265">
        <v>-24186.69</v>
      </c>
      <c r="K8420" s="82" t="str">
        <f>IFERROR(IFERROR(VLOOKUP(I8420,'DE-PARA'!B:D,3,0),VLOOKUP(I8420,'DE-PARA'!C:D,2,0)),"NÃO ENCONTRADO")</f>
        <v>Pessoal</v>
      </c>
      <c r="L8420" s="50" t="str">
        <f>VLOOKUP(K8420,'Base -Receita-Despesa'!$B:$AS,1,FALSE)</f>
        <v>Pessoal</v>
      </c>
    </row>
    <row r="8421" spans="1:12" ht="15" customHeight="1" x14ac:dyDescent="0.25">
      <c r="A8421" s="81" t="str">
        <f t="shared" si="268"/>
        <v>2020</v>
      </c>
      <c r="B8421" s="259" t="s">
        <v>1021</v>
      </c>
      <c r="C8421" s="260" t="s">
        <v>1022</v>
      </c>
      <c r="D8421" s="73" t="str">
        <f t="shared" si="269"/>
        <v>jul/2020</v>
      </c>
      <c r="E8421" s="263">
        <v>44040</v>
      </c>
      <c r="F8421" s="259">
        <v>342</v>
      </c>
      <c r="G8421" s="259" t="s">
        <v>295</v>
      </c>
      <c r="H8421" s="264" t="s">
        <v>2131</v>
      </c>
      <c r="I8421" s="264" t="s">
        <v>144</v>
      </c>
      <c r="J8421" s="265">
        <v>-6600</v>
      </c>
      <c r="K8421" s="82" t="str">
        <f>IFERROR(IFERROR(VLOOKUP(I8421,'DE-PARA'!B:D,3,0),VLOOKUP(I8421,'DE-PARA'!C:D,2,0)),"NÃO ENCONTRADO")</f>
        <v>Concessionárias (água, luz e telefone)</v>
      </c>
      <c r="L8421" s="50" t="str">
        <f>VLOOKUP(K8421,'Base -Receita-Despesa'!$B:$AS,1,FALSE)</f>
        <v>Concessionárias (água, luz e telefone)</v>
      </c>
    </row>
    <row r="8422" spans="1:12" ht="15" customHeight="1" x14ac:dyDescent="0.25">
      <c r="A8422" s="81" t="str">
        <f t="shared" si="268"/>
        <v>2020</v>
      </c>
      <c r="B8422" s="259" t="s">
        <v>1021</v>
      </c>
      <c r="C8422" s="260" t="s">
        <v>1022</v>
      </c>
      <c r="D8422" s="73" t="str">
        <f t="shared" si="269"/>
        <v>jul/2020</v>
      </c>
      <c r="E8422" s="263">
        <v>44040</v>
      </c>
      <c r="F8422" s="259">
        <v>1471</v>
      </c>
      <c r="G8422" s="259" t="s">
        <v>295</v>
      </c>
      <c r="H8422" s="264" t="s">
        <v>2019</v>
      </c>
      <c r="I8422" s="264" t="s">
        <v>186</v>
      </c>
      <c r="J8422" s="265">
        <v>-10000</v>
      </c>
      <c r="K8422" s="82" t="str">
        <f>IFERROR(IFERROR(VLOOKUP(I8422,'DE-PARA'!B:D,3,0),VLOOKUP(I8422,'DE-PARA'!C:D,2,0)),"NÃO ENCONTRADO")</f>
        <v>Serviços</v>
      </c>
      <c r="L8422" s="50" t="str">
        <f>VLOOKUP(K8422,'Base -Receita-Despesa'!$B:$AS,1,FALSE)</f>
        <v>Serviços</v>
      </c>
    </row>
    <row r="8423" spans="1:12" ht="15" customHeight="1" x14ac:dyDescent="0.25">
      <c r="A8423" s="81" t="str">
        <f t="shared" si="268"/>
        <v>2020</v>
      </c>
      <c r="B8423" s="259" t="s">
        <v>1021</v>
      </c>
      <c r="C8423" s="260" t="s">
        <v>1022</v>
      </c>
      <c r="D8423" s="73" t="str">
        <f t="shared" si="269"/>
        <v>jul/2020</v>
      </c>
      <c r="E8423" s="263">
        <v>44040</v>
      </c>
      <c r="F8423" s="259" t="s">
        <v>214</v>
      </c>
      <c r="G8423" s="259" t="s">
        <v>295</v>
      </c>
      <c r="H8423" s="264" t="s">
        <v>197</v>
      </c>
      <c r="I8423" s="264" t="s">
        <v>133</v>
      </c>
      <c r="J8423" s="264">
        <v>-10</v>
      </c>
      <c r="K8423" s="82" t="str">
        <f>IFERROR(IFERROR(VLOOKUP(I8423,'DE-PARA'!B:D,3,0),VLOOKUP(I8423,'DE-PARA'!C:D,2,0)),"NÃO ENCONTRADO")</f>
        <v>Outras Saídas</v>
      </c>
      <c r="L8423" s="50" t="str">
        <f>VLOOKUP(K8423,'Base -Receita-Despesa'!$B:$AS,1,FALSE)</f>
        <v>Outras Saídas</v>
      </c>
    </row>
    <row r="8424" spans="1:12" ht="15" customHeight="1" x14ac:dyDescent="0.25">
      <c r="A8424" s="81" t="str">
        <f t="shared" si="268"/>
        <v>2020</v>
      </c>
      <c r="B8424" s="259" t="s">
        <v>1021</v>
      </c>
      <c r="C8424" s="260" t="s">
        <v>1022</v>
      </c>
      <c r="D8424" s="73" t="str">
        <f t="shared" si="269"/>
        <v>jul/2020</v>
      </c>
      <c r="E8424" s="263">
        <v>44040</v>
      </c>
      <c r="F8424" s="259" t="s">
        <v>214</v>
      </c>
      <c r="G8424" s="259" t="s">
        <v>295</v>
      </c>
      <c r="H8424" s="264" t="s">
        <v>197</v>
      </c>
      <c r="I8424" s="264" t="s">
        <v>133</v>
      </c>
      <c r="J8424" s="264">
        <v>-10</v>
      </c>
      <c r="K8424" s="82" t="str">
        <f>IFERROR(IFERROR(VLOOKUP(I8424,'DE-PARA'!B:D,3,0),VLOOKUP(I8424,'DE-PARA'!C:D,2,0)),"NÃO ENCONTRADO")</f>
        <v>Outras Saídas</v>
      </c>
      <c r="L8424" s="50" t="str">
        <f>VLOOKUP(K8424,'Base -Receita-Despesa'!$B:$AS,1,FALSE)</f>
        <v>Outras Saídas</v>
      </c>
    </row>
    <row r="8425" spans="1:12" ht="15" customHeight="1" x14ac:dyDescent="0.25">
      <c r="A8425" s="81" t="str">
        <f t="shared" si="268"/>
        <v>2020</v>
      </c>
      <c r="B8425" s="259" t="s">
        <v>1021</v>
      </c>
      <c r="C8425" s="260" t="s">
        <v>1022</v>
      </c>
      <c r="D8425" s="73" t="str">
        <f t="shared" si="269"/>
        <v>jul/2020</v>
      </c>
      <c r="E8425" s="263">
        <v>44040</v>
      </c>
      <c r="F8425" s="259" t="s">
        <v>214</v>
      </c>
      <c r="G8425" s="259" t="s">
        <v>295</v>
      </c>
      <c r="H8425" s="264" t="s">
        <v>197</v>
      </c>
      <c r="I8425" s="264" t="s">
        <v>133</v>
      </c>
      <c r="J8425" s="264">
        <v>-10</v>
      </c>
      <c r="K8425" s="82" t="str">
        <f>IFERROR(IFERROR(VLOOKUP(I8425,'DE-PARA'!B:D,3,0),VLOOKUP(I8425,'DE-PARA'!C:D,2,0)),"NÃO ENCONTRADO")</f>
        <v>Outras Saídas</v>
      </c>
      <c r="L8425" s="50" t="str">
        <f>VLOOKUP(K8425,'Base -Receita-Despesa'!$B:$AS,1,FALSE)</f>
        <v>Outras Saídas</v>
      </c>
    </row>
    <row r="8426" spans="1:12" ht="15" customHeight="1" x14ac:dyDescent="0.25">
      <c r="A8426" s="81" t="str">
        <f t="shared" si="268"/>
        <v>2020</v>
      </c>
      <c r="B8426" s="259" t="s">
        <v>1021</v>
      </c>
      <c r="C8426" s="260" t="s">
        <v>1022</v>
      </c>
      <c r="D8426" s="73" t="str">
        <f t="shared" si="269"/>
        <v>jul/2020</v>
      </c>
      <c r="E8426" s="263">
        <v>44040</v>
      </c>
      <c r="F8426" s="259" t="s">
        <v>214</v>
      </c>
      <c r="G8426" s="259" t="s">
        <v>295</v>
      </c>
      <c r="H8426" s="264" t="s">
        <v>197</v>
      </c>
      <c r="I8426" s="264" t="s">
        <v>133</v>
      </c>
      <c r="J8426" s="264">
        <v>-10</v>
      </c>
      <c r="K8426" s="82" t="str">
        <f>IFERROR(IFERROR(VLOOKUP(I8426,'DE-PARA'!B:D,3,0),VLOOKUP(I8426,'DE-PARA'!C:D,2,0)),"NÃO ENCONTRADO")</f>
        <v>Outras Saídas</v>
      </c>
      <c r="L8426" s="50" t="str">
        <f>VLOOKUP(K8426,'Base -Receita-Despesa'!$B:$AS,1,FALSE)</f>
        <v>Outras Saídas</v>
      </c>
    </row>
    <row r="8427" spans="1:12" ht="15" customHeight="1" x14ac:dyDescent="0.25">
      <c r="A8427" s="81" t="str">
        <f t="shared" si="268"/>
        <v>2020</v>
      </c>
      <c r="B8427" s="259" t="s">
        <v>1021</v>
      </c>
      <c r="C8427" s="260" t="s">
        <v>1022</v>
      </c>
      <c r="D8427" s="73" t="str">
        <f t="shared" si="269"/>
        <v>jul/2020</v>
      </c>
      <c r="E8427" s="263">
        <v>44040</v>
      </c>
      <c r="F8427" s="259" t="s">
        <v>214</v>
      </c>
      <c r="G8427" s="259" t="s">
        <v>295</v>
      </c>
      <c r="H8427" s="264" t="s">
        <v>197</v>
      </c>
      <c r="I8427" s="264" t="s">
        <v>133</v>
      </c>
      <c r="J8427" s="264">
        <v>-10</v>
      </c>
      <c r="K8427" s="82" t="str">
        <f>IFERROR(IFERROR(VLOOKUP(I8427,'DE-PARA'!B:D,3,0),VLOOKUP(I8427,'DE-PARA'!C:D,2,0)),"NÃO ENCONTRADO")</f>
        <v>Outras Saídas</v>
      </c>
      <c r="L8427" s="50" t="str">
        <f>VLOOKUP(K8427,'Base -Receita-Despesa'!$B:$AS,1,FALSE)</f>
        <v>Outras Saídas</v>
      </c>
    </row>
    <row r="8428" spans="1:12" ht="15" customHeight="1" x14ac:dyDescent="0.25">
      <c r="A8428" s="81" t="str">
        <f t="shared" si="268"/>
        <v>2020</v>
      </c>
      <c r="B8428" s="259" t="s">
        <v>1021</v>
      </c>
      <c r="C8428" s="260" t="s">
        <v>1022</v>
      </c>
      <c r="D8428" s="73" t="str">
        <f t="shared" si="269"/>
        <v>jul/2020</v>
      </c>
      <c r="E8428" s="263">
        <v>44040</v>
      </c>
      <c r="F8428" s="259" t="s">
        <v>214</v>
      </c>
      <c r="G8428" s="259" t="s">
        <v>295</v>
      </c>
      <c r="H8428" s="264" t="s">
        <v>197</v>
      </c>
      <c r="I8428" s="264" t="s">
        <v>133</v>
      </c>
      <c r="J8428" s="264">
        <v>-10</v>
      </c>
      <c r="K8428" s="82" t="str">
        <f>IFERROR(IFERROR(VLOOKUP(I8428,'DE-PARA'!B:D,3,0),VLOOKUP(I8428,'DE-PARA'!C:D,2,0)),"NÃO ENCONTRADO")</f>
        <v>Outras Saídas</v>
      </c>
      <c r="L8428" s="50" t="str">
        <f>VLOOKUP(K8428,'Base -Receita-Despesa'!$B:$AS,1,FALSE)</f>
        <v>Outras Saídas</v>
      </c>
    </row>
    <row r="8429" spans="1:12" ht="15" customHeight="1" x14ac:dyDescent="0.25">
      <c r="A8429" s="81" t="str">
        <f t="shared" si="268"/>
        <v>2020</v>
      </c>
      <c r="B8429" s="259" t="s">
        <v>1021</v>
      </c>
      <c r="C8429" s="260" t="s">
        <v>1022</v>
      </c>
      <c r="D8429" s="73" t="str">
        <f t="shared" si="269"/>
        <v>jul/2020</v>
      </c>
      <c r="E8429" s="263">
        <v>44040</v>
      </c>
      <c r="F8429" s="259" t="s">
        <v>214</v>
      </c>
      <c r="G8429" s="259" t="s">
        <v>295</v>
      </c>
      <c r="H8429" s="264" t="s">
        <v>197</v>
      </c>
      <c r="I8429" s="264" t="s">
        <v>133</v>
      </c>
      <c r="J8429" s="264">
        <v>-10</v>
      </c>
      <c r="K8429" s="82" t="str">
        <f>IFERROR(IFERROR(VLOOKUP(I8429,'DE-PARA'!B:D,3,0),VLOOKUP(I8429,'DE-PARA'!C:D,2,0)),"NÃO ENCONTRADO")</f>
        <v>Outras Saídas</v>
      </c>
      <c r="L8429" s="50" t="str">
        <f>VLOOKUP(K8429,'Base -Receita-Despesa'!$B:$AS,1,FALSE)</f>
        <v>Outras Saídas</v>
      </c>
    </row>
    <row r="8430" spans="1:12" ht="15" customHeight="1" x14ac:dyDescent="0.25">
      <c r="A8430" s="81" t="str">
        <f t="shared" si="268"/>
        <v>2020</v>
      </c>
      <c r="B8430" s="259" t="s">
        <v>1021</v>
      </c>
      <c r="C8430" s="260" t="s">
        <v>1022</v>
      </c>
      <c r="D8430" s="73" t="str">
        <f t="shared" si="269"/>
        <v>jul/2020</v>
      </c>
      <c r="E8430" s="263">
        <v>44040</v>
      </c>
      <c r="F8430" s="259" t="s">
        <v>214</v>
      </c>
      <c r="G8430" s="259" t="s">
        <v>295</v>
      </c>
      <c r="H8430" s="264" t="s">
        <v>197</v>
      </c>
      <c r="I8430" s="264" t="s">
        <v>133</v>
      </c>
      <c r="J8430" s="264">
        <v>-10</v>
      </c>
      <c r="K8430" s="82" t="str">
        <f>IFERROR(IFERROR(VLOOKUP(I8430,'DE-PARA'!B:D,3,0),VLOOKUP(I8430,'DE-PARA'!C:D,2,0)),"NÃO ENCONTRADO")</f>
        <v>Outras Saídas</v>
      </c>
      <c r="L8430" s="50" t="str">
        <f>VLOOKUP(K8430,'Base -Receita-Despesa'!$B:$AS,1,FALSE)</f>
        <v>Outras Saídas</v>
      </c>
    </row>
    <row r="8431" spans="1:12" ht="15" customHeight="1" x14ac:dyDescent="0.25">
      <c r="A8431" s="81" t="str">
        <f t="shared" si="268"/>
        <v>2020</v>
      </c>
      <c r="B8431" s="259" t="s">
        <v>1021</v>
      </c>
      <c r="C8431" s="260" t="s">
        <v>1022</v>
      </c>
      <c r="D8431" s="73" t="str">
        <f t="shared" si="269"/>
        <v>jul/2020</v>
      </c>
      <c r="E8431" s="263">
        <v>44041</v>
      </c>
      <c r="F8431" s="259">
        <v>3227</v>
      </c>
      <c r="G8431" s="259" t="s">
        <v>295</v>
      </c>
      <c r="H8431" s="264" t="s">
        <v>2125</v>
      </c>
      <c r="I8431" s="264" t="s">
        <v>253</v>
      </c>
      <c r="J8431" s="264">
        <v>-770</v>
      </c>
      <c r="K8431" s="82" t="str">
        <f>IFERROR(IFERROR(VLOOKUP(I8431,'DE-PARA'!B:D,3,0),VLOOKUP(I8431,'DE-PARA'!C:D,2,0)),"NÃO ENCONTRADO")</f>
        <v>Materiais</v>
      </c>
      <c r="L8431" s="50" t="str">
        <f>VLOOKUP(K8431,'Base -Receita-Despesa'!$B:$AS,1,FALSE)</f>
        <v>Materiais</v>
      </c>
    </row>
    <row r="8432" spans="1:12" ht="15" customHeight="1" x14ac:dyDescent="0.25">
      <c r="A8432" s="81" t="str">
        <f t="shared" si="268"/>
        <v>2020</v>
      </c>
      <c r="B8432" s="259" t="s">
        <v>1021</v>
      </c>
      <c r="C8432" s="260" t="s">
        <v>1022</v>
      </c>
      <c r="D8432" s="73" t="str">
        <f t="shared" si="269"/>
        <v>jul/2020</v>
      </c>
      <c r="E8432" s="263">
        <v>44041</v>
      </c>
      <c r="F8432" s="259">
        <v>7555</v>
      </c>
      <c r="G8432" s="259" t="s">
        <v>295</v>
      </c>
      <c r="H8432" s="264" t="s">
        <v>2267</v>
      </c>
      <c r="I8432" s="264" t="s">
        <v>249</v>
      </c>
      <c r="J8432" s="264">
        <v>-249.3</v>
      </c>
      <c r="K8432" s="82" t="str">
        <f>IFERROR(IFERROR(VLOOKUP(I8432,'DE-PARA'!B:D,3,0),VLOOKUP(I8432,'DE-PARA'!C:D,2,0)),"NÃO ENCONTRADO")</f>
        <v>Materiais</v>
      </c>
      <c r="L8432" s="50" t="str">
        <f>VLOOKUP(K8432,'Base -Receita-Despesa'!$B:$AS,1,FALSE)</f>
        <v>Materiais</v>
      </c>
    </row>
    <row r="8433" spans="1:12" ht="15" customHeight="1" x14ac:dyDescent="0.25">
      <c r="A8433" s="81" t="str">
        <f t="shared" si="268"/>
        <v>2020</v>
      </c>
      <c r="B8433" s="259" t="s">
        <v>1021</v>
      </c>
      <c r="C8433" s="260" t="s">
        <v>1022</v>
      </c>
      <c r="D8433" s="73" t="str">
        <f t="shared" si="269"/>
        <v>jul/2020</v>
      </c>
      <c r="E8433" s="263">
        <v>44041</v>
      </c>
      <c r="F8433" s="259">
        <v>896937</v>
      </c>
      <c r="G8433" s="259" t="s">
        <v>309</v>
      </c>
      <c r="H8433" s="264" t="s">
        <v>2240</v>
      </c>
      <c r="I8433" s="264" t="s">
        <v>249</v>
      </c>
      <c r="J8433" s="264">
        <v>-544.78</v>
      </c>
      <c r="K8433" s="82" t="str">
        <f>IFERROR(IFERROR(VLOOKUP(I8433,'DE-PARA'!B:D,3,0),VLOOKUP(I8433,'DE-PARA'!C:D,2,0)),"NÃO ENCONTRADO")</f>
        <v>Materiais</v>
      </c>
      <c r="L8433" s="50" t="str">
        <f>VLOOKUP(K8433,'Base -Receita-Despesa'!$B:$AS,1,FALSE)</f>
        <v>Materiais</v>
      </c>
    </row>
    <row r="8434" spans="1:12" ht="15" customHeight="1" x14ac:dyDescent="0.25">
      <c r="A8434" s="81" t="str">
        <f t="shared" ref="A8434:A8497" si="270">IF(K8434="NÃO ENCONTRADO",0,RIGHT(D8434,4))</f>
        <v>2020</v>
      </c>
      <c r="B8434" s="259" t="s">
        <v>1021</v>
      </c>
      <c r="C8434" s="260" t="s">
        <v>1022</v>
      </c>
      <c r="D8434" s="73" t="str">
        <f t="shared" si="269"/>
        <v>jul/2020</v>
      </c>
      <c r="E8434" s="263">
        <v>44041</v>
      </c>
      <c r="F8434" s="259">
        <v>66414</v>
      </c>
      <c r="G8434" s="259" t="s">
        <v>295</v>
      </c>
      <c r="H8434" s="264" t="s">
        <v>2089</v>
      </c>
      <c r="I8434" s="264" t="s">
        <v>120</v>
      </c>
      <c r="J8434" s="265">
        <v>-49994.22</v>
      </c>
      <c r="K8434" s="82" t="str">
        <f>IFERROR(IFERROR(VLOOKUP(I8434,'DE-PARA'!B:D,3,0),VLOOKUP(I8434,'DE-PARA'!C:D,2,0)),"NÃO ENCONTRADO")</f>
        <v>Serviços</v>
      </c>
      <c r="L8434" s="50" t="str">
        <f>VLOOKUP(K8434,'Base -Receita-Despesa'!$B:$AS,1,FALSE)</f>
        <v>Serviços</v>
      </c>
    </row>
    <row r="8435" spans="1:12" ht="15" customHeight="1" x14ac:dyDescent="0.25">
      <c r="A8435" s="81" t="str">
        <f t="shared" si="270"/>
        <v>2020</v>
      </c>
      <c r="B8435" s="259" t="s">
        <v>1021</v>
      </c>
      <c r="C8435" s="260" t="s">
        <v>1022</v>
      </c>
      <c r="D8435" s="73" t="str">
        <f t="shared" si="269"/>
        <v>jul/2020</v>
      </c>
      <c r="E8435" s="263">
        <v>44041</v>
      </c>
      <c r="F8435" s="259" t="s">
        <v>214</v>
      </c>
      <c r="G8435" s="259" t="s">
        <v>295</v>
      </c>
      <c r="H8435" s="264" t="s">
        <v>197</v>
      </c>
      <c r="I8435" s="264" t="s">
        <v>133</v>
      </c>
      <c r="J8435" s="264">
        <v>-10</v>
      </c>
      <c r="K8435" s="82" t="str">
        <f>IFERROR(IFERROR(VLOOKUP(I8435,'DE-PARA'!B:D,3,0),VLOOKUP(I8435,'DE-PARA'!C:D,2,0)),"NÃO ENCONTRADO")</f>
        <v>Outras Saídas</v>
      </c>
      <c r="L8435" s="50" t="str">
        <f>VLOOKUP(K8435,'Base -Receita-Despesa'!$B:$AS,1,FALSE)</f>
        <v>Outras Saídas</v>
      </c>
    </row>
    <row r="8436" spans="1:12" ht="15" customHeight="1" x14ac:dyDescent="0.25">
      <c r="A8436" s="81" t="str">
        <f t="shared" si="270"/>
        <v>2020</v>
      </c>
      <c r="B8436" s="259" t="s">
        <v>1023</v>
      </c>
      <c r="C8436" s="260" t="s">
        <v>1022</v>
      </c>
      <c r="D8436" s="73" t="str">
        <f t="shared" si="269"/>
        <v>jul/2020</v>
      </c>
      <c r="E8436" s="263">
        <v>44041</v>
      </c>
      <c r="F8436" s="259" t="s">
        <v>143</v>
      </c>
      <c r="G8436" s="259" t="s">
        <v>295</v>
      </c>
      <c r="H8436" s="264" t="s">
        <v>143</v>
      </c>
      <c r="I8436" s="264" t="s">
        <v>235</v>
      </c>
      <c r="J8436" s="265">
        <v>65000</v>
      </c>
      <c r="K8436" s="82" t="str">
        <f>IFERROR(IFERROR(VLOOKUP(I8436,'DE-PARA'!B:D,3,0),VLOOKUP(I8436,'DE-PARA'!C:D,2,0)),"NÃO ENCONTRADO")</f>
        <v>Repasses Contrato de Gestão</v>
      </c>
      <c r="L8436" s="50" t="str">
        <f>VLOOKUP(K8436,'Base -Receita-Despesa'!$B:$AS,1,FALSE)</f>
        <v>Repasses Contrato de Gestão</v>
      </c>
    </row>
    <row r="8437" spans="1:12" ht="15" customHeight="1" x14ac:dyDescent="0.25">
      <c r="A8437" s="81" t="str">
        <f t="shared" si="270"/>
        <v>2020</v>
      </c>
      <c r="B8437" s="259" t="s">
        <v>1021</v>
      </c>
      <c r="C8437" s="260" t="s">
        <v>1022</v>
      </c>
      <c r="D8437" s="73" t="str">
        <f t="shared" si="269"/>
        <v>jul/2020</v>
      </c>
      <c r="E8437" s="263">
        <v>44042</v>
      </c>
      <c r="F8437" s="259" t="s">
        <v>176</v>
      </c>
      <c r="G8437" s="259" t="s">
        <v>295</v>
      </c>
      <c r="H8437" s="264" t="s">
        <v>185</v>
      </c>
      <c r="I8437" s="264" t="s">
        <v>138</v>
      </c>
      <c r="J8437" s="264">
        <v>-252.39</v>
      </c>
      <c r="K8437" s="82" t="str">
        <f>IFERROR(IFERROR(VLOOKUP(I8437,'DE-PARA'!B:D,3,0),VLOOKUP(I8437,'DE-PARA'!C:D,2,0)),"NÃO ENCONTRADO")</f>
        <v>Concessionárias (água, luz e telefone)</v>
      </c>
      <c r="L8437" s="50" t="str">
        <f>VLOOKUP(K8437,'Base -Receita-Despesa'!$B:$AS,1,FALSE)</f>
        <v>Concessionárias (água, luz e telefone)</v>
      </c>
    </row>
    <row r="8438" spans="1:12" ht="15" customHeight="1" x14ac:dyDescent="0.25">
      <c r="A8438" s="81" t="str">
        <f t="shared" si="270"/>
        <v>2020</v>
      </c>
      <c r="B8438" s="259" t="s">
        <v>1021</v>
      </c>
      <c r="C8438" s="260" t="s">
        <v>1022</v>
      </c>
      <c r="D8438" s="73" t="str">
        <f t="shared" si="269"/>
        <v>jul/2020</v>
      </c>
      <c r="E8438" s="263">
        <v>44042</v>
      </c>
      <c r="F8438" s="259">
        <v>290</v>
      </c>
      <c r="G8438" s="259" t="s">
        <v>295</v>
      </c>
      <c r="H8438" s="264" t="s">
        <v>965</v>
      </c>
      <c r="I8438" s="264" t="s">
        <v>257</v>
      </c>
      <c r="J8438" s="264">
        <v>-39.9</v>
      </c>
      <c r="K8438" s="82" t="str">
        <f>IFERROR(IFERROR(VLOOKUP(I8438,'DE-PARA'!B:D,3,0),VLOOKUP(I8438,'DE-PARA'!C:D,2,0)),"NÃO ENCONTRADO")</f>
        <v>Materiais</v>
      </c>
      <c r="L8438" s="50" t="str">
        <f>VLOOKUP(K8438,'Base -Receita-Despesa'!$B:$AS,1,FALSE)</f>
        <v>Materiais</v>
      </c>
    </row>
    <row r="8439" spans="1:12" ht="15" customHeight="1" x14ac:dyDescent="0.25">
      <c r="A8439" s="81" t="str">
        <f t="shared" si="270"/>
        <v>2020</v>
      </c>
      <c r="B8439" s="259" t="s">
        <v>1021</v>
      </c>
      <c r="C8439" s="260" t="s">
        <v>1022</v>
      </c>
      <c r="D8439" s="73" t="str">
        <f t="shared" si="269"/>
        <v>jul/2020</v>
      </c>
      <c r="E8439" s="263">
        <v>44042</v>
      </c>
      <c r="F8439" s="259" t="s">
        <v>174</v>
      </c>
      <c r="G8439" s="259" t="s">
        <v>295</v>
      </c>
      <c r="H8439" s="264" t="s">
        <v>1071</v>
      </c>
      <c r="I8439" s="264" t="s">
        <v>128</v>
      </c>
      <c r="J8439" s="264">
        <v>-605.16</v>
      </c>
      <c r="K8439" s="82" t="str">
        <f>IFERROR(IFERROR(VLOOKUP(I8439,'DE-PARA'!B:D,3,0),VLOOKUP(I8439,'DE-PARA'!C:D,2,0)),"NÃO ENCONTRADO")</f>
        <v>Rescisões Trabalhistas</v>
      </c>
      <c r="L8439" s="50" t="str">
        <f>VLOOKUP(K8439,'Base -Receita-Despesa'!$B:$AS,1,FALSE)</f>
        <v>Rescisões Trabalhistas</v>
      </c>
    </row>
    <row r="8440" spans="1:12" ht="15" customHeight="1" x14ac:dyDescent="0.25">
      <c r="A8440" s="81" t="str">
        <f t="shared" si="270"/>
        <v>2020</v>
      </c>
      <c r="B8440" s="259" t="s">
        <v>1021</v>
      </c>
      <c r="C8440" s="260" t="s">
        <v>1022</v>
      </c>
      <c r="D8440" s="73" t="str">
        <f t="shared" si="269"/>
        <v>jul/2020</v>
      </c>
      <c r="E8440" s="263">
        <v>44042</v>
      </c>
      <c r="F8440" s="259" t="s">
        <v>129</v>
      </c>
      <c r="G8440" s="259" t="s">
        <v>295</v>
      </c>
      <c r="H8440" s="264" t="s">
        <v>1067</v>
      </c>
      <c r="I8440" s="264" t="s">
        <v>131</v>
      </c>
      <c r="J8440" s="264">
        <v>-86.64</v>
      </c>
      <c r="K8440" s="82" t="str">
        <f>IFERROR(IFERROR(VLOOKUP(I8440,'DE-PARA'!B:D,3,0),VLOOKUP(I8440,'DE-PARA'!C:D,2,0)),"NÃO ENCONTRADO")</f>
        <v>Pessoal</v>
      </c>
      <c r="L8440" s="50" t="str">
        <f>VLOOKUP(K8440,'Base -Receita-Despesa'!$B:$AS,1,FALSE)</f>
        <v>Pessoal</v>
      </c>
    </row>
    <row r="8441" spans="1:12" ht="15" customHeight="1" x14ac:dyDescent="0.25">
      <c r="A8441" s="81" t="str">
        <f t="shared" si="270"/>
        <v>2020</v>
      </c>
      <c r="B8441" s="259" t="s">
        <v>1021</v>
      </c>
      <c r="C8441" s="260" t="s">
        <v>1022</v>
      </c>
      <c r="D8441" s="73" t="str">
        <f t="shared" si="269"/>
        <v>jul/2020</v>
      </c>
      <c r="E8441" s="263">
        <v>44042</v>
      </c>
      <c r="F8441" s="261" t="s">
        <v>214</v>
      </c>
      <c r="G8441" s="259" t="s">
        <v>295</v>
      </c>
      <c r="H8441" s="264" t="s">
        <v>197</v>
      </c>
      <c r="I8441" s="264" t="s">
        <v>133</v>
      </c>
      <c r="J8441" s="264">
        <v>-10</v>
      </c>
      <c r="K8441" s="82" t="str">
        <f>IFERROR(IFERROR(VLOOKUP(I8441,'DE-PARA'!B:D,3,0),VLOOKUP(I8441,'DE-PARA'!C:D,2,0)),"NÃO ENCONTRADO")</f>
        <v>Outras Saídas</v>
      </c>
      <c r="L8441" s="50" t="str">
        <f>VLOOKUP(K8441,'Base -Receita-Despesa'!$B:$AS,1,FALSE)</f>
        <v>Outras Saídas</v>
      </c>
    </row>
    <row r="8442" spans="1:12" ht="15" customHeight="1" x14ac:dyDescent="0.25">
      <c r="A8442" s="81" t="str">
        <f t="shared" si="270"/>
        <v>2020</v>
      </c>
      <c r="B8442" s="259" t="s">
        <v>1021</v>
      </c>
      <c r="C8442" s="260" t="s">
        <v>1022</v>
      </c>
      <c r="D8442" s="73" t="str">
        <f t="shared" si="269"/>
        <v>jul/2020</v>
      </c>
      <c r="E8442" s="263">
        <v>44042</v>
      </c>
      <c r="F8442" s="261" t="s">
        <v>214</v>
      </c>
      <c r="G8442" s="259" t="s">
        <v>295</v>
      </c>
      <c r="H8442" s="264" t="s">
        <v>197</v>
      </c>
      <c r="I8442" s="264" t="s">
        <v>133</v>
      </c>
      <c r="J8442" s="264">
        <v>-10</v>
      </c>
      <c r="K8442" s="82" t="str">
        <f>IFERROR(IFERROR(VLOOKUP(I8442,'DE-PARA'!B:D,3,0),VLOOKUP(I8442,'DE-PARA'!C:D,2,0)),"NÃO ENCONTRADO")</f>
        <v>Outras Saídas</v>
      </c>
      <c r="L8442" s="50" t="str">
        <f>VLOOKUP(K8442,'Base -Receita-Despesa'!$B:$AS,1,FALSE)</f>
        <v>Outras Saídas</v>
      </c>
    </row>
    <row r="8443" spans="1:12" ht="15" customHeight="1" x14ac:dyDescent="0.25">
      <c r="A8443" s="81" t="str">
        <f t="shared" si="270"/>
        <v>2020</v>
      </c>
      <c r="B8443" s="259" t="s">
        <v>1021</v>
      </c>
      <c r="C8443" s="260" t="s">
        <v>1022</v>
      </c>
      <c r="D8443" s="73" t="str">
        <f t="shared" si="269"/>
        <v>jul/2020</v>
      </c>
      <c r="E8443" s="263">
        <v>44042</v>
      </c>
      <c r="F8443" s="259" t="s">
        <v>214</v>
      </c>
      <c r="G8443" s="259" t="s">
        <v>295</v>
      </c>
      <c r="H8443" s="264" t="s">
        <v>136</v>
      </c>
      <c r="I8443" s="264" t="s">
        <v>133</v>
      </c>
      <c r="J8443" s="264">
        <v>-7.86</v>
      </c>
      <c r="K8443" s="82" t="str">
        <f>IFERROR(IFERROR(VLOOKUP(I8443,'DE-PARA'!B:D,3,0),VLOOKUP(I8443,'DE-PARA'!C:D,2,0)),"NÃO ENCONTRADO")</f>
        <v>Outras Saídas</v>
      </c>
      <c r="L8443" s="50" t="str">
        <f>VLOOKUP(K8443,'Base -Receita-Despesa'!$B:$AS,1,FALSE)</f>
        <v>Outras Saídas</v>
      </c>
    </row>
    <row r="8444" spans="1:12" ht="15" customHeight="1" x14ac:dyDescent="0.25">
      <c r="A8444" s="81" t="str">
        <f t="shared" si="270"/>
        <v>2020</v>
      </c>
      <c r="B8444" s="259" t="s">
        <v>1021</v>
      </c>
      <c r="C8444" s="260" t="s">
        <v>1022</v>
      </c>
      <c r="D8444" s="73" t="str">
        <f t="shared" si="269"/>
        <v>jul/2020</v>
      </c>
      <c r="E8444" s="263">
        <v>44043</v>
      </c>
      <c r="F8444" s="259" t="s">
        <v>806</v>
      </c>
      <c r="G8444" s="259" t="s">
        <v>295</v>
      </c>
      <c r="H8444" s="264" t="s">
        <v>806</v>
      </c>
      <c r="I8444" s="264" t="s">
        <v>237</v>
      </c>
      <c r="J8444" s="264">
        <v>84.72</v>
      </c>
      <c r="K8444" s="82" t="str">
        <f>IFERROR(IFERROR(VLOOKUP(I8444,'DE-PARA'!B:D,3,0),VLOOKUP(I8444,'DE-PARA'!C:D,2,0)),"NÃO ENCONTRADO")</f>
        <v>Reembolso de Rateios(-)</v>
      </c>
      <c r="L8444" s="50" t="str">
        <f>VLOOKUP(K8444,'Base -Receita-Despesa'!$B:$AS,1,FALSE)</f>
        <v>Reembolso de Rateios(-)</v>
      </c>
    </row>
    <row r="8445" spans="1:12" ht="15" customHeight="1" x14ac:dyDescent="0.25">
      <c r="A8445" s="81" t="str">
        <f t="shared" si="270"/>
        <v>2020</v>
      </c>
      <c r="B8445" s="259" t="s">
        <v>1021</v>
      </c>
      <c r="C8445" s="260" t="s">
        <v>1022</v>
      </c>
      <c r="D8445" s="73" t="str">
        <f t="shared" si="269"/>
        <v>jul/2020</v>
      </c>
      <c r="E8445" s="263">
        <v>44043</v>
      </c>
      <c r="F8445" s="259" t="s">
        <v>141</v>
      </c>
      <c r="G8445" s="259" t="s">
        <v>295</v>
      </c>
      <c r="H8445" s="264" t="s">
        <v>2268</v>
      </c>
      <c r="I8445" s="264" t="s">
        <v>142</v>
      </c>
      <c r="J8445" s="265">
        <v>1813.61</v>
      </c>
      <c r="K8445" s="82" t="str">
        <f>IFERROR(IFERROR(VLOOKUP(I8445,'DE-PARA'!B:D,3,0),VLOOKUP(I8445,'DE-PARA'!C:D,2,0)),"NÃO ENCONTRADO")</f>
        <v>Outras Saídas</v>
      </c>
      <c r="L8445" s="50" t="str">
        <f>VLOOKUP(K8445,'Base -Receita-Despesa'!$B:$AS,1,FALSE)</f>
        <v>Outras Saídas</v>
      </c>
    </row>
    <row r="8446" spans="1:12" ht="15" customHeight="1" x14ac:dyDescent="0.25">
      <c r="A8446" s="81" t="str">
        <f t="shared" si="270"/>
        <v>2020</v>
      </c>
      <c r="B8446" s="259" t="s">
        <v>1021</v>
      </c>
      <c r="C8446" s="260" t="s">
        <v>1022</v>
      </c>
      <c r="D8446" s="73" t="str">
        <f t="shared" si="269"/>
        <v>jul/2020</v>
      </c>
      <c r="E8446" s="263">
        <v>44043</v>
      </c>
      <c r="F8446" s="259" t="s">
        <v>171</v>
      </c>
      <c r="G8446" s="259" t="s">
        <v>295</v>
      </c>
      <c r="H8446" s="264" t="s">
        <v>967</v>
      </c>
      <c r="I8446" s="264" t="s">
        <v>238</v>
      </c>
      <c r="J8446" s="264">
        <v>1.1499999999999999</v>
      </c>
      <c r="K8446" s="82" t="str">
        <f>IFERROR(IFERROR(VLOOKUP(I8446,'DE-PARA'!B:D,3,0),VLOOKUP(I8446,'DE-PARA'!C:D,2,0)),"NÃO ENCONTRADO")</f>
        <v>Rendimentos sobre Aplicações Financeiras</v>
      </c>
      <c r="L8446" s="50" t="str">
        <f>VLOOKUP(K8446,'Base -Receita-Despesa'!$B:$AS,1,FALSE)</f>
        <v>Rendimentos sobre Aplicações Financeiras</v>
      </c>
    </row>
    <row r="8447" spans="1:12" ht="15" customHeight="1" x14ac:dyDescent="0.25">
      <c r="A8447" s="81" t="str">
        <f t="shared" si="270"/>
        <v>2020</v>
      </c>
      <c r="B8447" s="259" t="s">
        <v>1021</v>
      </c>
      <c r="C8447" s="260" t="s">
        <v>1022</v>
      </c>
      <c r="D8447" s="73" t="str">
        <f t="shared" si="269"/>
        <v>ago/2020</v>
      </c>
      <c r="E8447" s="263">
        <v>44046</v>
      </c>
      <c r="F8447" s="262">
        <v>47703</v>
      </c>
      <c r="G8447" s="262" t="s">
        <v>295</v>
      </c>
      <c r="H8447" s="264" t="s">
        <v>591</v>
      </c>
      <c r="I8447" s="264" t="s">
        <v>188</v>
      </c>
      <c r="J8447" s="264">
        <v>-115</v>
      </c>
      <c r="K8447" s="82" t="str">
        <f>IFERROR(IFERROR(VLOOKUP(I8447,'DE-PARA'!B:D,3,0),VLOOKUP(I8447,'DE-PARA'!C:D,2,0)),"NÃO ENCONTRADO")</f>
        <v>Tributos, Taxas e Contribuições</v>
      </c>
      <c r="L8447" s="50" t="str">
        <f>VLOOKUP(K8447,'Base -Receita-Despesa'!$B:$AS,1,FALSE)</f>
        <v>Tributos, Taxas e Contribuições</v>
      </c>
    </row>
    <row r="8448" spans="1:12" ht="15" customHeight="1" x14ac:dyDescent="0.25">
      <c r="A8448" s="81" t="str">
        <f t="shared" si="270"/>
        <v>2020</v>
      </c>
      <c r="B8448" s="259" t="s">
        <v>1021</v>
      </c>
      <c r="C8448" s="260" t="s">
        <v>1022</v>
      </c>
      <c r="D8448" s="73" t="str">
        <f t="shared" si="269"/>
        <v>ago/2020</v>
      </c>
      <c r="E8448" s="263">
        <v>44046</v>
      </c>
      <c r="F8448" s="262" t="s">
        <v>174</v>
      </c>
      <c r="G8448" s="262" t="s">
        <v>295</v>
      </c>
      <c r="H8448" s="264" t="s">
        <v>1071</v>
      </c>
      <c r="I8448" s="264" t="s">
        <v>128</v>
      </c>
      <c r="J8448" s="265">
        <v>-1028.94</v>
      </c>
      <c r="K8448" s="82" t="str">
        <f>IFERROR(IFERROR(VLOOKUP(I8448,'DE-PARA'!B:D,3,0),VLOOKUP(I8448,'DE-PARA'!C:D,2,0)),"NÃO ENCONTRADO")</f>
        <v>Rescisões Trabalhistas</v>
      </c>
      <c r="L8448" s="50" t="str">
        <f>VLOOKUP(K8448,'Base -Receita-Despesa'!$B:$AS,1,FALSE)</f>
        <v>Rescisões Trabalhistas</v>
      </c>
    </row>
    <row r="8449" spans="1:12" ht="15" customHeight="1" x14ac:dyDescent="0.25">
      <c r="A8449" s="81" t="str">
        <f t="shared" si="270"/>
        <v>2020</v>
      </c>
      <c r="B8449" s="259" t="s">
        <v>1021</v>
      </c>
      <c r="C8449" s="260" t="s">
        <v>1022</v>
      </c>
      <c r="D8449" s="73" t="str">
        <f t="shared" si="269"/>
        <v>ago/2020</v>
      </c>
      <c r="E8449" s="263">
        <v>44046</v>
      </c>
      <c r="F8449" s="262" t="s">
        <v>174</v>
      </c>
      <c r="G8449" s="262" t="s">
        <v>295</v>
      </c>
      <c r="H8449" s="264" t="s">
        <v>2269</v>
      </c>
      <c r="I8449" s="264" t="s">
        <v>128</v>
      </c>
      <c r="J8449" s="264">
        <v>-922.14</v>
      </c>
      <c r="K8449" s="82" t="str">
        <f>IFERROR(IFERROR(VLOOKUP(I8449,'DE-PARA'!B:D,3,0),VLOOKUP(I8449,'DE-PARA'!C:D,2,0)),"NÃO ENCONTRADO")</f>
        <v>Rescisões Trabalhistas</v>
      </c>
      <c r="L8449" s="50" t="str">
        <f>VLOOKUP(K8449,'Base -Receita-Despesa'!$B:$AS,1,FALSE)</f>
        <v>Rescisões Trabalhistas</v>
      </c>
    </row>
    <row r="8450" spans="1:12" ht="15" customHeight="1" x14ac:dyDescent="0.25">
      <c r="A8450" s="81" t="str">
        <f t="shared" si="270"/>
        <v>2020</v>
      </c>
      <c r="B8450" s="259" t="s">
        <v>1021</v>
      </c>
      <c r="C8450" s="260" t="s">
        <v>1022</v>
      </c>
      <c r="D8450" s="73" t="str">
        <f t="shared" si="269"/>
        <v>ago/2020</v>
      </c>
      <c r="E8450" s="263">
        <v>44046</v>
      </c>
      <c r="F8450" s="262" t="s">
        <v>174</v>
      </c>
      <c r="G8450" s="262" t="s">
        <v>295</v>
      </c>
      <c r="H8450" s="264" t="s">
        <v>2270</v>
      </c>
      <c r="I8450" s="264" t="s">
        <v>128</v>
      </c>
      <c r="J8450" s="264">
        <v>-799.29</v>
      </c>
      <c r="K8450" s="82" t="str">
        <f>IFERROR(IFERROR(VLOOKUP(I8450,'DE-PARA'!B:D,3,0),VLOOKUP(I8450,'DE-PARA'!C:D,2,0)),"NÃO ENCONTRADO")</f>
        <v>Rescisões Trabalhistas</v>
      </c>
      <c r="L8450" s="50" t="str">
        <f>VLOOKUP(K8450,'Base -Receita-Despesa'!$B:$AS,1,FALSE)</f>
        <v>Rescisões Trabalhistas</v>
      </c>
    </row>
    <row r="8451" spans="1:12" ht="15" customHeight="1" x14ac:dyDescent="0.25">
      <c r="A8451" s="81" t="str">
        <f t="shared" si="270"/>
        <v>2020</v>
      </c>
      <c r="B8451" s="259" t="s">
        <v>1021</v>
      </c>
      <c r="C8451" s="260" t="s">
        <v>1022</v>
      </c>
      <c r="D8451" s="73" t="str">
        <f t="shared" ref="D8451:D8514" si="271">TEXT(E8451,"mmm/aaaa")</f>
        <v>ago/2020</v>
      </c>
      <c r="E8451" s="263">
        <v>44047</v>
      </c>
      <c r="F8451" s="262">
        <v>22041014</v>
      </c>
      <c r="G8451" s="262" t="s">
        <v>295</v>
      </c>
      <c r="H8451" s="266" t="s">
        <v>2271</v>
      </c>
      <c r="I8451" s="264" t="s">
        <v>144</v>
      </c>
      <c r="J8451" s="264">
        <v>-105.79</v>
      </c>
      <c r="K8451" s="82" t="str">
        <f>IFERROR(IFERROR(VLOOKUP(I8451,'DE-PARA'!B:D,3,0),VLOOKUP(I8451,'DE-PARA'!C:D,2,0)),"NÃO ENCONTRADO")</f>
        <v>Concessionárias (água, luz e telefone)</v>
      </c>
      <c r="L8451" s="50" t="str">
        <f>VLOOKUP(K8451,'Base -Receita-Despesa'!$B:$AS,1,FALSE)</f>
        <v>Concessionárias (água, luz e telefone)</v>
      </c>
    </row>
    <row r="8452" spans="1:12" ht="15" customHeight="1" x14ac:dyDescent="0.25">
      <c r="A8452" s="81" t="str">
        <f t="shared" si="270"/>
        <v>2020</v>
      </c>
      <c r="B8452" s="259" t="s">
        <v>1021</v>
      </c>
      <c r="C8452" s="260" t="s">
        <v>1022</v>
      </c>
      <c r="D8452" s="73" t="str">
        <f t="shared" si="271"/>
        <v>ago/2020</v>
      </c>
      <c r="E8452" s="263">
        <v>44047</v>
      </c>
      <c r="F8452" s="262">
        <v>54081</v>
      </c>
      <c r="G8452" s="262" t="s">
        <v>295</v>
      </c>
      <c r="H8452" s="264" t="s">
        <v>1818</v>
      </c>
      <c r="I8452" s="264" t="s">
        <v>138</v>
      </c>
      <c r="J8452" s="264">
        <v>-190</v>
      </c>
      <c r="K8452" s="82" t="str">
        <f>IFERROR(IFERROR(VLOOKUP(I8452,'DE-PARA'!B:D,3,0),VLOOKUP(I8452,'DE-PARA'!C:D,2,0)),"NÃO ENCONTRADO")</f>
        <v>Concessionárias (água, luz e telefone)</v>
      </c>
      <c r="L8452" s="50" t="str">
        <f>VLOOKUP(K8452,'Base -Receita-Despesa'!$B:$AS,1,FALSE)</f>
        <v>Concessionárias (água, luz e telefone)</v>
      </c>
    </row>
    <row r="8453" spans="1:12" ht="15" customHeight="1" x14ac:dyDescent="0.25">
      <c r="A8453" s="81" t="str">
        <f t="shared" si="270"/>
        <v>2020</v>
      </c>
      <c r="B8453" s="259" t="s">
        <v>1021</v>
      </c>
      <c r="C8453" s="260" t="s">
        <v>1022</v>
      </c>
      <c r="D8453" s="73" t="str">
        <f t="shared" si="271"/>
        <v>ago/2020</v>
      </c>
      <c r="E8453" s="263">
        <v>44047</v>
      </c>
      <c r="F8453" s="262">
        <v>46972</v>
      </c>
      <c r="G8453" s="262" t="s">
        <v>295</v>
      </c>
      <c r="H8453" s="264" t="s">
        <v>405</v>
      </c>
      <c r="I8453" s="264" t="s">
        <v>158</v>
      </c>
      <c r="J8453" s="264">
        <v>-285.10000000000002</v>
      </c>
      <c r="K8453" s="82" t="str">
        <f>IFERROR(IFERROR(VLOOKUP(I8453,'DE-PARA'!B:D,3,0),VLOOKUP(I8453,'DE-PARA'!C:D,2,0)),"NÃO ENCONTRADO")</f>
        <v>Materiais</v>
      </c>
      <c r="L8453" s="50" t="str">
        <f>VLOOKUP(K8453,'Base -Receita-Despesa'!$B:$AS,1,FALSE)</f>
        <v>Materiais</v>
      </c>
    </row>
    <row r="8454" spans="1:12" ht="15" customHeight="1" x14ac:dyDescent="0.25">
      <c r="A8454" s="81" t="str">
        <f t="shared" si="270"/>
        <v>2020</v>
      </c>
      <c r="B8454" s="259" t="s">
        <v>1021</v>
      </c>
      <c r="C8454" s="260" t="s">
        <v>1022</v>
      </c>
      <c r="D8454" s="73" t="str">
        <f t="shared" si="271"/>
        <v>ago/2020</v>
      </c>
      <c r="E8454" s="263">
        <v>44047</v>
      </c>
      <c r="F8454" s="262" t="s">
        <v>141</v>
      </c>
      <c r="G8454" s="262" t="s">
        <v>295</v>
      </c>
      <c r="H8454" s="264" t="s">
        <v>968</v>
      </c>
      <c r="I8454" s="264" t="s">
        <v>142</v>
      </c>
      <c r="J8454" s="265">
        <v>-3000</v>
      </c>
      <c r="K8454" s="82" t="str">
        <f>IFERROR(IFERROR(VLOOKUP(I8454,'DE-PARA'!B:D,3,0),VLOOKUP(I8454,'DE-PARA'!C:D,2,0)),"NÃO ENCONTRADO")</f>
        <v>Outras Saídas</v>
      </c>
      <c r="L8454" s="50" t="str">
        <f>VLOOKUP(K8454,'Base -Receita-Despesa'!$B:$AS,1,FALSE)</f>
        <v>Outras Saídas</v>
      </c>
    </row>
    <row r="8455" spans="1:12" ht="15" customHeight="1" x14ac:dyDescent="0.25">
      <c r="A8455" s="81" t="str">
        <f t="shared" si="270"/>
        <v>2020</v>
      </c>
      <c r="B8455" s="259" t="s">
        <v>1021</v>
      </c>
      <c r="C8455" s="260" t="s">
        <v>1022</v>
      </c>
      <c r="D8455" s="73" t="str">
        <f t="shared" si="271"/>
        <v>ago/2020</v>
      </c>
      <c r="E8455" s="263">
        <v>44047</v>
      </c>
      <c r="F8455" s="262">
        <v>9999</v>
      </c>
      <c r="G8455" s="262" t="s">
        <v>295</v>
      </c>
      <c r="H8455" s="264" t="s">
        <v>2023</v>
      </c>
      <c r="I8455" s="264" t="s">
        <v>255</v>
      </c>
      <c r="J8455" s="264">
        <v>-116.5</v>
      </c>
      <c r="K8455" s="82" t="str">
        <f>IFERROR(IFERROR(VLOOKUP(I8455,'DE-PARA'!B:D,3,0),VLOOKUP(I8455,'DE-PARA'!C:D,2,0)),"NÃO ENCONTRADO")</f>
        <v>Materiais</v>
      </c>
      <c r="L8455" s="50" t="str">
        <f>VLOOKUP(K8455,'Base -Receita-Despesa'!$B:$AS,1,FALSE)</f>
        <v>Materiais</v>
      </c>
    </row>
    <row r="8456" spans="1:12" ht="15" customHeight="1" x14ac:dyDescent="0.25">
      <c r="A8456" s="81" t="str">
        <f t="shared" si="270"/>
        <v>2020</v>
      </c>
      <c r="B8456" s="259" t="s">
        <v>1021</v>
      </c>
      <c r="C8456" s="260" t="s">
        <v>1022</v>
      </c>
      <c r="D8456" s="73" t="str">
        <f t="shared" si="271"/>
        <v>ago/2020</v>
      </c>
      <c r="E8456" s="263">
        <v>44048</v>
      </c>
      <c r="F8456" s="259">
        <v>284</v>
      </c>
      <c r="G8456" s="262" t="s">
        <v>295</v>
      </c>
      <c r="H8456" s="264" t="s">
        <v>965</v>
      </c>
      <c r="I8456" s="264" t="s">
        <v>256</v>
      </c>
      <c r="J8456" s="264">
        <v>-460</v>
      </c>
      <c r="K8456" s="82" t="str">
        <f>IFERROR(IFERROR(VLOOKUP(I8456,'DE-PARA'!B:D,3,0),VLOOKUP(I8456,'DE-PARA'!C:D,2,0)),"NÃO ENCONTRADO")</f>
        <v>Materiais</v>
      </c>
      <c r="L8456" s="50" t="str">
        <f>VLOOKUP(K8456,'Base -Receita-Despesa'!$B:$AS,1,FALSE)</f>
        <v>Materiais</v>
      </c>
    </row>
    <row r="8457" spans="1:12" ht="15" customHeight="1" x14ac:dyDescent="0.25">
      <c r="A8457" s="81" t="str">
        <f t="shared" si="270"/>
        <v>2020</v>
      </c>
      <c r="B8457" s="259" t="s">
        <v>1021</v>
      </c>
      <c r="C8457" s="260" t="s">
        <v>1022</v>
      </c>
      <c r="D8457" s="73" t="str">
        <f t="shared" si="271"/>
        <v>ago/2020</v>
      </c>
      <c r="E8457" s="263">
        <v>44048</v>
      </c>
      <c r="F8457" s="259">
        <v>152789</v>
      </c>
      <c r="G8457" s="262" t="s">
        <v>295</v>
      </c>
      <c r="H8457" s="264" t="s">
        <v>1084</v>
      </c>
      <c r="I8457" s="264" t="s">
        <v>273</v>
      </c>
      <c r="J8457" s="264">
        <v>-720</v>
      </c>
      <c r="K8457" s="82" t="str">
        <f>IFERROR(IFERROR(VLOOKUP(I8457,'DE-PARA'!B:D,3,0),VLOOKUP(I8457,'DE-PARA'!C:D,2,0)),"NÃO ENCONTRADO")</f>
        <v>Serviços</v>
      </c>
      <c r="L8457" s="50" t="str">
        <f>VLOOKUP(K8457,'Base -Receita-Despesa'!$B:$AS,1,FALSE)</f>
        <v>Serviços</v>
      </c>
    </row>
    <row r="8458" spans="1:12" ht="15" customHeight="1" x14ac:dyDescent="0.25">
      <c r="A8458" s="81" t="str">
        <f t="shared" si="270"/>
        <v>2020</v>
      </c>
      <c r="B8458" s="259" t="s">
        <v>1021</v>
      </c>
      <c r="C8458" s="260" t="s">
        <v>1022</v>
      </c>
      <c r="D8458" s="73" t="str">
        <f t="shared" si="271"/>
        <v>ago/2020</v>
      </c>
      <c r="E8458" s="263">
        <v>44048</v>
      </c>
      <c r="F8458" s="259" t="s">
        <v>2272</v>
      </c>
      <c r="G8458" s="262" t="s">
        <v>295</v>
      </c>
      <c r="H8458" s="266" t="s">
        <v>400</v>
      </c>
      <c r="I8458" s="266" t="s">
        <v>188</v>
      </c>
      <c r="J8458" s="264">
        <v>-170.19</v>
      </c>
      <c r="K8458" s="82" t="str">
        <f>IFERROR(IFERROR(VLOOKUP(I8458,'DE-PARA'!B:D,3,0),VLOOKUP(I8458,'DE-PARA'!C:D,2,0)),"NÃO ENCONTRADO")</f>
        <v>Tributos, Taxas e Contribuições</v>
      </c>
      <c r="L8458" s="50" t="str">
        <f>VLOOKUP(K8458,'Base -Receita-Despesa'!$B:$AS,1,FALSE)</f>
        <v>Tributos, Taxas e Contribuições</v>
      </c>
    </row>
    <row r="8459" spans="1:12" ht="15" customHeight="1" x14ac:dyDescent="0.25">
      <c r="A8459" s="81" t="str">
        <f t="shared" si="270"/>
        <v>2020</v>
      </c>
      <c r="B8459" s="259" t="s">
        <v>1021</v>
      </c>
      <c r="C8459" s="260" t="s">
        <v>1022</v>
      </c>
      <c r="D8459" s="73" t="str">
        <f t="shared" si="271"/>
        <v>ago/2020</v>
      </c>
      <c r="E8459" s="263">
        <v>44049</v>
      </c>
      <c r="F8459" s="262">
        <v>303</v>
      </c>
      <c r="G8459" s="262" t="s">
        <v>295</v>
      </c>
      <c r="H8459" s="266" t="s">
        <v>2273</v>
      </c>
      <c r="I8459" s="266" t="s">
        <v>120</v>
      </c>
      <c r="J8459" s="265">
        <v>-16250</v>
      </c>
      <c r="K8459" s="82" t="str">
        <f>IFERROR(IFERROR(VLOOKUP(I8459,'DE-PARA'!B:D,3,0),VLOOKUP(I8459,'DE-PARA'!C:D,2,0)),"NÃO ENCONTRADO")</f>
        <v>Serviços</v>
      </c>
      <c r="L8459" s="50" t="str">
        <f>VLOOKUP(K8459,'Base -Receita-Despesa'!$B:$AS,1,FALSE)</f>
        <v>Serviços</v>
      </c>
    </row>
    <row r="8460" spans="1:12" ht="15" customHeight="1" x14ac:dyDescent="0.25">
      <c r="A8460" s="81" t="str">
        <f t="shared" si="270"/>
        <v>2020</v>
      </c>
      <c r="B8460" s="259" t="s">
        <v>1023</v>
      </c>
      <c r="C8460" s="260" t="s">
        <v>1022</v>
      </c>
      <c r="D8460" s="73" t="str">
        <f t="shared" si="271"/>
        <v>ago/2020</v>
      </c>
      <c r="E8460" s="263">
        <v>44053</v>
      </c>
      <c r="F8460" s="262" t="s">
        <v>214</v>
      </c>
      <c r="G8460" s="262" t="s">
        <v>295</v>
      </c>
      <c r="H8460" s="266" t="s">
        <v>2195</v>
      </c>
      <c r="I8460" s="266" t="s">
        <v>133</v>
      </c>
      <c r="J8460" s="264">
        <v>-99</v>
      </c>
      <c r="K8460" s="82" t="str">
        <f>IFERROR(IFERROR(VLOOKUP(I8460,'DE-PARA'!B:D,3,0),VLOOKUP(I8460,'DE-PARA'!C:D,2,0)),"NÃO ENCONTRADO")</f>
        <v>Outras Saídas</v>
      </c>
      <c r="L8460" s="50" t="str">
        <f>VLOOKUP(K8460,'Base -Receita-Despesa'!$B:$AS,1,FALSE)</f>
        <v>Outras Saídas</v>
      </c>
    </row>
    <row r="8461" spans="1:12" ht="15" customHeight="1" x14ac:dyDescent="0.25">
      <c r="A8461" s="81" t="str">
        <f t="shared" si="270"/>
        <v>2020</v>
      </c>
      <c r="B8461" s="259" t="s">
        <v>1021</v>
      </c>
      <c r="C8461" s="260" t="s">
        <v>1022</v>
      </c>
      <c r="D8461" s="73" t="str">
        <f t="shared" si="271"/>
        <v>ago/2020</v>
      </c>
      <c r="E8461" s="263">
        <v>44053</v>
      </c>
      <c r="F8461" s="262">
        <v>395493</v>
      </c>
      <c r="G8461" s="262" t="s">
        <v>295</v>
      </c>
      <c r="H8461" s="266" t="s">
        <v>146</v>
      </c>
      <c r="I8461" s="266" t="s">
        <v>255</v>
      </c>
      <c r="J8461" s="265">
        <v>-1880.55</v>
      </c>
      <c r="K8461" s="82" t="str">
        <f>IFERROR(IFERROR(VLOOKUP(I8461,'DE-PARA'!B:D,3,0),VLOOKUP(I8461,'DE-PARA'!C:D,2,0)),"NÃO ENCONTRADO")</f>
        <v>Materiais</v>
      </c>
      <c r="L8461" s="50" t="str">
        <f>VLOOKUP(K8461,'Base -Receita-Despesa'!$B:$AS,1,FALSE)</f>
        <v>Materiais</v>
      </c>
    </row>
    <row r="8462" spans="1:12" ht="15" customHeight="1" x14ac:dyDescent="0.25">
      <c r="A8462" s="81" t="str">
        <f t="shared" si="270"/>
        <v>2020</v>
      </c>
      <c r="B8462" s="259" t="s">
        <v>1021</v>
      </c>
      <c r="C8462" s="260" t="s">
        <v>1022</v>
      </c>
      <c r="D8462" s="73" t="str">
        <f t="shared" si="271"/>
        <v>ago/2020</v>
      </c>
      <c r="E8462" s="263">
        <v>44053</v>
      </c>
      <c r="F8462" s="259">
        <v>58277</v>
      </c>
      <c r="G8462" s="262" t="s">
        <v>295</v>
      </c>
      <c r="H8462" s="264" t="s">
        <v>2132</v>
      </c>
      <c r="I8462" s="264" t="s">
        <v>255</v>
      </c>
      <c r="J8462" s="264">
        <v>-474.79</v>
      </c>
      <c r="K8462" s="82" t="str">
        <f>IFERROR(IFERROR(VLOOKUP(I8462,'DE-PARA'!B:D,3,0),VLOOKUP(I8462,'DE-PARA'!C:D,2,0)),"NÃO ENCONTRADO")</f>
        <v>Materiais</v>
      </c>
      <c r="L8462" s="50" t="str">
        <f>VLOOKUP(K8462,'Base -Receita-Despesa'!$B:$AS,1,FALSE)</f>
        <v>Materiais</v>
      </c>
    </row>
    <row r="8463" spans="1:12" ht="15" customHeight="1" x14ac:dyDescent="0.25">
      <c r="A8463" s="81" t="str">
        <f t="shared" si="270"/>
        <v>2020</v>
      </c>
      <c r="B8463" s="259" t="s">
        <v>1021</v>
      </c>
      <c r="C8463" s="260" t="s">
        <v>1022</v>
      </c>
      <c r="D8463" s="73" t="str">
        <f t="shared" si="271"/>
        <v>ago/2020</v>
      </c>
      <c r="E8463" s="263">
        <v>44053</v>
      </c>
      <c r="F8463" s="259">
        <v>128</v>
      </c>
      <c r="G8463" s="262" t="s">
        <v>295</v>
      </c>
      <c r="H8463" s="264" t="s">
        <v>996</v>
      </c>
      <c r="I8463" s="264" t="s">
        <v>256</v>
      </c>
      <c r="J8463" s="264">
        <v>-324</v>
      </c>
      <c r="K8463" s="82" t="str">
        <f>IFERROR(IFERROR(VLOOKUP(I8463,'DE-PARA'!B:D,3,0),VLOOKUP(I8463,'DE-PARA'!C:D,2,0)),"NÃO ENCONTRADO")</f>
        <v>Materiais</v>
      </c>
      <c r="L8463" s="50" t="str">
        <f>VLOOKUP(K8463,'Base -Receita-Despesa'!$B:$AS,1,FALSE)</f>
        <v>Materiais</v>
      </c>
    </row>
    <row r="8464" spans="1:12" ht="15" customHeight="1" x14ac:dyDescent="0.25">
      <c r="A8464" s="81" t="str">
        <f t="shared" si="270"/>
        <v>2020</v>
      </c>
      <c r="B8464" s="259" t="s">
        <v>1021</v>
      </c>
      <c r="C8464" s="260" t="s">
        <v>1022</v>
      </c>
      <c r="D8464" s="73" t="str">
        <f t="shared" si="271"/>
        <v>ago/2020</v>
      </c>
      <c r="E8464" s="263">
        <v>44053</v>
      </c>
      <c r="F8464" s="259">
        <v>4841</v>
      </c>
      <c r="G8464" s="262" t="s">
        <v>295</v>
      </c>
      <c r="H8464" s="264" t="s">
        <v>1084</v>
      </c>
      <c r="I8464" s="264" t="s">
        <v>252</v>
      </c>
      <c r="J8464" s="264">
        <v>-972</v>
      </c>
      <c r="K8464" s="82" t="str">
        <f>IFERROR(IFERROR(VLOOKUP(I8464,'DE-PARA'!B:D,3,0),VLOOKUP(I8464,'DE-PARA'!C:D,2,0)),"NÃO ENCONTRADO")</f>
        <v>Materiais</v>
      </c>
      <c r="L8464" s="50" t="str">
        <f>VLOOKUP(K8464,'Base -Receita-Despesa'!$B:$AS,1,FALSE)</f>
        <v>Materiais</v>
      </c>
    </row>
    <row r="8465" spans="1:12" ht="15" customHeight="1" x14ac:dyDescent="0.25">
      <c r="A8465" s="81" t="str">
        <f t="shared" si="270"/>
        <v>2020</v>
      </c>
      <c r="B8465" s="259" t="s">
        <v>1021</v>
      </c>
      <c r="C8465" s="260" t="s">
        <v>1022</v>
      </c>
      <c r="D8465" s="73" t="str">
        <f t="shared" si="271"/>
        <v>ago/2020</v>
      </c>
      <c r="E8465" s="263">
        <v>44053</v>
      </c>
      <c r="F8465" s="259">
        <v>4842</v>
      </c>
      <c r="G8465" s="262" t="s">
        <v>295</v>
      </c>
      <c r="H8465" s="264" t="s">
        <v>1084</v>
      </c>
      <c r="I8465" s="264" t="s">
        <v>252</v>
      </c>
      <c r="J8465" s="264">
        <v>-120</v>
      </c>
      <c r="K8465" s="82" t="str">
        <f>IFERROR(IFERROR(VLOOKUP(I8465,'DE-PARA'!B:D,3,0),VLOOKUP(I8465,'DE-PARA'!C:D,2,0)),"NÃO ENCONTRADO")</f>
        <v>Materiais</v>
      </c>
      <c r="L8465" s="50" t="str">
        <f>VLOOKUP(K8465,'Base -Receita-Despesa'!$B:$AS,1,FALSE)</f>
        <v>Materiais</v>
      </c>
    </row>
    <row r="8466" spans="1:12" ht="15" customHeight="1" x14ac:dyDescent="0.25">
      <c r="A8466" s="81" t="str">
        <f t="shared" si="270"/>
        <v>2020</v>
      </c>
      <c r="B8466" s="259" t="s">
        <v>1021</v>
      </c>
      <c r="C8466" s="260" t="s">
        <v>1022</v>
      </c>
      <c r="D8466" s="73" t="str">
        <f t="shared" si="271"/>
        <v>ago/2020</v>
      </c>
      <c r="E8466" s="263">
        <v>44053</v>
      </c>
      <c r="F8466" s="259">
        <v>1234520</v>
      </c>
      <c r="G8466" s="262" t="s">
        <v>323</v>
      </c>
      <c r="H8466" s="264" t="s">
        <v>390</v>
      </c>
      <c r="I8466" s="264" t="s">
        <v>249</v>
      </c>
      <c r="J8466" s="264">
        <v>-812.73</v>
      </c>
      <c r="K8466" s="82" t="str">
        <f>IFERROR(IFERROR(VLOOKUP(I8466,'DE-PARA'!B:D,3,0),VLOOKUP(I8466,'DE-PARA'!C:D,2,0)),"NÃO ENCONTRADO")</f>
        <v>Materiais</v>
      </c>
      <c r="L8466" s="50" t="str">
        <f>VLOOKUP(K8466,'Base -Receita-Despesa'!$B:$AS,1,FALSE)</f>
        <v>Materiais</v>
      </c>
    </row>
    <row r="8467" spans="1:12" ht="15" customHeight="1" x14ac:dyDescent="0.25">
      <c r="A8467" s="81" t="str">
        <f t="shared" si="270"/>
        <v>2020</v>
      </c>
      <c r="B8467" s="259" t="s">
        <v>1021</v>
      </c>
      <c r="C8467" s="260" t="s">
        <v>1022</v>
      </c>
      <c r="D8467" s="73" t="str">
        <f t="shared" si="271"/>
        <v>ago/2020</v>
      </c>
      <c r="E8467" s="263">
        <v>44053</v>
      </c>
      <c r="F8467" s="259">
        <v>1234934</v>
      </c>
      <c r="G8467" s="262" t="s">
        <v>309</v>
      </c>
      <c r="H8467" s="264" t="s">
        <v>390</v>
      </c>
      <c r="I8467" s="264" t="s">
        <v>249</v>
      </c>
      <c r="J8467" s="264">
        <v>-714</v>
      </c>
      <c r="K8467" s="82" t="str">
        <f>IFERROR(IFERROR(VLOOKUP(I8467,'DE-PARA'!B:D,3,0),VLOOKUP(I8467,'DE-PARA'!C:D,2,0)),"NÃO ENCONTRADO")</f>
        <v>Materiais</v>
      </c>
      <c r="L8467" s="50" t="str">
        <f>VLOOKUP(K8467,'Base -Receita-Despesa'!$B:$AS,1,FALSE)</f>
        <v>Materiais</v>
      </c>
    </row>
    <row r="8468" spans="1:12" ht="15" customHeight="1" x14ac:dyDescent="0.25">
      <c r="A8468" s="81" t="str">
        <f t="shared" si="270"/>
        <v>2020</v>
      </c>
      <c r="B8468" s="259" t="s">
        <v>1021</v>
      </c>
      <c r="C8468" s="260" t="s">
        <v>1022</v>
      </c>
      <c r="D8468" s="73" t="str">
        <f t="shared" si="271"/>
        <v>ago/2020</v>
      </c>
      <c r="E8468" s="263">
        <v>44053</v>
      </c>
      <c r="F8468" s="259">
        <v>2515</v>
      </c>
      <c r="G8468" s="262" t="s">
        <v>309</v>
      </c>
      <c r="H8468" s="264" t="s">
        <v>890</v>
      </c>
      <c r="I8468" s="264" t="s">
        <v>260</v>
      </c>
      <c r="J8468" s="264">
        <v>-680</v>
      </c>
      <c r="K8468" s="82" t="str">
        <f>IFERROR(IFERROR(VLOOKUP(I8468,'DE-PARA'!B:D,3,0),VLOOKUP(I8468,'DE-PARA'!C:D,2,0)),"NÃO ENCONTRADO")</f>
        <v>Materiais</v>
      </c>
      <c r="L8468" s="50" t="str">
        <f>VLOOKUP(K8468,'Base -Receita-Despesa'!$B:$AS,1,FALSE)</f>
        <v>Materiais</v>
      </c>
    </row>
    <row r="8469" spans="1:12" ht="15" customHeight="1" x14ac:dyDescent="0.25">
      <c r="A8469" s="81" t="str">
        <f t="shared" si="270"/>
        <v>2020</v>
      </c>
      <c r="B8469" s="259" t="s">
        <v>1021</v>
      </c>
      <c r="C8469" s="260" t="s">
        <v>1022</v>
      </c>
      <c r="D8469" s="73" t="str">
        <f t="shared" si="271"/>
        <v>ago/2020</v>
      </c>
      <c r="E8469" s="263">
        <v>44053</v>
      </c>
      <c r="F8469" s="259">
        <v>14680</v>
      </c>
      <c r="G8469" s="262" t="s">
        <v>295</v>
      </c>
      <c r="H8469" s="264" t="s">
        <v>767</v>
      </c>
      <c r="I8469" s="264" t="s">
        <v>249</v>
      </c>
      <c r="J8469" s="265">
        <v>-1645</v>
      </c>
      <c r="K8469" s="82" t="str">
        <f>IFERROR(IFERROR(VLOOKUP(I8469,'DE-PARA'!B:D,3,0),VLOOKUP(I8469,'DE-PARA'!C:D,2,0)),"NÃO ENCONTRADO")</f>
        <v>Materiais</v>
      </c>
      <c r="L8469" s="50" t="str">
        <f>VLOOKUP(K8469,'Base -Receita-Despesa'!$B:$AS,1,FALSE)</f>
        <v>Materiais</v>
      </c>
    </row>
    <row r="8470" spans="1:12" ht="15" customHeight="1" x14ac:dyDescent="0.25">
      <c r="A8470" s="81" t="str">
        <f t="shared" si="270"/>
        <v>2020</v>
      </c>
      <c r="B8470" s="259" t="s">
        <v>1021</v>
      </c>
      <c r="C8470" s="260" t="s">
        <v>1022</v>
      </c>
      <c r="D8470" s="73" t="str">
        <f t="shared" si="271"/>
        <v>ago/2020</v>
      </c>
      <c r="E8470" s="263">
        <v>44053</v>
      </c>
      <c r="F8470" s="259" t="s">
        <v>2274</v>
      </c>
      <c r="G8470" s="262" t="s">
        <v>295</v>
      </c>
      <c r="H8470" s="264" t="s">
        <v>400</v>
      </c>
      <c r="I8470" s="264" t="s">
        <v>188</v>
      </c>
      <c r="J8470" s="264">
        <v>-201.25</v>
      </c>
      <c r="K8470" s="82" t="str">
        <f>IFERROR(IFERROR(VLOOKUP(I8470,'DE-PARA'!B:D,3,0),VLOOKUP(I8470,'DE-PARA'!C:D,2,0)),"NÃO ENCONTRADO")</f>
        <v>Tributos, Taxas e Contribuições</v>
      </c>
      <c r="L8470" s="50" t="str">
        <f>VLOOKUP(K8470,'Base -Receita-Despesa'!$B:$AS,1,FALSE)</f>
        <v>Tributos, Taxas e Contribuições</v>
      </c>
    </row>
    <row r="8471" spans="1:12" ht="15" customHeight="1" x14ac:dyDescent="0.25">
      <c r="A8471" s="81" t="str">
        <f t="shared" si="270"/>
        <v>2020</v>
      </c>
      <c r="B8471" s="259" t="s">
        <v>1021</v>
      </c>
      <c r="C8471" s="260" t="s">
        <v>1022</v>
      </c>
      <c r="D8471" s="73" t="str">
        <f t="shared" si="271"/>
        <v>ago/2020</v>
      </c>
      <c r="E8471" s="263">
        <v>44053</v>
      </c>
      <c r="F8471" s="261" t="s">
        <v>214</v>
      </c>
      <c r="G8471" s="259" t="s">
        <v>295</v>
      </c>
      <c r="H8471" s="264" t="s">
        <v>197</v>
      </c>
      <c r="I8471" s="264" t="s">
        <v>133</v>
      </c>
      <c r="J8471" s="264">
        <v>-10</v>
      </c>
      <c r="K8471" s="82" t="str">
        <f>IFERROR(IFERROR(VLOOKUP(I8471,'DE-PARA'!B:D,3,0),VLOOKUP(I8471,'DE-PARA'!C:D,2,0)),"NÃO ENCONTRADO")</f>
        <v>Outras Saídas</v>
      </c>
      <c r="L8471" s="50" t="str">
        <f>VLOOKUP(K8471,'Base -Receita-Despesa'!$B:$AS,1,FALSE)</f>
        <v>Outras Saídas</v>
      </c>
    </row>
    <row r="8472" spans="1:12" ht="15" customHeight="1" x14ac:dyDescent="0.25">
      <c r="A8472" s="81" t="str">
        <f t="shared" si="270"/>
        <v>2020</v>
      </c>
      <c r="B8472" s="259" t="s">
        <v>1023</v>
      </c>
      <c r="C8472" s="260" t="s">
        <v>1022</v>
      </c>
      <c r="D8472" s="73" t="str">
        <f t="shared" si="271"/>
        <v>ago/2020</v>
      </c>
      <c r="E8472" s="263">
        <v>44054</v>
      </c>
      <c r="F8472" s="261" t="s">
        <v>143</v>
      </c>
      <c r="G8472" s="259" t="s">
        <v>295</v>
      </c>
      <c r="H8472" s="264" t="s">
        <v>143</v>
      </c>
      <c r="I8472" s="264" t="s">
        <v>235</v>
      </c>
      <c r="J8472" s="265">
        <v>931319.43</v>
      </c>
      <c r="K8472" s="82" t="str">
        <f>IFERROR(IFERROR(VLOOKUP(I8472,'DE-PARA'!B:D,3,0),VLOOKUP(I8472,'DE-PARA'!C:D,2,0)),"NÃO ENCONTRADO")</f>
        <v>Repasses Contrato de Gestão</v>
      </c>
      <c r="L8472" s="50" t="str">
        <f>VLOOKUP(K8472,'Base -Receita-Despesa'!$B:$AS,1,FALSE)</f>
        <v>Repasses Contrato de Gestão</v>
      </c>
    </row>
    <row r="8473" spans="1:12" ht="15" customHeight="1" x14ac:dyDescent="0.25">
      <c r="A8473" s="81" t="str">
        <f t="shared" si="270"/>
        <v>2020</v>
      </c>
      <c r="B8473" s="259" t="s">
        <v>1023</v>
      </c>
      <c r="C8473" s="260" t="s">
        <v>1022</v>
      </c>
      <c r="D8473" s="73" t="str">
        <f t="shared" si="271"/>
        <v>ago/2020</v>
      </c>
      <c r="E8473" s="263">
        <v>44054</v>
      </c>
      <c r="F8473" s="259" t="s">
        <v>205</v>
      </c>
      <c r="G8473" s="259" t="s">
        <v>295</v>
      </c>
      <c r="H8473" s="264" t="s">
        <v>736</v>
      </c>
      <c r="I8473" s="264" t="s">
        <v>125</v>
      </c>
      <c r="J8473" s="265">
        <v>-500000</v>
      </c>
      <c r="K8473" s="82" t="str">
        <f>IFERROR(IFERROR(VLOOKUP(I8473,'DE-PARA'!B:D,3,0),VLOOKUP(I8473,'DE-PARA'!C:D,2,0)),"NÃO ENCONTRADO")</f>
        <v>TEV – Transferências Entre Contas (Entradas)</v>
      </c>
      <c r="L8473" s="50" t="str">
        <f>VLOOKUP(K8473,'Base -Receita-Despesa'!$B:$AS,1,FALSE)</f>
        <v>TEV – Transferências Entre Contas (Entradas)</v>
      </c>
    </row>
    <row r="8474" spans="1:12" ht="15" customHeight="1" x14ac:dyDescent="0.25">
      <c r="A8474" s="81" t="str">
        <f t="shared" si="270"/>
        <v>2020</v>
      </c>
      <c r="B8474" s="259" t="s">
        <v>1021</v>
      </c>
      <c r="C8474" s="260" t="s">
        <v>1022</v>
      </c>
      <c r="D8474" s="73" t="str">
        <f t="shared" si="271"/>
        <v>ago/2020</v>
      </c>
      <c r="E8474" s="263">
        <v>44054</v>
      </c>
      <c r="F8474" s="259" t="s">
        <v>205</v>
      </c>
      <c r="G8474" s="262" t="s">
        <v>295</v>
      </c>
      <c r="H8474" s="264" t="s">
        <v>736</v>
      </c>
      <c r="I8474" s="264" t="s">
        <v>125</v>
      </c>
      <c r="J8474" s="265">
        <v>500000</v>
      </c>
      <c r="K8474" s="82" t="str">
        <f>IFERROR(IFERROR(VLOOKUP(I8474,'DE-PARA'!B:D,3,0),VLOOKUP(I8474,'DE-PARA'!C:D,2,0)),"NÃO ENCONTRADO")</f>
        <v>TEV – Transferências Entre Contas (Entradas)</v>
      </c>
      <c r="L8474" s="50" t="str">
        <f>VLOOKUP(K8474,'Base -Receita-Despesa'!$B:$AS,1,FALSE)</f>
        <v>TEV – Transferências Entre Contas (Entradas)</v>
      </c>
    </row>
    <row r="8475" spans="1:12" ht="15" customHeight="1" x14ac:dyDescent="0.25">
      <c r="A8475" s="81" t="str">
        <f t="shared" si="270"/>
        <v>2020</v>
      </c>
      <c r="B8475" s="259" t="s">
        <v>1021</v>
      </c>
      <c r="C8475" s="260" t="s">
        <v>1022</v>
      </c>
      <c r="D8475" s="73" t="str">
        <f t="shared" si="271"/>
        <v>ago/2020</v>
      </c>
      <c r="E8475" s="263">
        <v>44054</v>
      </c>
      <c r="F8475" s="259" t="s">
        <v>134</v>
      </c>
      <c r="G8475" s="262" t="s">
        <v>295</v>
      </c>
      <c r="H8475" s="264" t="s">
        <v>2101</v>
      </c>
      <c r="I8475" s="264" t="s">
        <v>135</v>
      </c>
      <c r="J8475" s="265">
        <v>-1296.5899999999999</v>
      </c>
      <c r="K8475" s="82" t="str">
        <f>IFERROR(IFERROR(VLOOKUP(I8475,'DE-PARA'!B:D,3,0),VLOOKUP(I8475,'DE-PARA'!C:D,2,0)),"NÃO ENCONTRADO")</f>
        <v>Pessoal</v>
      </c>
      <c r="L8475" s="50" t="str">
        <f>VLOOKUP(K8475,'Base -Receita-Despesa'!$B:$AS,1,FALSE)</f>
        <v>Pessoal</v>
      </c>
    </row>
    <row r="8476" spans="1:12" ht="15" customHeight="1" x14ac:dyDescent="0.25">
      <c r="A8476" s="81" t="str">
        <f t="shared" si="270"/>
        <v>2020</v>
      </c>
      <c r="B8476" s="259" t="s">
        <v>1021</v>
      </c>
      <c r="C8476" s="260" t="s">
        <v>1022</v>
      </c>
      <c r="D8476" s="73" t="str">
        <f t="shared" si="271"/>
        <v>ago/2020</v>
      </c>
      <c r="E8476" s="263">
        <v>44054</v>
      </c>
      <c r="F8476" s="259" t="s">
        <v>134</v>
      </c>
      <c r="G8476" s="262" t="s">
        <v>295</v>
      </c>
      <c r="H8476" s="264" t="s">
        <v>2243</v>
      </c>
      <c r="I8476" s="264" t="s">
        <v>135</v>
      </c>
      <c r="J8476" s="265">
        <v>-1184.31</v>
      </c>
      <c r="K8476" s="82" t="str">
        <f>IFERROR(IFERROR(VLOOKUP(I8476,'DE-PARA'!B:D,3,0),VLOOKUP(I8476,'DE-PARA'!C:D,2,0)),"NÃO ENCONTRADO")</f>
        <v>Pessoal</v>
      </c>
      <c r="L8476" s="50" t="str">
        <f>VLOOKUP(K8476,'Base -Receita-Despesa'!$B:$AS,1,FALSE)</f>
        <v>Pessoal</v>
      </c>
    </row>
    <row r="8477" spans="1:12" ht="15" customHeight="1" x14ac:dyDescent="0.25">
      <c r="A8477" s="81" t="str">
        <f t="shared" si="270"/>
        <v>2020</v>
      </c>
      <c r="B8477" s="259" t="s">
        <v>1021</v>
      </c>
      <c r="C8477" s="260" t="s">
        <v>1022</v>
      </c>
      <c r="D8477" s="73" t="str">
        <f t="shared" si="271"/>
        <v>ago/2020</v>
      </c>
      <c r="E8477" s="263">
        <v>44054</v>
      </c>
      <c r="F8477" s="259" t="s">
        <v>134</v>
      </c>
      <c r="G8477" s="262" t="s">
        <v>295</v>
      </c>
      <c r="H8477" s="264" t="s">
        <v>2102</v>
      </c>
      <c r="I8477" s="264" t="s">
        <v>135</v>
      </c>
      <c r="J8477" s="265">
        <v>-2718.56</v>
      </c>
      <c r="K8477" s="82" t="str">
        <f>IFERROR(IFERROR(VLOOKUP(I8477,'DE-PARA'!B:D,3,0),VLOOKUP(I8477,'DE-PARA'!C:D,2,0)),"NÃO ENCONTRADO")</f>
        <v>Pessoal</v>
      </c>
      <c r="L8477" s="50" t="str">
        <f>VLOOKUP(K8477,'Base -Receita-Despesa'!$B:$AS,1,FALSE)</f>
        <v>Pessoal</v>
      </c>
    </row>
    <row r="8478" spans="1:12" ht="15" customHeight="1" x14ac:dyDescent="0.25">
      <c r="A8478" s="81" t="str">
        <f t="shared" si="270"/>
        <v>2020</v>
      </c>
      <c r="B8478" s="259" t="s">
        <v>1021</v>
      </c>
      <c r="C8478" s="260" t="s">
        <v>1022</v>
      </c>
      <c r="D8478" s="73" t="str">
        <f t="shared" si="271"/>
        <v>ago/2020</v>
      </c>
      <c r="E8478" s="263">
        <v>44054</v>
      </c>
      <c r="F8478" s="259" t="s">
        <v>134</v>
      </c>
      <c r="G8478" s="262" t="s">
        <v>295</v>
      </c>
      <c r="H8478" s="264" t="s">
        <v>2103</v>
      </c>
      <c r="I8478" s="264" t="s">
        <v>135</v>
      </c>
      <c r="J8478" s="265">
        <v>-1415.4</v>
      </c>
      <c r="K8478" s="82" t="str">
        <f>IFERROR(IFERROR(VLOOKUP(I8478,'DE-PARA'!B:D,3,0),VLOOKUP(I8478,'DE-PARA'!C:D,2,0)),"NÃO ENCONTRADO")</f>
        <v>Pessoal</v>
      </c>
      <c r="L8478" s="50" t="str">
        <f>VLOOKUP(K8478,'Base -Receita-Despesa'!$B:$AS,1,FALSE)</f>
        <v>Pessoal</v>
      </c>
    </row>
    <row r="8479" spans="1:12" ht="15" customHeight="1" x14ac:dyDescent="0.25">
      <c r="A8479" s="81" t="str">
        <f t="shared" si="270"/>
        <v>2020</v>
      </c>
      <c r="B8479" s="259" t="s">
        <v>1021</v>
      </c>
      <c r="C8479" s="260" t="s">
        <v>1022</v>
      </c>
      <c r="D8479" s="73" t="str">
        <f t="shared" si="271"/>
        <v>ago/2020</v>
      </c>
      <c r="E8479" s="263">
        <v>44054</v>
      </c>
      <c r="F8479" s="259" t="s">
        <v>134</v>
      </c>
      <c r="G8479" s="262" t="s">
        <v>295</v>
      </c>
      <c r="H8479" s="264" t="s">
        <v>2104</v>
      </c>
      <c r="I8479" s="264" t="s">
        <v>135</v>
      </c>
      <c r="J8479" s="265">
        <v>-1316.66</v>
      </c>
      <c r="K8479" s="82" t="str">
        <f>IFERROR(IFERROR(VLOOKUP(I8479,'DE-PARA'!B:D,3,0),VLOOKUP(I8479,'DE-PARA'!C:D,2,0)),"NÃO ENCONTRADO")</f>
        <v>Pessoal</v>
      </c>
      <c r="L8479" s="50" t="str">
        <f>VLOOKUP(K8479,'Base -Receita-Despesa'!$B:$AS,1,FALSE)</f>
        <v>Pessoal</v>
      </c>
    </row>
    <row r="8480" spans="1:12" ht="15" customHeight="1" x14ac:dyDescent="0.25">
      <c r="A8480" s="81" t="str">
        <f t="shared" si="270"/>
        <v>2020</v>
      </c>
      <c r="B8480" s="259" t="s">
        <v>1021</v>
      </c>
      <c r="C8480" s="260" t="s">
        <v>1022</v>
      </c>
      <c r="D8480" s="73" t="str">
        <f t="shared" si="271"/>
        <v>ago/2020</v>
      </c>
      <c r="E8480" s="263">
        <v>44054</v>
      </c>
      <c r="F8480" s="261" t="s">
        <v>214</v>
      </c>
      <c r="G8480" s="262" t="s">
        <v>295</v>
      </c>
      <c r="H8480" s="264" t="s">
        <v>197</v>
      </c>
      <c r="I8480" s="264" t="s">
        <v>133</v>
      </c>
      <c r="J8480" s="264">
        <v>-10</v>
      </c>
      <c r="K8480" s="82" t="str">
        <f>IFERROR(IFERROR(VLOOKUP(I8480,'DE-PARA'!B:D,3,0),VLOOKUP(I8480,'DE-PARA'!C:D,2,0)),"NÃO ENCONTRADO")</f>
        <v>Outras Saídas</v>
      </c>
      <c r="L8480" s="50" t="str">
        <f>VLOOKUP(K8480,'Base -Receita-Despesa'!$B:$AS,1,FALSE)</f>
        <v>Outras Saídas</v>
      </c>
    </row>
    <row r="8481" spans="1:12" ht="15" customHeight="1" x14ac:dyDescent="0.25">
      <c r="A8481" s="81" t="str">
        <f t="shared" si="270"/>
        <v>2020</v>
      </c>
      <c r="B8481" s="259" t="s">
        <v>1021</v>
      </c>
      <c r="C8481" s="260" t="s">
        <v>1022</v>
      </c>
      <c r="D8481" s="73" t="str">
        <f t="shared" si="271"/>
        <v>ago/2020</v>
      </c>
      <c r="E8481" s="263">
        <v>44054</v>
      </c>
      <c r="F8481" s="259" t="s">
        <v>134</v>
      </c>
      <c r="G8481" s="262" t="s">
        <v>295</v>
      </c>
      <c r="H8481" s="264" t="s">
        <v>2275</v>
      </c>
      <c r="I8481" s="264" t="s">
        <v>135</v>
      </c>
      <c r="J8481" s="265">
        <v>-295894.69</v>
      </c>
      <c r="K8481" s="82" t="str">
        <f>IFERROR(IFERROR(VLOOKUP(I8481,'DE-PARA'!B:D,3,0),VLOOKUP(I8481,'DE-PARA'!C:D,2,0)),"NÃO ENCONTRADO")</f>
        <v>Pessoal</v>
      </c>
      <c r="L8481" s="50" t="str">
        <f>VLOOKUP(K8481,'Base -Receita-Despesa'!$B:$AS,1,FALSE)</f>
        <v>Pessoal</v>
      </c>
    </row>
    <row r="8482" spans="1:12" ht="15" customHeight="1" x14ac:dyDescent="0.25">
      <c r="A8482" s="81" t="str">
        <f t="shared" si="270"/>
        <v>2020</v>
      </c>
      <c r="B8482" s="259" t="s">
        <v>1023</v>
      </c>
      <c r="C8482" s="260" t="s">
        <v>1022</v>
      </c>
      <c r="D8482" s="73" t="str">
        <f t="shared" si="271"/>
        <v>ago/2020</v>
      </c>
      <c r="E8482" s="263">
        <v>44055</v>
      </c>
      <c r="F8482" s="259" t="s">
        <v>205</v>
      </c>
      <c r="G8482" s="262" t="s">
        <v>295</v>
      </c>
      <c r="H8482" s="264" t="s">
        <v>736</v>
      </c>
      <c r="I8482" s="264" t="s">
        <v>125</v>
      </c>
      <c r="J8482" s="265">
        <v>-496220.43</v>
      </c>
      <c r="K8482" s="82" t="str">
        <f>IFERROR(IFERROR(VLOOKUP(I8482,'DE-PARA'!B:D,3,0),VLOOKUP(I8482,'DE-PARA'!C:D,2,0)),"NÃO ENCONTRADO")</f>
        <v>TEV – Transferências Entre Contas (Entradas)</v>
      </c>
      <c r="L8482" s="50" t="str">
        <f>VLOOKUP(K8482,'Base -Receita-Despesa'!$B:$AS,1,FALSE)</f>
        <v>TEV – Transferências Entre Contas (Entradas)</v>
      </c>
    </row>
    <row r="8483" spans="1:12" ht="15" customHeight="1" x14ac:dyDescent="0.25">
      <c r="A8483" s="81" t="str">
        <f t="shared" si="270"/>
        <v>2020</v>
      </c>
      <c r="B8483" s="259" t="s">
        <v>1021</v>
      </c>
      <c r="C8483" s="260" t="s">
        <v>1022</v>
      </c>
      <c r="D8483" s="73" t="str">
        <f t="shared" si="271"/>
        <v>ago/2020</v>
      </c>
      <c r="E8483" s="263">
        <v>44055</v>
      </c>
      <c r="F8483" s="259" t="s">
        <v>205</v>
      </c>
      <c r="G8483" s="262" t="s">
        <v>295</v>
      </c>
      <c r="H8483" s="264" t="s">
        <v>736</v>
      </c>
      <c r="I8483" s="264" t="s">
        <v>125</v>
      </c>
      <c r="J8483" s="265">
        <v>496220.43</v>
      </c>
      <c r="K8483" s="82" t="str">
        <f>IFERROR(IFERROR(VLOOKUP(I8483,'DE-PARA'!B:D,3,0),VLOOKUP(I8483,'DE-PARA'!C:D,2,0)),"NÃO ENCONTRADO")</f>
        <v>TEV – Transferências Entre Contas (Entradas)</v>
      </c>
      <c r="L8483" s="50" t="str">
        <f>VLOOKUP(K8483,'Base -Receita-Despesa'!$B:$AS,1,FALSE)</f>
        <v>TEV – Transferências Entre Contas (Entradas)</v>
      </c>
    </row>
    <row r="8484" spans="1:12" ht="15" customHeight="1" x14ac:dyDescent="0.25">
      <c r="A8484" s="81" t="str">
        <f t="shared" si="270"/>
        <v>2020</v>
      </c>
      <c r="B8484" s="259" t="s">
        <v>1021</v>
      </c>
      <c r="C8484" s="260" t="s">
        <v>1022</v>
      </c>
      <c r="D8484" s="73" t="str">
        <f t="shared" si="271"/>
        <v>ago/2020</v>
      </c>
      <c r="E8484" s="263">
        <v>44055</v>
      </c>
      <c r="F8484" s="259">
        <v>194788</v>
      </c>
      <c r="G8484" s="259" t="s">
        <v>323</v>
      </c>
      <c r="H8484" s="264" t="s">
        <v>1869</v>
      </c>
      <c r="I8484" s="264" t="s">
        <v>251</v>
      </c>
      <c r="J8484" s="265">
        <v>-1750.82</v>
      </c>
      <c r="K8484" s="82" t="str">
        <f>IFERROR(IFERROR(VLOOKUP(I8484,'DE-PARA'!B:D,3,0),VLOOKUP(I8484,'DE-PARA'!C:D,2,0)),"NÃO ENCONTRADO")</f>
        <v>Materiais</v>
      </c>
      <c r="L8484" s="50" t="str">
        <f>VLOOKUP(K8484,'Base -Receita-Despesa'!$B:$AS,1,FALSE)</f>
        <v>Materiais</v>
      </c>
    </row>
    <row r="8485" spans="1:12" ht="15" customHeight="1" x14ac:dyDescent="0.25">
      <c r="A8485" s="81" t="str">
        <f t="shared" si="270"/>
        <v>2020</v>
      </c>
      <c r="B8485" s="259" t="s">
        <v>1021</v>
      </c>
      <c r="C8485" s="260" t="s">
        <v>1022</v>
      </c>
      <c r="D8485" s="73" t="str">
        <f t="shared" si="271"/>
        <v>ago/2020</v>
      </c>
      <c r="E8485" s="263">
        <v>44055</v>
      </c>
      <c r="F8485" s="259">
        <v>5729</v>
      </c>
      <c r="G8485" s="259" t="s">
        <v>295</v>
      </c>
      <c r="H8485" s="264" t="s">
        <v>995</v>
      </c>
      <c r="I8485" s="264" t="s">
        <v>257</v>
      </c>
      <c r="J8485" s="265">
        <v>-1480.8</v>
      </c>
      <c r="K8485" s="82" t="str">
        <f>IFERROR(IFERROR(VLOOKUP(I8485,'DE-PARA'!B:D,3,0),VLOOKUP(I8485,'DE-PARA'!C:D,2,0)),"NÃO ENCONTRADO")</f>
        <v>Materiais</v>
      </c>
      <c r="L8485" s="50" t="str">
        <f>VLOOKUP(K8485,'Base -Receita-Despesa'!$B:$AS,1,FALSE)</f>
        <v>Materiais</v>
      </c>
    </row>
    <row r="8486" spans="1:12" ht="15" customHeight="1" x14ac:dyDescent="0.25">
      <c r="A8486" s="81" t="str">
        <f t="shared" si="270"/>
        <v>2020</v>
      </c>
      <c r="B8486" s="259" t="s">
        <v>1021</v>
      </c>
      <c r="C8486" s="260" t="s">
        <v>1022</v>
      </c>
      <c r="D8486" s="73" t="str">
        <f t="shared" si="271"/>
        <v>ago/2020</v>
      </c>
      <c r="E8486" s="263">
        <v>44055</v>
      </c>
      <c r="F8486" s="259" t="s">
        <v>134</v>
      </c>
      <c r="G8486" s="259" t="s">
        <v>295</v>
      </c>
      <c r="H8486" s="264" t="s">
        <v>2276</v>
      </c>
      <c r="I8486" s="264" t="s">
        <v>135</v>
      </c>
      <c r="J8486" s="265">
        <v>-2097.16</v>
      </c>
      <c r="K8486" s="82" t="str">
        <f>IFERROR(IFERROR(VLOOKUP(I8486,'DE-PARA'!B:D,3,0),VLOOKUP(I8486,'DE-PARA'!C:D,2,0)),"NÃO ENCONTRADO")</f>
        <v>Pessoal</v>
      </c>
      <c r="L8486" s="50" t="str">
        <f>VLOOKUP(K8486,'Base -Receita-Despesa'!$B:$AS,1,FALSE)</f>
        <v>Pessoal</v>
      </c>
    </row>
    <row r="8487" spans="1:12" ht="15" customHeight="1" x14ac:dyDescent="0.25">
      <c r="A8487" s="81" t="str">
        <f t="shared" si="270"/>
        <v>2020</v>
      </c>
      <c r="B8487" s="259" t="s">
        <v>1021</v>
      </c>
      <c r="C8487" s="260" t="s">
        <v>1022</v>
      </c>
      <c r="D8487" s="73" t="str">
        <f t="shared" si="271"/>
        <v>ago/2020</v>
      </c>
      <c r="E8487" s="263">
        <v>44055</v>
      </c>
      <c r="F8487" s="259">
        <v>2</v>
      </c>
      <c r="G8487" s="259" t="s">
        <v>295</v>
      </c>
      <c r="H8487" s="264" t="s">
        <v>2157</v>
      </c>
      <c r="I8487" s="264" t="s">
        <v>120</v>
      </c>
      <c r="J8487" s="265">
        <v>-5000</v>
      </c>
      <c r="K8487" s="82" t="str">
        <f>IFERROR(IFERROR(VLOOKUP(I8487,'DE-PARA'!B:D,3,0),VLOOKUP(I8487,'DE-PARA'!C:D,2,0)),"NÃO ENCONTRADO")</f>
        <v>Serviços</v>
      </c>
      <c r="L8487" s="50" t="str">
        <f>VLOOKUP(K8487,'Base -Receita-Despesa'!$B:$AS,1,FALSE)</f>
        <v>Serviços</v>
      </c>
    </row>
    <row r="8488" spans="1:12" ht="15" customHeight="1" x14ac:dyDescent="0.25">
      <c r="A8488" s="81" t="str">
        <f t="shared" si="270"/>
        <v>2020</v>
      </c>
      <c r="B8488" s="259" t="s">
        <v>1021</v>
      </c>
      <c r="C8488" s="260" t="s">
        <v>1022</v>
      </c>
      <c r="D8488" s="73" t="str">
        <f t="shared" si="271"/>
        <v>ago/2020</v>
      </c>
      <c r="E8488" s="263">
        <v>44055</v>
      </c>
      <c r="F8488" s="259">
        <v>2</v>
      </c>
      <c r="G8488" s="259" t="s">
        <v>295</v>
      </c>
      <c r="H8488" s="264" t="s">
        <v>2277</v>
      </c>
      <c r="I8488" s="264" t="s">
        <v>244</v>
      </c>
      <c r="J8488" s="265">
        <v>-7000</v>
      </c>
      <c r="K8488" s="82" t="str">
        <f>IFERROR(IFERROR(VLOOKUP(I8488,'DE-PARA'!B:D,3,0),VLOOKUP(I8488,'DE-PARA'!C:D,2,0)),"NÃO ENCONTRADO")</f>
        <v>Pessoal</v>
      </c>
      <c r="L8488" s="50" t="str">
        <f>VLOOKUP(K8488,'Base -Receita-Despesa'!$B:$AS,1,FALSE)</f>
        <v>Pessoal</v>
      </c>
    </row>
    <row r="8489" spans="1:12" ht="15" customHeight="1" x14ac:dyDescent="0.25">
      <c r="A8489" s="81" t="str">
        <f t="shared" si="270"/>
        <v>2020</v>
      </c>
      <c r="B8489" s="259" t="s">
        <v>1021</v>
      </c>
      <c r="C8489" s="260" t="s">
        <v>1022</v>
      </c>
      <c r="D8489" s="73" t="str">
        <f t="shared" si="271"/>
        <v>ago/2020</v>
      </c>
      <c r="E8489" s="263">
        <v>44055</v>
      </c>
      <c r="F8489" s="259">
        <v>3</v>
      </c>
      <c r="G8489" s="259" t="s">
        <v>295</v>
      </c>
      <c r="H8489" s="264" t="s">
        <v>2208</v>
      </c>
      <c r="I8489" s="264" t="s">
        <v>244</v>
      </c>
      <c r="J8489" s="265">
        <v>-17000</v>
      </c>
      <c r="K8489" s="82" t="str">
        <f>IFERROR(IFERROR(VLOOKUP(I8489,'DE-PARA'!B:D,3,0),VLOOKUP(I8489,'DE-PARA'!C:D,2,0)),"NÃO ENCONTRADO")</f>
        <v>Pessoal</v>
      </c>
      <c r="L8489" s="50" t="str">
        <f>VLOOKUP(K8489,'Base -Receita-Despesa'!$B:$AS,1,FALSE)</f>
        <v>Pessoal</v>
      </c>
    </row>
    <row r="8490" spans="1:12" ht="15" customHeight="1" x14ac:dyDescent="0.25">
      <c r="A8490" s="81" t="str">
        <f t="shared" si="270"/>
        <v>2020</v>
      </c>
      <c r="B8490" s="259" t="s">
        <v>1021</v>
      </c>
      <c r="C8490" s="260" t="s">
        <v>1022</v>
      </c>
      <c r="D8490" s="73" t="str">
        <f t="shared" si="271"/>
        <v>ago/2020</v>
      </c>
      <c r="E8490" s="263">
        <v>44055</v>
      </c>
      <c r="F8490" s="259">
        <v>5</v>
      </c>
      <c r="G8490" s="259" t="s">
        <v>295</v>
      </c>
      <c r="H8490" s="264" t="s">
        <v>1002</v>
      </c>
      <c r="I8490" s="264" t="s">
        <v>244</v>
      </c>
      <c r="J8490" s="265">
        <v>-11000</v>
      </c>
      <c r="K8490" s="82" t="str">
        <f>IFERROR(IFERROR(VLOOKUP(I8490,'DE-PARA'!B:D,3,0),VLOOKUP(I8490,'DE-PARA'!C:D,2,0)),"NÃO ENCONTRADO")</f>
        <v>Pessoal</v>
      </c>
      <c r="L8490" s="50" t="str">
        <f>VLOOKUP(K8490,'Base -Receita-Despesa'!$B:$AS,1,FALSE)</f>
        <v>Pessoal</v>
      </c>
    </row>
    <row r="8491" spans="1:12" ht="15" customHeight="1" x14ac:dyDescent="0.25">
      <c r="A8491" s="81" t="str">
        <f t="shared" si="270"/>
        <v>2020</v>
      </c>
      <c r="B8491" s="259" t="s">
        <v>1021</v>
      </c>
      <c r="C8491" s="260" t="s">
        <v>1022</v>
      </c>
      <c r="D8491" s="73" t="str">
        <f t="shared" si="271"/>
        <v>ago/2020</v>
      </c>
      <c r="E8491" s="263">
        <v>44055</v>
      </c>
      <c r="F8491" s="259">
        <v>215</v>
      </c>
      <c r="G8491" s="259" t="s">
        <v>295</v>
      </c>
      <c r="H8491" s="264" t="s">
        <v>2278</v>
      </c>
      <c r="I8491" s="264" t="s">
        <v>244</v>
      </c>
      <c r="J8491" s="265">
        <v>-15954.5</v>
      </c>
      <c r="K8491" s="82" t="str">
        <f>IFERROR(IFERROR(VLOOKUP(I8491,'DE-PARA'!B:D,3,0),VLOOKUP(I8491,'DE-PARA'!C:D,2,0)),"NÃO ENCONTRADO")</f>
        <v>Pessoal</v>
      </c>
      <c r="L8491" s="50" t="str">
        <f>VLOOKUP(K8491,'Base -Receita-Despesa'!$B:$AS,1,FALSE)</f>
        <v>Pessoal</v>
      </c>
    </row>
    <row r="8492" spans="1:12" ht="15" customHeight="1" x14ac:dyDescent="0.25">
      <c r="A8492" s="81" t="str">
        <f t="shared" si="270"/>
        <v>2020</v>
      </c>
      <c r="B8492" s="259" t="s">
        <v>1021</v>
      </c>
      <c r="C8492" s="260" t="s">
        <v>1022</v>
      </c>
      <c r="D8492" s="73" t="str">
        <f t="shared" si="271"/>
        <v>ago/2020</v>
      </c>
      <c r="E8492" s="263">
        <v>44055</v>
      </c>
      <c r="F8492" s="259">
        <v>214</v>
      </c>
      <c r="G8492" s="259" t="s">
        <v>295</v>
      </c>
      <c r="H8492" s="264" t="s">
        <v>2278</v>
      </c>
      <c r="I8492" s="264" t="s">
        <v>244</v>
      </c>
      <c r="J8492" s="265">
        <v>-15954.5</v>
      </c>
      <c r="K8492" s="82" t="str">
        <f>IFERROR(IFERROR(VLOOKUP(I8492,'DE-PARA'!B:D,3,0),VLOOKUP(I8492,'DE-PARA'!C:D,2,0)),"NÃO ENCONTRADO")</f>
        <v>Pessoal</v>
      </c>
      <c r="L8492" s="50" t="str">
        <f>VLOOKUP(K8492,'Base -Receita-Despesa'!$B:$AS,1,FALSE)</f>
        <v>Pessoal</v>
      </c>
    </row>
    <row r="8493" spans="1:12" ht="15" customHeight="1" x14ac:dyDescent="0.25">
      <c r="A8493" s="81" t="str">
        <f t="shared" si="270"/>
        <v>2020</v>
      </c>
      <c r="B8493" s="259" t="s">
        <v>1021</v>
      </c>
      <c r="C8493" s="260" t="s">
        <v>1022</v>
      </c>
      <c r="D8493" s="73" t="str">
        <f t="shared" si="271"/>
        <v>ago/2020</v>
      </c>
      <c r="E8493" s="263">
        <v>44055</v>
      </c>
      <c r="F8493" s="261" t="s">
        <v>214</v>
      </c>
      <c r="G8493" s="259" t="s">
        <v>295</v>
      </c>
      <c r="H8493" s="264" t="s">
        <v>197</v>
      </c>
      <c r="I8493" s="264" t="s">
        <v>133</v>
      </c>
      <c r="J8493" s="264">
        <v>-10</v>
      </c>
      <c r="K8493" s="82" t="str">
        <f>IFERROR(IFERROR(VLOOKUP(I8493,'DE-PARA'!B:D,3,0),VLOOKUP(I8493,'DE-PARA'!C:D,2,0)),"NÃO ENCONTRADO")</f>
        <v>Outras Saídas</v>
      </c>
      <c r="L8493" s="50" t="str">
        <f>VLOOKUP(K8493,'Base -Receita-Despesa'!$B:$AS,1,FALSE)</f>
        <v>Outras Saídas</v>
      </c>
    </row>
    <row r="8494" spans="1:12" ht="15" customHeight="1" x14ac:dyDescent="0.25">
      <c r="A8494" s="81" t="str">
        <f t="shared" si="270"/>
        <v>2020</v>
      </c>
      <c r="B8494" s="259" t="s">
        <v>1021</v>
      </c>
      <c r="C8494" s="260" t="s">
        <v>1022</v>
      </c>
      <c r="D8494" s="73" t="str">
        <f t="shared" si="271"/>
        <v>ago/2020</v>
      </c>
      <c r="E8494" s="263">
        <v>44056</v>
      </c>
      <c r="F8494" s="259">
        <v>2117164357</v>
      </c>
      <c r="G8494" s="259" t="s">
        <v>295</v>
      </c>
      <c r="H8494" s="264" t="s">
        <v>2258</v>
      </c>
      <c r="I8494" s="264" t="s">
        <v>139</v>
      </c>
      <c r="J8494" s="265">
        <v>-3291.9</v>
      </c>
      <c r="K8494" s="82" t="str">
        <f>IFERROR(IFERROR(VLOOKUP(I8494,'DE-PARA'!B:D,3,0),VLOOKUP(I8494,'DE-PARA'!C:D,2,0)),"NÃO ENCONTRADO")</f>
        <v>Concessionárias (água, luz e telefone)</v>
      </c>
      <c r="L8494" s="50" t="str">
        <f>VLOOKUP(K8494,'Base -Receita-Despesa'!$B:$AS,1,FALSE)</f>
        <v>Concessionárias (água, luz e telefone)</v>
      </c>
    </row>
    <row r="8495" spans="1:12" ht="15" customHeight="1" x14ac:dyDescent="0.25">
      <c r="A8495" s="81" t="str">
        <f t="shared" si="270"/>
        <v>2020</v>
      </c>
      <c r="B8495" s="259" t="s">
        <v>1021</v>
      </c>
      <c r="C8495" s="260" t="s">
        <v>1022</v>
      </c>
      <c r="D8495" s="73" t="str">
        <f t="shared" si="271"/>
        <v>ago/2020</v>
      </c>
      <c r="E8495" s="263">
        <v>44056</v>
      </c>
      <c r="F8495" s="259" t="s">
        <v>2279</v>
      </c>
      <c r="G8495" s="259" t="s">
        <v>295</v>
      </c>
      <c r="H8495" s="264" t="s">
        <v>400</v>
      </c>
      <c r="I8495" s="264" t="s">
        <v>188</v>
      </c>
      <c r="J8495" s="264">
        <v>-216.56</v>
      </c>
      <c r="K8495" s="82" t="str">
        <f>IFERROR(IFERROR(VLOOKUP(I8495,'DE-PARA'!B:D,3,0),VLOOKUP(I8495,'DE-PARA'!C:D,2,0)),"NÃO ENCONTRADO")</f>
        <v>Tributos, Taxas e Contribuições</v>
      </c>
      <c r="L8495" s="50" t="str">
        <f>VLOOKUP(K8495,'Base -Receita-Despesa'!$B:$AS,1,FALSE)</f>
        <v>Tributos, Taxas e Contribuições</v>
      </c>
    </row>
    <row r="8496" spans="1:12" ht="15" customHeight="1" x14ac:dyDescent="0.25">
      <c r="A8496" s="81" t="str">
        <f t="shared" si="270"/>
        <v>2020</v>
      </c>
      <c r="B8496" s="259" t="s">
        <v>1021</v>
      </c>
      <c r="C8496" s="260" t="s">
        <v>1022</v>
      </c>
      <c r="D8496" s="73" t="str">
        <f t="shared" si="271"/>
        <v>ago/2020</v>
      </c>
      <c r="E8496" s="263">
        <v>44056</v>
      </c>
      <c r="F8496" s="259" t="s">
        <v>2280</v>
      </c>
      <c r="G8496" s="259" t="s">
        <v>295</v>
      </c>
      <c r="H8496" s="264" t="s">
        <v>840</v>
      </c>
      <c r="I8496" s="264" t="s">
        <v>150</v>
      </c>
      <c r="J8496" s="265">
        <v>-3434.65</v>
      </c>
      <c r="K8496" s="82" t="str">
        <f>IFERROR(IFERROR(VLOOKUP(I8496,'DE-PARA'!B:D,3,0),VLOOKUP(I8496,'DE-PARA'!C:D,2,0)),"NÃO ENCONTRADO")</f>
        <v>Serviços</v>
      </c>
      <c r="L8496" s="50" t="str">
        <f>VLOOKUP(K8496,'Base -Receita-Despesa'!$B:$AS,1,FALSE)</f>
        <v>Serviços</v>
      </c>
    </row>
    <row r="8497" spans="1:12" ht="15" customHeight="1" x14ac:dyDescent="0.25">
      <c r="A8497" s="81" t="str">
        <f t="shared" si="270"/>
        <v>2020</v>
      </c>
      <c r="B8497" s="259" t="s">
        <v>1021</v>
      </c>
      <c r="C8497" s="260" t="s">
        <v>1022</v>
      </c>
      <c r="D8497" s="73" t="str">
        <f t="shared" si="271"/>
        <v>ago/2020</v>
      </c>
      <c r="E8497" s="263">
        <v>44056</v>
      </c>
      <c r="F8497" s="259" t="s">
        <v>2280</v>
      </c>
      <c r="G8497" s="259" t="s">
        <v>295</v>
      </c>
      <c r="H8497" s="264" t="s">
        <v>840</v>
      </c>
      <c r="I8497" s="264" t="s">
        <v>189</v>
      </c>
      <c r="J8497" s="264">
        <v>-721.28</v>
      </c>
      <c r="K8497" s="82" t="str">
        <f>IFERROR(IFERROR(VLOOKUP(I8497,'DE-PARA'!B:D,3,0),VLOOKUP(I8497,'DE-PARA'!C:D,2,0)),"NÃO ENCONTRADO")</f>
        <v>Outras Saídas</v>
      </c>
      <c r="L8497" s="50" t="str">
        <f>VLOOKUP(K8497,'Base -Receita-Despesa'!$B:$AS,1,FALSE)</f>
        <v>Outras Saídas</v>
      </c>
    </row>
    <row r="8498" spans="1:12" ht="15" customHeight="1" x14ac:dyDescent="0.25">
      <c r="A8498" s="81" t="str">
        <f t="shared" ref="A8498:A8561" si="272">IF(K8498="NÃO ENCONTRADO",0,RIGHT(D8498,4))</f>
        <v>2020</v>
      </c>
      <c r="B8498" s="259" t="s">
        <v>1021</v>
      </c>
      <c r="C8498" s="260" t="s">
        <v>1022</v>
      </c>
      <c r="D8498" s="73" t="str">
        <f t="shared" si="271"/>
        <v>ago/2020</v>
      </c>
      <c r="E8498" s="263">
        <v>44056</v>
      </c>
      <c r="F8498" s="259" t="s">
        <v>2281</v>
      </c>
      <c r="G8498" s="259" t="s">
        <v>295</v>
      </c>
      <c r="H8498" s="264" t="s">
        <v>882</v>
      </c>
      <c r="I8498" s="264" t="s">
        <v>271</v>
      </c>
      <c r="J8498" s="264">
        <v>-243.65</v>
      </c>
      <c r="K8498" s="82" t="str">
        <f>IFERROR(IFERROR(VLOOKUP(I8498,'DE-PARA'!B:D,3,0),VLOOKUP(I8498,'DE-PARA'!C:D,2,0)),"NÃO ENCONTRADO")</f>
        <v>Serviços</v>
      </c>
      <c r="L8498" s="50" t="str">
        <f>VLOOKUP(K8498,'Base -Receita-Despesa'!$B:$AS,1,FALSE)</f>
        <v>Serviços</v>
      </c>
    </row>
    <row r="8499" spans="1:12" ht="15" customHeight="1" x14ac:dyDescent="0.25">
      <c r="A8499" s="81" t="str">
        <f t="shared" si="272"/>
        <v>2020</v>
      </c>
      <c r="B8499" s="259" t="s">
        <v>1021</v>
      </c>
      <c r="C8499" s="260" t="s">
        <v>1022</v>
      </c>
      <c r="D8499" s="73" t="str">
        <f t="shared" si="271"/>
        <v>ago/2020</v>
      </c>
      <c r="E8499" s="263">
        <v>44056</v>
      </c>
      <c r="F8499" s="259" t="s">
        <v>2281</v>
      </c>
      <c r="G8499" s="259" t="s">
        <v>295</v>
      </c>
      <c r="H8499" s="264" t="s">
        <v>882</v>
      </c>
      <c r="I8499" s="264" t="s">
        <v>189</v>
      </c>
      <c r="J8499" s="264">
        <v>-51.17</v>
      </c>
      <c r="K8499" s="82" t="str">
        <f>IFERROR(IFERROR(VLOOKUP(I8499,'DE-PARA'!B:D,3,0),VLOOKUP(I8499,'DE-PARA'!C:D,2,0)),"NÃO ENCONTRADO")</f>
        <v>Outras Saídas</v>
      </c>
      <c r="L8499" s="50" t="str">
        <f>VLOOKUP(K8499,'Base -Receita-Despesa'!$B:$AS,1,FALSE)</f>
        <v>Outras Saídas</v>
      </c>
    </row>
    <row r="8500" spans="1:12" ht="15" customHeight="1" x14ac:dyDescent="0.25">
      <c r="A8500" s="81" t="str">
        <f t="shared" si="272"/>
        <v>2020</v>
      </c>
      <c r="B8500" s="259" t="s">
        <v>1021</v>
      </c>
      <c r="C8500" s="260" t="s">
        <v>1022</v>
      </c>
      <c r="D8500" s="73" t="str">
        <f t="shared" si="271"/>
        <v>ago/2020</v>
      </c>
      <c r="E8500" s="263">
        <v>44056</v>
      </c>
      <c r="F8500" s="259" t="s">
        <v>2282</v>
      </c>
      <c r="G8500" s="259" t="s">
        <v>295</v>
      </c>
      <c r="H8500" s="264" t="s">
        <v>840</v>
      </c>
      <c r="I8500" s="264" t="s">
        <v>150</v>
      </c>
      <c r="J8500" s="265">
        <v>-3434.65</v>
      </c>
      <c r="K8500" s="82" t="str">
        <f>IFERROR(IFERROR(VLOOKUP(I8500,'DE-PARA'!B:D,3,0),VLOOKUP(I8500,'DE-PARA'!C:D,2,0)),"NÃO ENCONTRADO")</f>
        <v>Serviços</v>
      </c>
      <c r="L8500" s="50" t="str">
        <f>VLOOKUP(K8500,'Base -Receita-Despesa'!$B:$AS,1,FALSE)</f>
        <v>Serviços</v>
      </c>
    </row>
    <row r="8501" spans="1:12" ht="15" customHeight="1" x14ac:dyDescent="0.25">
      <c r="A8501" s="81" t="str">
        <f t="shared" si="272"/>
        <v>2020</v>
      </c>
      <c r="B8501" s="259" t="s">
        <v>1021</v>
      </c>
      <c r="C8501" s="260" t="s">
        <v>1022</v>
      </c>
      <c r="D8501" s="73" t="str">
        <f t="shared" si="271"/>
        <v>ago/2020</v>
      </c>
      <c r="E8501" s="263">
        <v>44056</v>
      </c>
      <c r="F8501" s="259" t="s">
        <v>2282</v>
      </c>
      <c r="G8501" s="259" t="s">
        <v>295</v>
      </c>
      <c r="H8501" s="264" t="s">
        <v>840</v>
      </c>
      <c r="I8501" s="264" t="s">
        <v>189</v>
      </c>
      <c r="J8501" s="264">
        <v>-789.97</v>
      </c>
      <c r="K8501" s="82" t="str">
        <f>IFERROR(IFERROR(VLOOKUP(I8501,'DE-PARA'!B:D,3,0),VLOOKUP(I8501,'DE-PARA'!C:D,2,0)),"NÃO ENCONTRADO")</f>
        <v>Outras Saídas</v>
      </c>
      <c r="L8501" s="50" t="str">
        <f>VLOOKUP(K8501,'Base -Receita-Despesa'!$B:$AS,1,FALSE)</f>
        <v>Outras Saídas</v>
      </c>
    </row>
    <row r="8502" spans="1:12" ht="15" customHeight="1" x14ac:dyDescent="0.25">
      <c r="A8502" s="81" t="str">
        <f t="shared" si="272"/>
        <v>2020</v>
      </c>
      <c r="B8502" s="259" t="s">
        <v>1021</v>
      </c>
      <c r="C8502" s="260" t="s">
        <v>1022</v>
      </c>
      <c r="D8502" s="73" t="str">
        <f t="shared" si="271"/>
        <v>ago/2020</v>
      </c>
      <c r="E8502" s="263">
        <v>44056</v>
      </c>
      <c r="F8502" s="262" t="s">
        <v>2283</v>
      </c>
      <c r="G8502" s="259" t="s">
        <v>295</v>
      </c>
      <c r="H8502" s="266" t="s">
        <v>882</v>
      </c>
      <c r="I8502" s="266" t="s">
        <v>271</v>
      </c>
      <c r="J8502" s="264">
        <v>-264.36</v>
      </c>
      <c r="K8502" s="82" t="str">
        <f>IFERROR(IFERROR(VLOOKUP(I8502,'DE-PARA'!B:D,3,0),VLOOKUP(I8502,'DE-PARA'!C:D,2,0)),"NÃO ENCONTRADO")</f>
        <v>Serviços</v>
      </c>
      <c r="L8502" s="50" t="str">
        <f>VLOOKUP(K8502,'Base -Receita-Despesa'!$B:$AS,1,FALSE)</f>
        <v>Serviços</v>
      </c>
    </row>
    <row r="8503" spans="1:12" ht="15" customHeight="1" x14ac:dyDescent="0.25">
      <c r="A8503" s="81" t="str">
        <f t="shared" si="272"/>
        <v>2020</v>
      </c>
      <c r="B8503" s="259" t="s">
        <v>1021</v>
      </c>
      <c r="C8503" s="260" t="s">
        <v>1022</v>
      </c>
      <c r="D8503" s="73" t="str">
        <f t="shared" si="271"/>
        <v>ago/2020</v>
      </c>
      <c r="E8503" s="263">
        <v>44056</v>
      </c>
      <c r="F8503" s="262" t="s">
        <v>2283</v>
      </c>
      <c r="G8503" s="259" t="s">
        <v>295</v>
      </c>
      <c r="H8503" s="266" t="s">
        <v>882</v>
      </c>
      <c r="I8503" s="264" t="s">
        <v>189</v>
      </c>
      <c r="J8503" s="264">
        <v>-60.8</v>
      </c>
      <c r="K8503" s="82" t="str">
        <f>IFERROR(IFERROR(VLOOKUP(I8503,'DE-PARA'!B:D,3,0),VLOOKUP(I8503,'DE-PARA'!C:D,2,0)),"NÃO ENCONTRADO")</f>
        <v>Outras Saídas</v>
      </c>
      <c r="L8503" s="50" t="str">
        <f>VLOOKUP(K8503,'Base -Receita-Despesa'!$B:$AS,1,FALSE)</f>
        <v>Outras Saídas</v>
      </c>
    </row>
    <row r="8504" spans="1:12" ht="15" customHeight="1" x14ac:dyDescent="0.25">
      <c r="A8504" s="81" t="str">
        <f t="shared" si="272"/>
        <v>2020</v>
      </c>
      <c r="B8504" s="259" t="s">
        <v>1021</v>
      </c>
      <c r="C8504" s="260" t="s">
        <v>1022</v>
      </c>
      <c r="D8504" s="73" t="str">
        <f t="shared" si="271"/>
        <v>ago/2020</v>
      </c>
      <c r="E8504" s="263">
        <v>44056</v>
      </c>
      <c r="F8504" s="259" t="s">
        <v>2284</v>
      </c>
      <c r="G8504" s="259" t="s">
        <v>295</v>
      </c>
      <c r="H8504" s="264" t="s">
        <v>840</v>
      </c>
      <c r="I8504" s="264" t="s">
        <v>150</v>
      </c>
      <c r="J8504" s="265">
        <v>-3434.65</v>
      </c>
      <c r="K8504" s="82" t="str">
        <f>IFERROR(IFERROR(VLOOKUP(I8504,'DE-PARA'!B:D,3,0),VLOOKUP(I8504,'DE-PARA'!C:D,2,0)),"NÃO ENCONTRADO")</f>
        <v>Serviços</v>
      </c>
      <c r="L8504" s="50" t="str">
        <f>VLOOKUP(K8504,'Base -Receita-Despesa'!$B:$AS,1,FALSE)</f>
        <v>Serviços</v>
      </c>
    </row>
    <row r="8505" spans="1:12" ht="15" customHeight="1" x14ac:dyDescent="0.25">
      <c r="A8505" s="81" t="str">
        <f t="shared" si="272"/>
        <v>2020</v>
      </c>
      <c r="B8505" s="259" t="s">
        <v>1021</v>
      </c>
      <c r="C8505" s="260" t="s">
        <v>1022</v>
      </c>
      <c r="D8505" s="73" t="str">
        <f t="shared" si="271"/>
        <v>ago/2020</v>
      </c>
      <c r="E8505" s="263">
        <v>44056</v>
      </c>
      <c r="F8505" s="259" t="s">
        <v>2284</v>
      </c>
      <c r="G8505" s="259" t="s">
        <v>295</v>
      </c>
      <c r="H8505" s="264" t="s">
        <v>840</v>
      </c>
      <c r="I8505" s="264" t="s">
        <v>189</v>
      </c>
      <c r="J8505" s="264">
        <v>-789.97</v>
      </c>
      <c r="K8505" s="82" t="str">
        <f>IFERROR(IFERROR(VLOOKUP(I8505,'DE-PARA'!B:D,3,0),VLOOKUP(I8505,'DE-PARA'!C:D,2,0)),"NÃO ENCONTRADO")</f>
        <v>Outras Saídas</v>
      </c>
      <c r="L8505" s="50" t="str">
        <f>VLOOKUP(K8505,'Base -Receita-Despesa'!$B:$AS,1,FALSE)</f>
        <v>Outras Saídas</v>
      </c>
    </row>
    <row r="8506" spans="1:12" ht="15" customHeight="1" x14ac:dyDescent="0.25">
      <c r="A8506" s="81" t="str">
        <f t="shared" si="272"/>
        <v>2020</v>
      </c>
      <c r="B8506" s="259" t="s">
        <v>1021</v>
      </c>
      <c r="C8506" s="260" t="s">
        <v>1022</v>
      </c>
      <c r="D8506" s="73" t="str">
        <f t="shared" si="271"/>
        <v>ago/2020</v>
      </c>
      <c r="E8506" s="263">
        <v>44056</v>
      </c>
      <c r="F8506" s="259" t="s">
        <v>739</v>
      </c>
      <c r="G8506" s="259" t="s">
        <v>295</v>
      </c>
      <c r="H8506" s="264" t="s">
        <v>2285</v>
      </c>
      <c r="I8506" s="264" t="s">
        <v>126</v>
      </c>
      <c r="J8506" s="265">
        <v>-35338.660000000003</v>
      </c>
      <c r="K8506" s="82" t="str">
        <f>IFERROR(IFERROR(VLOOKUP(I8506,'DE-PARA'!B:D,3,0),VLOOKUP(I8506,'DE-PARA'!C:D,2,0)),"NÃO ENCONTRADO")</f>
        <v>Encargos sobre Folha de Pagamento</v>
      </c>
      <c r="L8506" s="50" t="str">
        <f>VLOOKUP(K8506,'Base -Receita-Despesa'!$B:$AS,1,FALSE)</f>
        <v>Encargos sobre Folha de Pagamento</v>
      </c>
    </row>
    <row r="8507" spans="1:12" ht="15" customHeight="1" x14ac:dyDescent="0.25">
      <c r="A8507" s="81" t="str">
        <f t="shared" si="272"/>
        <v>2020</v>
      </c>
      <c r="B8507" s="259" t="s">
        <v>1021</v>
      </c>
      <c r="C8507" s="260" t="s">
        <v>1022</v>
      </c>
      <c r="D8507" s="73" t="str">
        <f t="shared" si="271"/>
        <v>ago/2020</v>
      </c>
      <c r="E8507" s="263">
        <v>44056</v>
      </c>
      <c r="F8507" s="259" t="s">
        <v>739</v>
      </c>
      <c r="G8507" s="259" t="s">
        <v>295</v>
      </c>
      <c r="H8507" s="264" t="s">
        <v>2285</v>
      </c>
      <c r="I8507" s="264" t="s">
        <v>189</v>
      </c>
      <c r="J8507" s="265">
        <v>-1943.62</v>
      </c>
      <c r="K8507" s="82" t="str">
        <f>IFERROR(IFERROR(VLOOKUP(I8507,'DE-PARA'!B:D,3,0),VLOOKUP(I8507,'DE-PARA'!C:D,2,0)),"NÃO ENCONTRADO")</f>
        <v>Outras Saídas</v>
      </c>
      <c r="L8507" s="50" t="str">
        <f>VLOOKUP(K8507,'Base -Receita-Despesa'!$B:$AS,1,FALSE)</f>
        <v>Outras Saídas</v>
      </c>
    </row>
    <row r="8508" spans="1:12" ht="15" customHeight="1" x14ac:dyDescent="0.25">
      <c r="A8508" s="81" t="str">
        <f t="shared" si="272"/>
        <v>2020</v>
      </c>
      <c r="B8508" s="259" t="s">
        <v>1021</v>
      </c>
      <c r="C8508" s="260" t="s">
        <v>1022</v>
      </c>
      <c r="D8508" s="73" t="str">
        <f t="shared" si="271"/>
        <v>ago/2020</v>
      </c>
      <c r="E8508" s="263">
        <v>44056</v>
      </c>
      <c r="F8508" s="259">
        <v>188877</v>
      </c>
      <c r="G8508" s="259" t="s">
        <v>295</v>
      </c>
      <c r="H8508" s="264" t="s">
        <v>1961</v>
      </c>
      <c r="I8508" s="264" t="s">
        <v>137</v>
      </c>
      <c r="J8508" s="264">
        <v>-981.71</v>
      </c>
      <c r="K8508" s="82" t="str">
        <f>IFERROR(IFERROR(VLOOKUP(I8508,'DE-PARA'!B:D,3,0),VLOOKUP(I8508,'DE-PARA'!C:D,2,0)),"NÃO ENCONTRADO")</f>
        <v>Serviços</v>
      </c>
      <c r="L8508" s="50" t="str">
        <f>VLOOKUP(K8508,'Base -Receita-Despesa'!$B:$AS,1,FALSE)</f>
        <v>Serviços</v>
      </c>
    </row>
    <row r="8509" spans="1:12" ht="15" customHeight="1" x14ac:dyDescent="0.25">
      <c r="A8509" s="81" t="str">
        <f t="shared" si="272"/>
        <v>2020</v>
      </c>
      <c r="B8509" s="259" t="s">
        <v>1021</v>
      </c>
      <c r="C8509" s="260" t="s">
        <v>1022</v>
      </c>
      <c r="D8509" s="73" t="str">
        <f t="shared" si="271"/>
        <v>ago/2020</v>
      </c>
      <c r="E8509" s="263">
        <v>44056</v>
      </c>
      <c r="F8509" s="259">
        <v>125451</v>
      </c>
      <c r="G8509" s="259" t="s">
        <v>295</v>
      </c>
      <c r="H8509" s="264" t="s">
        <v>2119</v>
      </c>
      <c r="I8509" s="264" t="s">
        <v>248</v>
      </c>
      <c r="J8509" s="264">
        <v>-678.02</v>
      </c>
      <c r="K8509" s="82" t="str">
        <f>IFERROR(IFERROR(VLOOKUP(I8509,'DE-PARA'!B:D,3,0),VLOOKUP(I8509,'DE-PARA'!C:D,2,0)),"NÃO ENCONTRADO")</f>
        <v>Materiais</v>
      </c>
      <c r="L8509" s="50" t="str">
        <f>VLOOKUP(K8509,'Base -Receita-Despesa'!$B:$AS,1,FALSE)</f>
        <v>Materiais</v>
      </c>
    </row>
    <row r="8510" spans="1:12" ht="15" customHeight="1" x14ac:dyDescent="0.25">
      <c r="A8510" s="81" t="str">
        <f t="shared" si="272"/>
        <v>2020</v>
      </c>
      <c r="B8510" s="259" t="s">
        <v>1021</v>
      </c>
      <c r="C8510" s="260" t="s">
        <v>1022</v>
      </c>
      <c r="D8510" s="73" t="str">
        <f t="shared" si="271"/>
        <v>ago/2020</v>
      </c>
      <c r="E8510" s="263">
        <v>44056</v>
      </c>
      <c r="F8510" s="259">
        <v>804</v>
      </c>
      <c r="G8510" s="259" t="s">
        <v>295</v>
      </c>
      <c r="H8510" s="264" t="s">
        <v>2286</v>
      </c>
      <c r="I8510" s="264" t="s">
        <v>255</v>
      </c>
      <c r="J8510" s="264">
        <v>-150.80000000000001</v>
      </c>
      <c r="K8510" s="82" t="str">
        <f>IFERROR(IFERROR(VLOOKUP(I8510,'DE-PARA'!B:D,3,0),VLOOKUP(I8510,'DE-PARA'!C:D,2,0)),"NÃO ENCONTRADO")</f>
        <v>Materiais</v>
      </c>
      <c r="L8510" s="50" t="str">
        <f>VLOOKUP(K8510,'Base -Receita-Despesa'!$B:$AS,1,FALSE)</f>
        <v>Materiais</v>
      </c>
    </row>
    <row r="8511" spans="1:12" ht="15" customHeight="1" x14ac:dyDescent="0.25">
      <c r="A8511" s="81" t="str">
        <f t="shared" si="272"/>
        <v>2020</v>
      </c>
      <c r="B8511" s="259" t="s">
        <v>1021</v>
      </c>
      <c r="C8511" s="260" t="s">
        <v>1022</v>
      </c>
      <c r="D8511" s="73" t="str">
        <f t="shared" si="271"/>
        <v>ago/2020</v>
      </c>
      <c r="E8511" s="263">
        <v>44056</v>
      </c>
      <c r="F8511" s="259">
        <v>2293</v>
      </c>
      <c r="G8511" s="259" t="s">
        <v>295</v>
      </c>
      <c r="H8511" s="264" t="s">
        <v>1442</v>
      </c>
      <c r="I8511" s="264" t="s">
        <v>137</v>
      </c>
      <c r="J8511" s="265">
        <v>-3500</v>
      </c>
      <c r="K8511" s="82" t="str">
        <f>IFERROR(IFERROR(VLOOKUP(I8511,'DE-PARA'!B:D,3,0),VLOOKUP(I8511,'DE-PARA'!C:D,2,0)),"NÃO ENCONTRADO")</f>
        <v>Serviços</v>
      </c>
      <c r="L8511" s="50" t="str">
        <f>VLOOKUP(K8511,'Base -Receita-Despesa'!$B:$AS,1,FALSE)</f>
        <v>Serviços</v>
      </c>
    </row>
    <row r="8512" spans="1:12" ht="15" customHeight="1" x14ac:dyDescent="0.25">
      <c r="A8512" s="81" t="str">
        <f t="shared" si="272"/>
        <v>2020</v>
      </c>
      <c r="B8512" s="259" t="s">
        <v>1021</v>
      </c>
      <c r="C8512" s="260" t="s">
        <v>1022</v>
      </c>
      <c r="D8512" s="73" t="str">
        <f t="shared" si="271"/>
        <v>ago/2020</v>
      </c>
      <c r="E8512" s="263">
        <v>44056</v>
      </c>
      <c r="F8512" s="259">
        <v>2957</v>
      </c>
      <c r="G8512" s="259" t="s">
        <v>295</v>
      </c>
      <c r="H8512" s="264" t="s">
        <v>1772</v>
      </c>
      <c r="I8512" s="264" t="s">
        <v>249</v>
      </c>
      <c r="J8512" s="265">
        <v>-13260</v>
      </c>
      <c r="K8512" s="82" t="str">
        <f>IFERROR(IFERROR(VLOOKUP(I8512,'DE-PARA'!B:D,3,0),VLOOKUP(I8512,'DE-PARA'!C:D,2,0)),"NÃO ENCONTRADO")</f>
        <v>Materiais</v>
      </c>
      <c r="L8512" s="50" t="str">
        <f>VLOOKUP(K8512,'Base -Receita-Despesa'!$B:$AS,1,FALSE)</f>
        <v>Materiais</v>
      </c>
    </row>
    <row r="8513" spans="1:12" ht="15" customHeight="1" x14ac:dyDescent="0.25">
      <c r="A8513" s="81" t="str">
        <f t="shared" si="272"/>
        <v>2020</v>
      </c>
      <c r="B8513" s="259" t="s">
        <v>1021</v>
      </c>
      <c r="C8513" s="260" t="s">
        <v>1022</v>
      </c>
      <c r="D8513" s="73" t="str">
        <f t="shared" si="271"/>
        <v>ago/2020</v>
      </c>
      <c r="E8513" s="263">
        <v>44056</v>
      </c>
      <c r="F8513" s="259">
        <v>167</v>
      </c>
      <c r="G8513" s="259" t="s">
        <v>295</v>
      </c>
      <c r="H8513" s="264" t="s">
        <v>332</v>
      </c>
      <c r="I8513" s="264" t="s">
        <v>137</v>
      </c>
      <c r="J8513" s="265">
        <v>-16367.31</v>
      </c>
      <c r="K8513" s="82" t="str">
        <f>IFERROR(IFERROR(VLOOKUP(I8513,'DE-PARA'!B:D,3,0),VLOOKUP(I8513,'DE-PARA'!C:D,2,0)),"NÃO ENCONTRADO")</f>
        <v>Serviços</v>
      </c>
      <c r="L8513" s="50" t="str">
        <f>VLOOKUP(K8513,'Base -Receita-Despesa'!$B:$AS,1,FALSE)</f>
        <v>Serviços</v>
      </c>
    </row>
    <row r="8514" spans="1:12" ht="15" customHeight="1" x14ac:dyDescent="0.25">
      <c r="A8514" s="81" t="str">
        <f t="shared" si="272"/>
        <v>2020</v>
      </c>
      <c r="B8514" s="259" t="s">
        <v>1021</v>
      </c>
      <c r="C8514" s="260" t="s">
        <v>1022</v>
      </c>
      <c r="D8514" s="73" t="str">
        <f t="shared" si="271"/>
        <v>ago/2020</v>
      </c>
      <c r="E8514" s="263">
        <v>44056</v>
      </c>
      <c r="F8514" s="259">
        <v>7</v>
      </c>
      <c r="G8514" s="259" t="s">
        <v>295</v>
      </c>
      <c r="H8514" s="264" t="s">
        <v>958</v>
      </c>
      <c r="I8514" s="264" t="s">
        <v>160</v>
      </c>
      <c r="J8514" s="265">
        <v>-20938.5</v>
      </c>
      <c r="K8514" s="82" t="str">
        <f>IFERROR(IFERROR(VLOOKUP(I8514,'DE-PARA'!B:D,3,0),VLOOKUP(I8514,'DE-PARA'!C:D,2,0)),"NÃO ENCONTRADO")</f>
        <v>Serviços</v>
      </c>
      <c r="L8514" s="50" t="str">
        <f>VLOOKUP(K8514,'Base -Receita-Despesa'!$B:$AS,1,FALSE)</f>
        <v>Serviços</v>
      </c>
    </row>
    <row r="8515" spans="1:12" ht="15" customHeight="1" x14ac:dyDescent="0.25">
      <c r="A8515" s="81" t="str">
        <f t="shared" si="272"/>
        <v>2020</v>
      </c>
      <c r="B8515" s="259" t="s">
        <v>1021</v>
      </c>
      <c r="C8515" s="260" t="s">
        <v>1022</v>
      </c>
      <c r="D8515" s="73" t="str">
        <f t="shared" ref="D8515:D8578" si="273">TEXT(E8515,"mmm/aaaa")</f>
        <v>ago/2020</v>
      </c>
      <c r="E8515" s="263">
        <v>44056</v>
      </c>
      <c r="F8515" s="259">
        <v>21126</v>
      </c>
      <c r="G8515" s="259" t="s">
        <v>295</v>
      </c>
      <c r="H8515" s="264" t="s">
        <v>882</v>
      </c>
      <c r="I8515" s="264" t="s">
        <v>271</v>
      </c>
      <c r="J8515" s="265">
        <v>-4611.24</v>
      </c>
      <c r="K8515" s="82" t="str">
        <f>IFERROR(IFERROR(VLOOKUP(I8515,'DE-PARA'!B:D,3,0),VLOOKUP(I8515,'DE-PARA'!C:D,2,0)),"NÃO ENCONTRADO")</f>
        <v>Serviços</v>
      </c>
      <c r="L8515" s="50" t="str">
        <f>VLOOKUP(K8515,'Base -Receita-Despesa'!$B:$AS,1,FALSE)</f>
        <v>Serviços</v>
      </c>
    </row>
    <row r="8516" spans="1:12" ht="15" customHeight="1" x14ac:dyDescent="0.25">
      <c r="A8516" s="81" t="str">
        <f t="shared" si="272"/>
        <v>2020</v>
      </c>
      <c r="B8516" s="259" t="s">
        <v>1021</v>
      </c>
      <c r="C8516" s="260" t="s">
        <v>1022</v>
      </c>
      <c r="D8516" s="73" t="str">
        <f t="shared" si="273"/>
        <v>ago/2020</v>
      </c>
      <c r="E8516" s="263">
        <v>44056</v>
      </c>
      <c r="F8516" s="259">
        <v>22531</v>
      </c>
      <c r="G8516" s="259" t="s">
        <v>295</v>
      </c>
      <c r="H8516" s="264" t="s">
        <v>338</v>
      </c>
      <c r="I8516" s="264" t="s">
        <v>137</v>
      </c>
      <c r="J8516" s="265">
        <v>-7780.16</v>
      </c>
      <c r="K8516" s="82" t="str">
        <f>IFERROR(IFERROR(VLOOKUP(I8516,'DE-PARA'!B:D,3,0),VLOOKUP(I8516,'DE-PARA'!C:D,2,0)),"NÃO ENCONTRADO")</f>
        <v>Serviços</v>
      </c>
      <c r="L8516" s="50" t="str">
        <f>VLOOKUP(K8516,'Base -Receita-Despesa'!$B:$AS,1,FALSE)</f>
        <v>Serviços</v>
      </c>
    </row>
    <row r="8517" spans="1:12" ht="15" customHeight="1" x14ac:dyDescent="0.25">
      <c r="A8517" s="81" t="str">
        <f t="shared" si="272"/>
        <v>2020</v>
      </c>
      <c r="B8517" s="259" t="s">
        <v>1021</v>
      </c>
      <c r="C8517" s="260" t="s">
        <v>1022</v>
      </c>
      <c r="D8517" s="73" t="str">
        <f t="shared" si="273"/>
        <v>ago/2020</v>
      </c>
      <c r="E8517" s="263">
        <v>44056</v>
      </c>
      <c r="F8517" s="259">
        <v>522</v>
      </c>
      <c r="G8517" s="259" t="s">
        <v>295</v>
      </c>
      <c r="H8517" s="264" t="s">
        <v>2081</v>
      </c>
      <c r="I8517" s="264" t="s">
        <v>274</v>
      </c>
      <c r="J8517" s="265">
        <v>-7500</v>
      </c>
      <c r="K8517" s="82" t="str">
        <f>IFERROR(IFERROR(VLOOKUP(I8517,'DE-PARA'!B:D,3,0),VLOOKUP(I8517,'DE-PARA'!C:D,2,0)),"NÃO ENCONTRADO")</f>
        <v>Serviços</v>
      </c>
      <c r="L8517" s="50" t="str">
        <f>VLOOKUP(K8517,'Base -Receita-Despesa'!$B:$AS,1,FALSE)</f>
        <v>Serviços</v>
      </c>
    </row>
    <row r="8518" spans="1:12" ht="15" customHeight="1" x14ac:dyDescent="0.25">
      <c r="A8518" s="81" t="str">
        <f t="shared" si="272"/>
        <v>2020</v>
      </c>
      <c r="B8518" s="259" t="s">
        <v>1021</v>
      </c>
      <c r="C8518" s="260" t="s">
        <v>1022</v>
      </c>
      <c r="D8518" s="73" t="str">
        <f t="shared" si="273"/>
        <v>ago/2020</v>
      </c>
      <c r="E8518" s="263">
        <v>44056</v>
      </c>
      <c r="F8518" s="259">
        <v>442</v>
      </c>
      <c r="G8518" s="259" t="s">
        <v>295</v>
      </c>
      <c r="H8518" s="264" t="s">
        <v>840</v>
      </c>
      <c r="I8518" s="264" t="s">
        <v>150</v>
      </c>
      <c r="J8518" s="265">
        <v>-4530.2</v>
      </c>
      <c r="K8518" s="82" t="str">
        <f>IFERROR(IFERROR(VLOOKUP(I8518,'DE-PARA'!B:D,3,0),VLOOKUP(I8518,'DE-PARA'!C:D,2,0)),"NÃO ENCONTRADO")</f>
        <v>Serviços</v>
      </c>
      <c r="L8518" s="50" t="str">
        <f>VLOOKUP(K8518,'Base -Receita-Despesa'!$B:$AS,1,FALSE)</f>
        <v>Serviços</v>
      </c>
    </row>
    <row r="8519" spans="1:12" ht="15" customHeight="1" x14ac:dyDescent="0.25">
      <c r="A8519" s="81" t="str">
        <f t="shared" si="272"/>
        <v>2020</v>
      </c>
      <c r="B8519" s="259" t="s">
        <v>1021</v>
      </c>
      <c r="C8519" s="260" t="s">
        <v>1022</v>
      </c>
      <c r="D8519" s="73" t="str">
        <f t="shared" si="273"/>
        <v>ago/2020</v>
      </c>
      <c r="E8519" s="263">
        <v>44056</v>
      </c>
      <c r="F8519" s="259">
        <v>441</v>
      </c>
      <c r="G8519" s="259" t="s">
        <v>295</v>
      </c>
      <c r="H8519" s="264" t="s">
        <v>840</v>
      </c>
      <c r="I8519" s="264" t="s">
        <v>150</v>
      </c>
      <c r="J8519" s="265">
        <v>-57255.62</v>
      </c>
      <c r="K8519" s="82" t="str">
        <f>IFERROR(IFERROR(VLOOKUP(I8519,'DE-PARA'!B:D,3,0),VLOOKUP(I8519,'DE-PARA'!C:D,2,0)),"NÃO ENCONTRADO")</f>
        <v>Serviços</v>
      </c>
      <c r="L8519" s="50" t="str">
        <f>VLOOKUP(K8519,'Base -Receita-Despesa'!$B:$AS,1,FALSE)</f>
        <v>Serviços</v>
      </c>
    </row>
    <row r="8520" spans="1:12" ht="15" customHeight="1" x14ac:dyDescent="0.25">
      <c r="A8520" s="81" t="str">
        <f t="shared" si="272"/>
        <v>2020</v>
      </c>
      <c r="B8520" s="259" t="s">
        <v>1021</v>
      </c>
      <c r="C8520" s="260" t="s">
        <v>1022</v>
      </c>
      <c r="D8520" s="73" t="str">
        <f t="shared" si="273"/>
        <v>ago/2020</v>
      </c>
      <c r="E8520" s="263">
        <v>44056</v>
      </c>
      <c r="F8520" s="259">
        <v>492</v>
      </c>
      <c r="G8520" s="259" t="s">
        <v>295</v>
      </c>
      <c r="H8520" s="264" t="s">
        <v>840</v>
      </c>
      <c r="I8520" s="264" t="s">
        <v>153</v>
      </c>
      <c r="J8520" s="265">
        <v>-1126.29</v>
      </c>
      <c r="K8520" s="82" t="str">
        <f>IFERROR(IFERROR(VLOOKUP(I8520,'DE-PARA'!B:D,3,0),VLOOKUP(I8520,'DE-PARA'!C:D,2,0)),"NÃO ENCONTRADO")</f>
        <v>Serviços</v>
      </c>
      <c r="L8520" s="50" t="str">
        <f>VLOOKUP(K8520,'Base -Receita-Despesa'!$B:$AS,1,FALSE)</f>
        <v>Serviços</v>
      </c>
    </row>
    <row r="8521" spans="1:12" ht="15" customHeight="1" x14ac:dyDescent="0.25">
      <c r="A8521" s="81" t="str">
        <f t="shared" si="272"/>
        <v>2020</v>
      </c>
      <c r="B8521" s="259" t="s">
        <v>1021</v>
      </c>
      <c r="C8521" s="260" t="s">
        <v>1022</v>
      </c>
      <c r="D8521" s="73" t="str">
        <f t="shared" si="273"/>
        <v>ago/2020</v>
      </c>
      <c r="E8521" s="263">
        <v>44056</v>
      </c>
      <c r="F8521" s="259">
        <v>493</v>
      </c>
      <c r="G8521" s="259" t="s">
        <v>295</v>
      </c>
      <c r="H8521" s="264" t="s">
        <v>840</v>
      </c>
      <c r="I8521" s="264" t="s">
        <v>153</v>
      </c>
      <c r="J8521" s="265">
        <v>-3771.64</v>
      </c>
      <c r="K8521" s="82" t="str">
        <f>IFERROR(IFERROR(VLOOKUP(I8521,'DE-PARA'!B:D,3,0),VLOOKUP(I8521,'DE-PARA'!C:D,2,0)),"NÃO ENCONTRADO")</f>
        <v>Serviços</v>
      </c>
      <c r="L8521" s="50" t="str">
        <f>VLOOKUP(K8521,'Base -Receita-Despesa'!$B:$AS,1,FALSE)</f>
        <v>Serviços</v>
      </c>
    </row>
    <row r="8522" spans="1:12" ht="15" customHeight="1" x14ac:dyDescent="0.25">
      <c r="A8522" s="81" t="str">
        <f t="shared" si="272"/>
        <v>2020</v>
      </c>
      <c r="B8522" s="259" t="s">
        <v>1021</v>
      </c>
      <c r="C8522" s="260" t="s">
        <v>1022</v>
      </c>
      <c r="D8522" s="73" t="str">
        <f t="shared" si="273"/>
        <v>ago/2020</v>
      </c>
      <c r="E8522" s="263">
        <v>44056</v>
      </c>
      <c r="F8522" s="259">
        <v>9080</v>
      </c>
      <c r="G8522" s="259" t="s">
        <v>295</v>
      </c>
      <c r="H8522" s="264" t="s">
        <v>2234</v>
      </c>
      <c r="I8522" s="264" t="s">
        <v>190</v>
      </c>
      <c r="J8522" s="265">
        <v>-1040</v>
      </c>
      <c r="K8522" s="82" t="str">
        <f>IFERROR(IFERROR(VLOOKUP(I8522,'DE-PARA'!B:D,3,0),VLOOKUP(I8522,'DE-PARA'!C:D,2,0)),"NÃO ENCONTRADO")</f>
        <v>Serviços</v>
      </c>
      <c r="L8522" s="50" t="str">
        <f>VLOOKUP(K8522,'Base -Receita-Despesa'!$B:$AS,1,FALSE)</f>
        <v>Serviços</v>
      </c>
    </row>
    <row r="8523" spans="1:12" ht="15" customHeight="1" x14ac:dyDescent="0.25">
      <c r="A8523" s="81" t="str">
        <f t="shared" si="272"/>
        <v>2020</v>
      </c>
      <c r="B8523" s="259" t="s">
        <v>1021</v>
      </c>
      <c r="C8523" s="260" t="s">
        <v>1022</v>
      </c>
      <c r="D8523" s="73" t="str">
        <f t="shared" si="273"/>
        <v>ago/2020</v>
      </c>
      <c r="E8523" s="263">
        <v>44056</v>
      </c>
      <c r="F8523" s="259">
        <v>28161</v>
      </c>
      <c r="G8523" s="259" t="s">
        <v>295</v>
      </c>
      <c r="H8523" s="264" t="s">
        <v>180</v>
      </c>
      <c r="I8523" s="264" t="s">
        <v>248</v>
      </c>
      <c r="J8523" s="265">
        <v>-15708</v>
      </c>
      <c r="K8523" s="82" t="str">
        <f>IFERROR(IFERROR(VLOOKUP(I8523,'DE-PARA'!B:D,3,0),VLOOKUP(I8523,'DE-PARA'!C:D,2,0)),"NÃO ENCONTRADO")</f>
        <v>Materiais</v>
      </c>
      <c r="L8523" s="50" t="str">
        <f>VLOOKUP(K8523,'Base -Receita-Despesa'!$B:$AS,1,FALSE)</f>
        <v>Materiais</v>
      </c>
    </row>
    <row r="8524" spans="1:12" ht="15" customHeight="1" x14ac:dyDescent="0.25">
      <c r="A8524" s="81" t="str">
        <f t="shared" si="272"/>
        <v>2020</v>
      </c>
      <c r="B8524" s="259" t="s">
        <v>1021</v>
      </c>
      <c r="C8524" s="260" t="s">
        <v>1022</v>
      </c>
      <c r="D8524" s="73" t="str">
        <f t="shared" si="273"/>
        <v>ago/2020</v>
      </c>
      <c r="E8524" s="263">
        <v>44056</v>
      </c>
      <c r="F8524" s="259">
        <v>4526</v>
      </c>
      <c r="G8524" s="259" t="s">
        <v>295</v>
      </c>
      <c r="H8524" s="264" t="s">
        <v>2253</v>
      </c>
      <c r="I8524" s="264" t="s">
        <v>256</v>
      </c>
      <c r="J8524" s="265">
        <v>-1159</v>
      </c>
      <c r="K8524" s="82" t="str">
        <f>IFERROR(IFERROR(VLOOKUP(I8524,'DE-PARA'!B:D,3,0),VLOOKUP(I8524,'DE-PARA'!C:D,2,0)),"NÃO ENCONTRADO")</f>
        <v>Materiais</v>
      </c>
      <c r="L8524" s="50" t="str">
        <f>VLOOKUP(K8524,'Base -Receita-Despesa'!$B:$AS,1,FALSE)</f>
        <v>Materiais</v>
      </c>
    </row>
    <row r="8525" spans="1:12" ht="15" customHeight="1" x14ac:dyDescent="0.25">
      <c r="A8525" s="81" t="str">
        <f t="shared" si="272"/>
        <v>2020</v>
      </c>
      <c r="B8525" s="259" t="s">
        <v>1021</v>
      </c>
      <c r="C8525" s="260" t="s">
        <v>1022</v>
      </c>
      <c r="D8525" s="73" t="str">
        <f t="shared" si="273"/>
        <v>ago/2020</v>
      </c>
      <c r="E8525" s="263">
        <v>44056</v>
      </c>
      <c r="F8525" s="259">
        <v>5113</v>
      </c>
      <c r="G8525" s="259" t="s">
        <v>295</v>
      </c>
      <c r="H8525" s="266" t="s">
        <v>2239</v>
      </c>
      <c r="I8525" s="264" t="s">
        <v>249</v>
      </c>
      <c r="J8525" s="264">
        <v>-475</v>
      </c>
      <c r="K8525" s="82" t="str">
        <f>IFERROR(IFERROR(VLOOKUP(I8525,'DE-PARA'!B:D,3,0),VLOOKUP(I8525,'DE-PARA'!C:D,2,0)),"NÃO ENCONTRADO")</f>
        <v>Materiais</v>
      </c>
      <c r="L8525" s="50" t="str">
        <f>VLOOKUP(K8525,'Base -Receita-Despesa'!$B:$AS,1,FALSE)</f>
        <v>Materiais</v>
      </c>
    </row>
    <row r="8526" spans="1:12" ht="15" customHeight="1" x14ac:dyDescent="0.25">
      <c r="A8526" s="81" t="str">
        <f t="shared" si="272"/>
        <v>2020</v>
      </c>
      <c r="B8526" s="259" t="s">
        <v>1021</v>
      </c>
      <c r="C8526" s="260" t="s">
        <v>1022</v>
      </c>
      <c r="D8526" s="73" t="str">
        <f t="shared" si="273"/>
        <v>ago/2020</v>
      </c>
      <c r="E8526" s="263">
        <v>44056</v>
      </c>
      <c r="F8526" s="259">
        <v>123085</v>
      </c>
      <c r="G8526" s="259" t="s">
        <v>295</v>
      </c>
      <c r="H8526" s="264" t="s">
        <v>181</v>
      </c>
      <c r="I8526" s="264" t="s">
        <v>248</v>
      </c>
      <c r="J8526" s="265">
        <v>-12020.12</v>
      </c>
      <c r="K8526" s="82" t="str">
        <f>IFERROR(IFERROR(VLOOKUP(I8526,'DE-PARA'!B:D,3,0),VLOOKUP(I8526,'DE-PARA'!C:D,2,0)),"NÃO ENCONTRADO")</f>
        <v>Materiais</v>
      </c>
      <c r="L8526" s="50" t="str">
        <f>VLOOKUP(K8526,'Base -Receita-Despesa'!$B:$AS,1,FALSE)</f>
        <v>Materiais</v>
      </c>
    </row>
    <row r="8527" spans="1:12" ht="15" customHeight="1" x14ac:dyDescent="0.25">
      <c r="A8527" s="81" t="str">
        <f t="shared" si="272"/>
        <v>2020</v>
      </c>
      <c r="B8527" s="259" t="s">
        <v>1021</v>
      </c>
      <c r="C8527" s="260" t="s">
        <v>1022</v>
      </c>
      <c r="D8527" s="73" t="str">
        <f t="shared" si="273"/>
        <v>ago/2020</v>
      </c>
      <c r="E8527" s="263">
        <v>44056</v>
      </c>
      <c r="F8527" s="259">
        <v>123839</v>
      </c>
      <c r="G8527" s="259" t="s">
        <v>295</v>
      </c>
      <c r="H8527" s="264" t="s">
        <v>181</v>
      </c>
      <c r="I8527" s="264" t="s">
        <v>249</v>
      </c>
      <c r="J8527" s="265">
        <v>-1264.8</v>
      </c>
      <c r="K8527" s="82" t="str">
        <f>IFERROR(IFERROR(VLOOKUP(I8527,'DE-PARA'!B:D,3,0),VLOOKUP(I8527,'DE-PARA'!C:D,2,0)),"NÃO ENCONTRADO")</f>
        <v>Materiais</v>
      </c>
      <c r="L8527" s="50" t="str">
        <f>VLOOKUP(K8527,'Base -Receita-Despesa'!$B:$AS,1,FALSE)</f>
        <v>Materiais</v>
      </c>
    </row>
    <row r="8528" spans="1:12" ht="15" customHeight="1" x14ac:dyDescent="0.25">
      <c r="A8528" s="81" t="str">
        <f t="shared" si="272"/>
        <v>2020</v>
      </c>
      <c r="B8528" s="259" t="s">
        <v>1021</v>
      </c>
      <c r="C8528" s="260" t="s">
        <v>1022</v>
      </c>
      <c r="D8528" s="73" t="str">
        <f t="shared" si="273"/>
        <v>ago/2020</v>
      </c>
      <c r="E8528" s="263">
        <v>44056</v>
      </c>
      <c r="F8528" s="259">
        <v>124522</v>
      </c>
      <c r="G8528" s="259" t="s">
        <v>295</v>
      </c>
      <c r="H8528" s="264" t="s">
        <v>181</v>
      </c>
      <c r="I8528" s="264" t="s">
        <v>248</v>
      </c>
      <c r="J8528" s="264">
        <v>-876.3</v>
      </c>
      <c r="K8528" s="82" t="str">
        <f>IFERROR(IFERROR(VLOOKUP(I8528,'DE-PARA'!B:D,3,0),VLOOKUP(I8528,'DE-PARA'!C:D,2,0)),"NÃO ENCONTRADO")</f>
        <v>Materiais</v>
      </c>
      <c r="L8528" s="50" t="str">
        <f>VLOOKUP(K8528,'Base -Receita-Despesa'!$B:$AS,1,FALSE)</f>
        <v>Materiais</v>
      </c>
    </row>
    <row r="8529" spans="1:12" ht="15" customHeight="1" x14ac:dyDescent="0.25">
      <c r="A8529" s="81" t="str">
        <f t="shared" si="272"/>
        <v>2020</v>
      </c>
      <c r="B8529" s="259" t="s">
        <v>1021</v>
      </c>
      <c r="C8529" s="260" t="s">
        <v>1022</v>
      </c>
      <c r="D8529" s="73" t="str">
        <f t="shared" si="273"/>
        <v>ago/2020</v>
      </c>
      <c r="E8529" s="263">
        <v>44056</v>
      </c>
      <c r="F8529" s="259">
        <v>124789</v>
      </c>
      <c r="G8529" s="259" t="s">
        <v>295</v>
      </c>
      <c r="H8529" s="264" t="s">
        <v>181</v>
      </c>
      <c r="I8529" s="264" t="s">
        <v>251</v>
      </c>
      <c r="J8529" s="265">
        <v>-4056.64</v>
      </c>
      <c r="K8529" s="82" t="str">
        <f>IFERROR(IFERROR(VLOOKUP(I8529,'DE-PARA'!B:D,3,0),VLOOKUP(I8529,'DE-PARA'!C:D,2,0)),"NÃO ENCONTRADO")</f>
        <v>Materiais</v>
      </c>
      <c r="L8529" s="50" t="str">
        <f>VLOOKUP(K8529,'Base -Receita-Despesa'!$B:$AS,1,FALSE)</f>
        <v>Materiais</v>
      </c>
    </row>
    <row r="8530" spans="1:12" ht="15" customHeight="1" x14ac:dyDescent="0.25">
      <c r="A8530" s="81" t="str">
        <f t="shared" si="272"/>
        <v>2020</v>
      </c>
      <c r="B8530" s="259" t="s">
        <v>1021</v>
      </c>
      <c r="C8530" s="260" t="s">
        <v>1022</v>
      </c>
      <c r="D8530" s="73" t="str">
        <f t="shared" si="273"/>
        <v>ago/2020</v>
      </c>
      <c r="E8530" s="263">
        <v>44056</v>
      </c>
      <c r="F8530" s="259">
        <v>1231885</v>
      </c>
      <c r="G8530" s="259" t="s">
        <v>309</v>
      </c>
      <c r="H8530" s="264" t="s">
        <v>390</v>
      </c>
      <c r="I8530" s="264" t="s">
        <v>249</v>
      </c>
      <c r="J8530" s="264">
        <v>-606.29999999999995</v>
      </c>
      <c r="K8530" s="82" t="str">
        <f>IFERROR(IFERROR(VLOOKUP(I8530,'DE-PARA'!B:D,3,0),VLOOKUP(I8530,'DE-PARA'!C:D,2,0)),"NÃO ENCONTRADO")</f>
        <v>Materiais</v>
      </c>
      <c r="L8530" s="50" t="str">
        <f>VLOOKUP(K8530,'Base -Receita-Despesa'!$B:$AS,1,FALSE)</f>
        <v>Materiais</v>
      </c>
    </row>
    <row r="8531" spans="1:12" ht="15" customHeight="1" x14ac:dyDescent="0.25">
      <c r="A8531" s="81" t="str">
        <f t="shared" si="272"/>
        <v>2020</v>
      </c>
      <c r="B8531" s="259" t="s">
        <v>1021</v>
      </c>
      <c r="C8531" s="260" t="s">
        <v>1022</v>
      </c>
      <c r="D8531" s="73" t="str">
        <f t="shared" si="273"/>
        <v>ago/2020</v>
      </c>
      <c r="E8531" s="263">
        <v>44056</v>
      </c>
      <c r="F8531" s="259">
        <v>17191</v>
      </c>
      <c r="G8531" s="259" t="s">
        <v>295</v>
      </c>
      <c r="H8531" s="264" t="s">
        <v>818</v>
      </c>
      <c r="I8531" s="264" t="s">
        <v>256</v>
      </c>
      <c r="J8531" s="265">
        <v>-4806.6000000000004</v>
      </c>
      <c r="K8531" s="82" t="str">
        <f>IFERROR(IFERROR(VLOOKUP(I8531,'DE-PARA'!B:D,3,0),VLOOKUP(I8531,'DE-PARA'!C:D,2,0)),"NÃO ENCONTRADO")</f>
        <v>Materiais</v>
      </c>
      <c r="L8531" s="50" t="str">
        <f>VLOOKUP(K8531,'Base -Receita-Despesa'!$B:$AS,1,FALSE)</f>
        <v>Materiais</v>
      </c>
    </row>
    <row r="8532" spans="1:12" ht="15" customHeight="1" x14ac:dyDescent="0.25">
      <c r="A8532" s="81" t="str">
        <f t="shared" si="272"/>
        <v>2020</v>
      </c>
      <c r="B8532" s="259" t="s">
        <v>1021</v>
      </c>
      <c r="C8532" s="260" t="s">
        <v>1022</v>
      </c>
      <c r="D8532" s="73" t="str">
        <f t="shared" si="273"/>
        <v>ago/2020</v>
      </c>
      <c r="E8532" s="263">
        <v>44056</v>
      </c>
      <c r="F8532" s="259">
        <v>5116</v>
      </c>
      <c r="G8532" s="259" t="s">
        <v>295</v>
      </c>
      <c r="H8532" s="264" t="s">
        <v>2113</v>
      </c>
      <c r="I8532" s="264" t="s">
        <v>249</v>
      </c>
      <c r="J8532" s="264">
        <v>-579.12</v>
      </c>
      <c r="K8532" s="82" t="str">
        <f>IFERROR(IFERROR(VLOOKUP(I8532,'DE-PARA'!B:D,3,0),VLOOKUP(I8532,'DE-PARA'!C:D,2,0)),"NÃO ENCONTRADO")</f>
        <v>Materiais</v>
      </c>
      <c r="L8532" s="50" t="str">
        <f>VLOOKUP(K8532,'Base -Receita-Despesa'!$B:$AS,1,FALSE)</f>
        <v>Materiais</v>
      </c>
    </row>
    <row r="8533" spans="1:12" ht="15" customHeight="1" x14ac:dyDescent="0.25">
      <c r="A8533" s="81" t="str">
        <f t="shared" si="272"/>
        <v>2020</v>
      </c>
      <c r="B8533" s="259" t="s">
        <v>1021</v>
      </c>
      <c r="C8533" s="260" t="s">
        <v>1022</v>
      </c>
      <c r="D8533" s="73" t="str">
        <f t="shared" si="273"/>
        <v>ago/2020</v>
      </c>
      <c r="E8533" s="263">
        <v>44056</v>
      </c>
      <c r="F8533" s="259">
        <v>25693</v>
      </c>
      <c r="G8533" s="259" t="s">
        <v>295</v>
      </c>
      <c r="H8533" s="264" t="s">
        <v>782</v>
      </c>
      <c r="I8533" s="264" t="s">
        <v>249</v>
      </c>
      <c r="J8533" s="264">
        <v>-43.78</v>
      </c>
      <c r="K8533" s="82" t="str">
        <f>IFERROR(IFERROR(VLOOKUP(I8533,'DE-PARA'!B:D,3,0),VLOOKUP(I8533,'DE-PARA'!C:D,2,0)),"NÃO ENCONTRADO")</f>
        <v>Materiais</v>
      </c>
      <c r="L8533" s="50" t="str">
        <f>VLOOKUP(K8533,'Base -Receita-Despesa'!$B:$AS,1,FALSE)</f>
        <v>Materiais</v>
      </c>
    </row>
    <row r="8534" spans="1:12" ht="15" customHeight="1" x14ac:dyDescent="0.25">
      <c r="A8534" s="81" t="str">
        <f t="shared" si="272"/>
        <v>2020</v>
      </c>
      <c r="B8534" s="259" t="s">
        <v>1021</v>
      </c>
      <c r="C8534" s="260" t="s">
        <v>1022</v>
      </c>
      <c r="D8534" s="73" t="str">
        <f t="shared" si="273"/>
        <v>ago/2020</v>
      </c>
      <c r="E8534" s="263">
        <v>44056</v>
      </c>
      <c r="F8534" s="259">
        <v>13920</v>
      </c>
      <c r="G8534" s="259" t="s">
        <v>295</v>
      </c>
      <c r="H8534" s="264" t="s">
        <v>1304</v>
      </c>
      <c r="I8534" s="264" t="s">
        <v>248</v>
      </c>
      <c r="J8534" s="264">
        <v>-738.4</v>
      </c>
      <c r="K8534" s="82" t="str">
        <f>IFERROR(IFERROR(VLOOKUP(I8534,'DE-PARA'!B:D,3,0),VLOOKUP(I8534,'DE-PARA'!C:D,2,0)),"NÃO ENCONTRADO")</f>
        <v>Materiais</v>
      </c>
      <c r="L8534" s="50" t="str">
        <f>VLOOKUP(K8534,'Base -Receita-Despesa'!$B:$AS,1,FALSE)</f>
        <v>Materiais</v>
      </c>
    </row>
    <row r="8535" spans="1:12" ht="15" customHeight="1" x14ac:dyDescent="0.25">
      <c r="A8535" s="81" t="str">
        <f t="shared" si="272"/>
        <v>2020</v>
      </c>
      <c r="B8535" s="259" t="s">
        <v>1021</v>
      </c>
      <c r="C8535" s="260" t="s">
        <v>1022</v>
      </c>
      <c r="D8535" s="73" t="str">
        <f t="shared" si="273"/>
        <v>ago/2020</v>
      </c>
      <c r="E8535" s="263">
        <v>44056</v>
      </c>
      <c r="F8535" s="259">
        <v>1312933</v>
      </c>
      <c r="G8535" s="259" t="s">
        <v>295</v>
      </c>
      <c r="H8535" s="264" t="s">
        <v>180</v>
      </c>
      <c r="I8535" s="264" t="s">
        <v>248</v>
      </c>
      <c r="J8535" s="265">
        <v>-7804.68</v>
      </c>
      <c r="K8535" s="82" t="str">
        <f>IFERROR(IFERROR(VLOOKUP(I8535,'DE-PARA'!B:D,3,0),VLOOKUP(I8535,'DE-PARA'!C:D,2,0)),"NÃO ENCONTRADO")</f>
        <v>Materiais</v>
      </c>
      <c r="L8535" s="50" t="str">
        <f>VLOOKUP(K8535,'Base -Receita-Despesa'!$B:$AS,1,FALSE)</f>
        <v>Materiais</v>
      </c>
    </row>
    <row r="8536" spans="1:12" ht="15" customHeight="1" x14ac:dyDescent="0.25">
      <c r="A8536" s="81" t="str">
        <f t="shared" si="272"/>
        <v>2020</v>
      </c>
      <c r="B8536" s="259" t="s">
        <v>1021</v>
      </c>
      <c r="C8536" s="260" t="s">
        <v>1022</v>
      </c>
      <c r="D8536" s="73" t="str">
        <f t="shared" si="273"/>
        <v>ago/2020</v>
      </c>
      <c r="E8536" s="263">
        <v>44056</v>
      </c>
      <c r="F8536" s="259">
        <v>20</v>
      </c>
      <c r="G8536" s="259" t="s">
        <v>295</v>
      </c>
      <c r="H8536" s="264" t="s">
        <v>1919</v>
      </c>
      <c r="I8536" s="264" t="s">
        <v>119</v>
      </c>
      <c r="J8536" s="265">
        <v>-31824.1</v>
      </c>
      <c r="K8536" s="82" t="str">
        <f>IFERROR(IFERROR(VLOOKUP(I8536,'DE-PARA'!B:D,3,0),VLOOKUP(I8536,'DE-PARA'!C:D,2,0)),"NÃO ENCONTRADO")</f>
        <v>Serviços</v>
      </c>
      <c r="L8536" s="50" t="str">
        <f>VLOOKUP(K8536,'Base -Receita-Despesa'!$B:$AS,1,FALSE)</f>
        <v>Serviços</v>
      </c>
    </row>
    <row r="8537" spans="1:12" ht="15" customHeight="1" x14ac:dyDescent="0.25">
      <c r="A8537" s="81" t="str">
        <f t="shared" si="272"/>
        <v>2020</v>
      </c>
      <c r="B8537" s="259" t="s">
        <v>1021</v>
      </c>
      <c r="C8537" s="260" t="s">
        <v>1022</v>
      </c>
      <c r="D8537" s="73" t="str">
        <f t="shared" si="273"/>
        <v>ago/2020</v>
      </c>
      <c r="E8537" s="263">
        <v>44056</v>
      </c>
      <c r="F8537" s="259" t="s">
        <v>129</v>
      </c>
      <c r="G8537" s="259" t="s">
        <v>295</v>
      </c>
      <c r="H8537" s="264" t="s">
        <v>1528</v>
      </c>
      <c r="I8537" s="264" t="s">
        <v>131</v>
      </c>
      <c r="J8537" s="265">
        <v>-1559.52</v>
      </c>
      <c r="K8537" s="82" t="str">
        <f>IFERROR(IFERROR(VLOOKUP(I8537,'DE-PARA'!B:D,3,0),VLOOKUP(I8537,'DE-PARA'!C:D,2,0)),"NÃO ENCONTRADO")</f>
        <v>Pessoal</v>
      </c>
      <c r="L8537" s="50" t="str">
        <f>VLOOKUP(K8537,'Base -Receita-Despesa'!$B:$AS,1,FALSE)</f>
        <v>Pessoal</v>
      </c>
    </row>
    <row r="8538" spans="1:12" ht="15" customHeight="1" x14ac:dyDescent="0.25">
      <c r="A8538" s="81" t="str">
        <f t="shared" si="272"/>
        <v>2020</v>
      </c>
      <c r="B8538" s="259" t="s">
        <v>1021</v>
      </c>
      <c r="C8538" s="260" t="s">
        <v>1022</v>
      </c>
      <c r="D8538" s="73" t="str">
        <f t="shared" si="273"/>
        <v>ago/2020</v>
      </c>
      <c r="E8538" s="263">
        <v>44056</v>
      </c>
      <c r="F8538" s="259" t="s">
        <v>806</v>
      </c>
      <c r="G8538" s="259" t="s">
        <v>295</v>
      </c>
      <c r="H8538" s="264" t="s">
        <v>806</v>
      </c>
      <c r="I8538" s="264" t="s">
        <v>237</v>
      </c>
      <c r="J8538" s="265">
        <v>-41775.06</v>
      </c>
      <c r="K8538" s="82" t="str">
        <f>IFERROR(IFERROR(VLOOKUP(I8538,'DE-PARA'!B:D,3,0),VLOOKUP(I8538,'DE-PARA'!C:D,2,0)),"NÃO ENCONTRADO")</f>
        <v>Reembolso de Rateios(-)</v>
      </c>
      <c r="L8538" s="50" t="str">
        <f>VLOOKUP(K8538,'Base -Receita-Despesa'!$B:$AS,1,FALSE)</f>
        <v>Reembolso de Rateios(-)</v>
      </c>
    </row>
    <row r="8539" spans="1:12" ht="15" customHeight="1" x14ac:dyDescent="0.25">
      <c r="A8539" s="81" t="str">
        <f t="shared" si="272"/>
        <v>2020</v>
      </c>
      <c r="B8539" s="259" t="s">
        <v>1021</v>
      </c>
      <c r="C8539" s="260" t="s">
        <v>1022</v>
      </c>
      <c r="D8539" s="73" t="str">
        <f t="shared" si="273"/>
        <v>ago/2020</v>
      </c>
      <c r="E8539" s="263">
        <v>44056</v>
      </c>
      <c r="F8539" s="261" t="s">
        <v>214</v>
      </c>
      <c r="G8539" s="259" t="s">
        <v>295</v>
      </c>
      <c r="H8539" s="264" t="s">
        <v>197</v>
      </c>
      <c r="I8539" s="264" t="s">
        <v>133</v>
      </c>
      <c r="J8539" s="264">
        <v>-10</v>
      </c>
      <c r="K8539" s="82" t="str">
        <f>IFERROR(IFERROR(VLOOKUP(I8539,'DE-PARA'!B:D,3,0),VLOOKUP(I8539,'DE-PARA'!C:D,2,0)),"NÃO ENCONTRADO")</f>
        <v>Outras Saídas</v>
      </c>
      <c r="L8539" s="50" t="str">
        <f>VLOOKUP(K8539,'Base -Receita-Despesa'!$B:$AS,1,FALSE)</f>
        <v>Outras Saídas</v>
      </c>
    </row>
    <row r="8540" spans="1:12" ht="15" customHeight="1" x14ac:dyDescent="0.25">
      <c r="A8540" s="81" t="str">
        <f t="shared" si="272"/>
        <v>2020</v>
      </c>
      <c r="B8540" s="259" t="s">
        <v>1021</v>
      </c>
      <c r="C8540" s="260" t="s">
        <v>1022</v>
      </c>
      <c r="D8540" s="73" t="str">
        <f t="shared" si="273"/>
        <v>ago/2020</v>
      </c>
      <c r="E8540" s="263">
        <v>44056</v>
      </c>
      <c r="F8540" s="261" t="s">
        <v>214</v>
      </c>
      <c r="G8540" s="259" t="s">
        <v>295</v>
      </c>
      <c r="H8540" s="264" t="s">
        <v>197</v>
      </c>
      <c r="I8540" s="264" t="s">
        <v>133</v>
      </c>
      <c r="J8540" s="264">
        <v>-10</v>
      </c>
      <c r="K8540" s="82" t="str">
        <f>IFERROR(IFERROR(VLOOKUP(I8540,'DE-PARA'!B:D,3,0),VLOOKUP(I8540,'DE-PARA'!C:D,2,0)),"NÃO ENCONTRADO")</f>
        <v>Outras Saídas</v>
      </c>
      <c r="L8540" s="50" t="str">
        <f>VLOOKUP(K8540,'Base -Receita-Despesa'!$B:$AS,1,FALSE)</f>
        <v>Outras Saídas</v>
      </c>
    </row>
    <row r="8541" spans="1:12" ht="15" customHeight="1" x14ac:dyDescent="0.25">
      <c r="A8541" s="81" t="str">
        <f t="shared" si="272"/>
        <v>2020</v>
      </c>
      <c r="B8541" s="259" t="s">
        <v>1021</v>
      </c>
      <c r="C8541" s="260" t="s">
        <v>1022</v>
      </c>
      <c r="D8541" s="73" t="str">
        <f t="shared" si="273"/>
        <v>ago/2020</v>
      </c>
      <c r="E8541" s="263">
        <v>44056</v>
      </c>
      <c r="F8541" s="261" t="s">
        <v>214</v>
      </c>
      <c r="G8541" s="259" t="s">
        <v>295</v>
      </c>
      <c r="H8541" s="264" t="s">
        <v>197</v>
      </c>
      <c r="I8541" s="264" t="s">
        <v>133</v>
      </c>
      <c r="J8541" s="264">
        <v>-10</v>
      </c>
      <c r="K8541" s="82" t="str">
        <f>IFERROR(IFERROR(VLOOKUP(I8541,'DE-PARA'!B:D,3,0),VLOOKUP(I8541,'DE-PARA'!C:D,2,0)),"NÃO ENCONTRADO")</f>
        <v>Outras Saídas</v>
      </c>
      <c r="L8541" s="50" t="str">
        <f>VLOOKUP(K8541,'Base -Receita-Despesa'!$B:$AS,1,FALSE)</f>
        <v>Outras Saídas</v>
      </c>
    </row>
    <row r="8542" spans="1:12" ht="15" customHeight="1" x14ac:dyDescent="0.25">
      <c r="A8542" s="81" t="str">
        <f t="shared" si="272"/>
        <v>2020</v>
      </c>
      <c r="B8542" s="259" t="s">
        <v>1021</v>
      </c>
      <c r="C8542" s="260" t="s">
        <v>1022</v>
      </c>
      <c r="D8542" s="73" t="str">
        <f t="shared" si="273"/>
        <v>ago/2020</v>
      </c>
      <c r="E8542" s="263">
        <v>44056</v>
      </c>
      <c r="F8542" s="261" t="s">
        <v>214</v>
      </c>
      <c r="G8542" s="259" t="s">
        <v>295</v>
      </c>
      <c r="H8542" s="264" t="s">
        <v>197</v>
      </c>
      <c r="I8542" s="264" t="s">
        <v>133</v>
      </c>
      <c r="J8542" s="264">
        <v>-10</v>
      </c>
      <c r="K8542" s="82" t="str">
        <f>IFERROR(IFERROR(VLOOKUP(I8542,'DE-PARA'!B:D,3,0),VLOOKUP(I8542,'DE-PARA'!C:D,2,0)),"NÃO ENCONTRADO")</f>
        <v>Outras Saídas</v>
      </c>
      <c r="L8542" s="50" t="str">
        <f>VLOOKUP(K8542,'Base -Receita-Despesa'!$B:$AS,1,FALSE)</f>
        <v>Outras Saídas</v>
      </c>
    </row>
    <row r="8543" spans="1:12" ht="15" customHeight="1" x14ac:dyDescent="0.25">
      <c r="A8543" s="81" t="str">
        <f t="shared" si="272"/>
        <v>2020</v>
      </c>
      <c r="B8543" s="259" t="s">
        <v>1021</v>
      </c>
      <c r="C8543" s="260" t="s">
        <v>1022</v>
      </c>
      <c r="D8543" s="73" t="str">
        <f t="shared" si="273"/>
        <v>ago/2020</v>
      </c>
      <c r="E8543" s="263">
        <v>44056</v>
      </c>
      <c r="F8543" s="261" t="s">
        <v>214</v>
      </c>
      <c r="G8543" s="259" t="s">
        <v>295</v>
      </c>
      <c r="H8543" s="264" t="s">
        <v>197</v>
      </c>
      <c r="I8543" s="264" t="s">
        <v>133</v>
      </c>
      <c r="J8543" s="264">
        <v>-10</v>
      </c>
      <c r="K8543" s="82" t="str">
        <f>IFERROR(IFERROR(VLOOKUP(I8543,'DE-PARA'!B:D,3,0),VLOOKUP(I8543,'DE-PARA'!C:D,2,0)),"NÃO ENCONTRADO")</f>
        <v>Outras Saídas</v>
      </c>
      <c r="L8543" s="50" t="str">
        <f>VLOOKUP(K8543,'Base -Receita-Despesa'!$B:$AS,1,FALSE)</f>
        <v>Outras Saídas</v>
      </c>
    </row>
    <row r="8544" spans="1:12" ht="15" customHeight="1" x14ac:dyDescent="0.25">
      <c r="A8544" s="81" t="str">
        <f t="shared" si="272"/>
        <v>2020</v>
      </c>
      <c r="B8544" s="259" t="s">
        <v>1021</v>
      </c>
      <c r="C8544" s="260" t="s">
        <v>1022</v>
      </c>
      <c r="D8544" s="73" t="str">
        <f t="shared" si="273"/>
        <v>ago/2020</v>
      </c>
      <c r="E8544" s="263">
        <v>44056</v>
      </c>
      <c r="F8544" s="261" t="s">
        <v>214</v>
      </c>
      <c r="G8544" s="259" t="s">
        <v>295</v>
      </c>
      <c r="H8544" s="264" t="s">
        <v>197</v>
      </c>
      <c r="I8544" s="264" t="s">
        <v>133</v>
      </c>
      <c r="J8544" s="264">
        <v>-10</v>
      </c>
      <c r="K8544" s="82" t="str">
        <f>IFERROR(IFERROR(VLOOKUP(I8544,'DE-PARA'!B:D,3,0),VLOOKUP(I8544,'DE-PARA'!C:D,2,0)),"NÃO ENCONTRADO")</f>
        <v>Outras Saídas</v>
      </c>
      <c r="L8544" s="50" t="str">
        <f>VLOOKUP(K8544,'Base -Receita-Despesa'!$B:$AS,1,FALSE)</f>
        <v>Outras Saídas</v>
      </c>
    </row>
    <row r="8545" spans="1:12" ht="15" customHeight="1" x14ac:dyDescent="0.25">
      <c r="A8545" s="81" t="str">
        <f t="shared" si="272"/>
        <v>2020</v>
      </c>
      <c r="B8545" s="259" t="s">
        <v>1021</v>
      </c>
      <c r="C8545" s="260" t="s">
        <v>1022</v>
      </c>
      <c r="D8545" s="73" t="str">
        <f t="shared" si="273"/>
        <v>ago/2020</v>
      </c>
      <c r="E8545" s="263">
        <v>44056</v>
      </c>
      <c r="F8545" s="261" t="s">
        <v>214</v>
      </c>
      <c r="G8545" s="259" t="s">
        <v>295</v>
      </c>
      <c r="H8545" s="264" t="s">
        <v>197</v>
      </c>
      <c r="I8545" s="264" t="s">
        <v>133</v>
      </c>
      <c r="J8545" s="264">
        <v>-10</v>
      </c>
      <c r="K8545" s="82" t="str">
        <f>IFERROR(IFERROR(VLOOKUP(I8545,'DE-PARA'!B:D,3,0),VLOOKUP(I8545,'DE-PARA'!C:D,2,0)),"NÃO ENCONTRADO")</f>
        <v>Outras Saídas</v>
      </c>
      <c r="L8545" s="50" t="str">
        <f>VLOOKUP(K8545,'Base -Receita-Despesa'!$B:$AS,1,FALSE)</f>
        <v>Outras Saídas</v>
      </c>
    </row>
    <row r="8546" spans="1:12" ht="15" customHeight="1" x14ac:dyDescent="0.25">
      <c r="A8546" s="81" t="str">
        <f t="shared" si="272"/>
        <v>2020</v>
      </c>
      <c r="B8546" s="259" t="s">
        <v>1021</v>
      </c>
      <c r="C8546" s="260" t="s">
        <v>1022</v>
      </c>
      <c r="D8546" s="73" t="str">
        <f t="shared" si="273"/>
        <v>ago/2020</v>
      </c>
      <c r="E8546" s="263">
        <v>44056</v>
      </c>
      <c r="F8546" s="261" t="s">
        <v>214</v>
      </c>
      <c r="G8546" s="259" t="s">
        <v>295</v>
      </c>
      <c r="H8546" s="264" t="s">
        <v>197</v>
      </c>
      <c r="I8546" s="264" t="s">
        <v>133</v>
      </c>
      <c r="J8546" s="264">
        <v>-10</v>
      </c>
      <c r="K8546" s="82" t="str">
        <f>IFERROR(IFERROR(VLOOKUP(I8546,'DE-PARA'!B:D,3,0),VLOOKUP(I8546,'DE-PARA'!C:D,2,0)),"NÃO ENCONTRADO")</f>
        <v>Outras Saídas</v>
      </c>
      <c r="L8546" s="50" t="str">
        <f>VLOOKUP(K8546,'Base -Receita-Despesa'!$B:$AS,1,FALSE)</f>
        <v>Outras Saídas</v>
      </c>
    </row>
    <row r="8547" spans="1:12" ht="15" customHeight="1" x14ac:dyDescent="0.25">
      <c r="A8547" s="81" t="str">
        <f t="shared" si="272"/>
        <v>2020</v>
      </c>
      <c r="B8547" s="259" t="s">
        <v>1021</v>
      </c>
      <c r="C8547" s="260" t="s">
        <v>1022</v>
      </c>
      <c r="D8547" s="73" t="str">
        <f t="shared" si="273"/>
        <v>ago/2020</v>
      </c>
      <c r="E8547" s="263">
        <v>44056</v>
      </c>
      <c r="F8547" s="261" t="s">
        <v>214</v>
      </c>
      <c r="G8547" s="259" t="s">
        <v>295</v>
      </c>
      <c r="H8547" s="264" t="s">
        <v>197</v>
      </c>
      <c r="I8547" s="264" t="s">
        <v>133</v>
      </c>
      <c r="J8547" s="264">
        <v>-10</v>
      </c>
      <c r="K8547" s="82" t="str">
        <f>IFERROR(IFERROR(VLOOKUP(I8547,'DE-PARA'!B:D,3,0),VLOOKUP(I8547,'DE-PARA'!C:D,2,0)),"NÃO ENCONTRADO")</f>
        <v>Outras Saídas</v>
      </c>
      <c r="L8547" s="50" t="str">
        <f>VLOOKUP(K8547,'Base -Receita-Despesa'!$B:$AS,1,FALSE)</f>
        <v>Outras Saídas</v>
      </c>
    </row>
    <row r="8548" spans="1:12" ht="15" customHeight="1" x14ac:dyDescent="0.25">
      <c r="A8548" s="81" t="str">
        <f t="shared" si="272"/>
        <v>2020</v>
      </c>
      <c r="B8548" s="259" t="s">
        <v>1021</v>
      </c>
      <c r="C8548" s="260" t="s">
        <v>1022</v>
      </c>
      <c r="D8548" s="73" t="str">
        <f t="shared" si="273"/>
        <v>ago/2020</v>
      </c>
      <c r="E8548" s="263">
        <v>44056</v>
      </c>
      <c r="F8548" s="261" t="s">
        <v>214</v>
      </c>
      <c r="G8548" s="259" t="s">
        <v>295</v>
      </c>
      <c r="H8548" s="264" t="s">
        <v>197</v>
      </c>
      <c r="I8548" s="264" t="s">
        <v>133</v>
      </c>
      <c r="J8548" s="264">
        <v>-10</v>
      </c>
      <c r="K8548" s="82" t="str">
        <f>IFERROR(IFERROR(VLOOKUP(I8548,'DE-PARA'!B:D,3,0),VLOOKUP(I8548,'DE-PARA'!C:D,2,0)),"NÃO ENCONTRADO")</f>
        <v>Outras Saídas</v>
      </c>
      <c r="L8548" s="50" t="str">
        <f>VLOOKUP(K8548,'Base -Receita-Despesa'!$B:$AS,1,FALSE)</f>
        <v>Outras Saídas</v>
      </c>
    </row>
    <row r="8549" spans="1:12" ht="15" customHeight="1" x14ac:dyDescent="0.25">
      <c r="A8549" s="81" t="str">
        <f t="shared" si="272"/>
        <v>2020</v>
      </c>
      <c r="B8549" s="259" t="s">
        <v>1021</v>
      </c>
      <c r="C8549" s="260" t="s">
        <v>1022</v>
      </c>
      <c r="D8549" s="73" t="str">
        <f t="shared" si="273"/>
        <v>ago/2020</v>
      </c>
      <c r="E8549" s="263">
        <v>44056</v>
      </c>
      <c r="F8549" s="261" t="s">
        <v>214</v>
      </c>
      <c r="G8549" s="259" t="s">
        <v>295</v>
      </c>
      <c r="H8549" s="264" t="s">
        <v>197</v>
      </c>
      <c r="I8549" s="264" t="s">
        <v>133</v>
      </c>
      <c r="J8549" s="264">
        <v>-10</v>
      </c>
      <c r="K8549" s="82" t="str">
        <f>IFERROR(IFERROR(VLOOKUP(I8549,'DE-PARA'!B:D,3,0),VLOOKUP(I8549,'DE-PARA'!C:D,2,0)),"NÃO ENCONTRADO")</f>
        <v>Outras Saídas</v>
      </c>
      <c r="L8549" s="50" t="str">
        <f>VLOOKUP(K8549,'Base -Receita-Despesa'!$B:$AS,1,FALSE)</f>
        <v>Outras Saídas</v>
      </c>
    </row>
    <row r="8550" spans="1:12" ht="15" customHeight="1" x14ac:dyDescent="0.25">
      <c r="A8550" s="81" t="str">
        <f t="shared" si="272"/>
        <v>2020</v>
      </c>
      <c r="B8550" s="259" t="s">
        <v>1021</v>
      </c>
      <c r="C8550" s="260" t="s">
        <v>1022</v>
      </c>
      <c r="D8550" s="73" t="str">
        <f t="shared" si="273"/>
        <v>ago/2020</v>
      </c>
      <c r="E8550" s="263">
        <v>44056</v>
      </c>
      <c r="F8550" s="261" t="s">
        <v>214</v>
      </c>
      <c r="G8550" s="259" t="s">
        <v>295</v>
      </c>
      <c r="H8550" s="264" t="s">
        <v>197</v>
      </c>
      <c r="I8550" s="264" t="s">
        <v>133</v>
      </c>
      <c r="J8550" s="264">
        <v>-10</v>
      </c>
      <c r="K8550" s="82" t="str">
        <f>IFERROR(IFERROR(VLOOKUP(I8550,'DE-PARA'!B:D,3,0),VLOOKUP(I8550,'DE-PARA'!C:D,2,0)),"NÃO ENCONTRADO")</f>
        <v>Outras Saídas</v>
      </c>
      <c r="L8550" s="50" t="str">
        <f>VLOOKUP(K8550,'Base -Receita-Despesa'!$B:$AS,1,FALSE)</f>
        <v>Outras Saídas</v>
      </c>
    </row>
    <row r="8551" spans="1:12" ht="15" customHeight="1" x14ac:dyDescent="0.25">
      <c r="A8551" s="81" t="str">
        <f t="shared" si="272"/>
        <v>2020</v>
      </c>
      <c r="B8551" s="259" t="s">
        <v>1021</v>
      </c>
      <c r="C8551" s="260" t="s">
        <v>1022</v>
      </c>
      <c r="D8551" s="73" t="str">
        <f t="shared" si="273"/>
        <v>ago/2020</v>
      </c>
      <c r="E8551" s="263">
        <v>44056</v>
      </c>
      <c r="F8551" s="261" t="s">
        <v>214</v>
      </c>
      <c r="G8551" s="259" t="s">
        <v>295</v>
      </c>
      <c r="H8551" s="264" t="s">
        <v>197</v>
      </c>
      <c r="I8551" s="264" t="s">
        <v>133</v>
      </c>
      <c r="J8551" s="264">
        <v>-10</v>
      </c>
      <c r="K8551" s="82" t="str">
        <f>IFERROR(IFERROR(VLOOKUP(I8551,'DE-PARA'!B:D,3,0),VLOOKUP(I8551,'DE-PARA'!C:D,2,0)),"NÃO ENCONTRADO")</f>
        <v>Outras Saídas</v>
      </c>
      <c r="L8551" s="50" t="str">
        <f>VLOOKUP(K8551,'Base -Receita-Despesa'!$B:$AS,1,FALSE)</f>
        <v>Outras Saídas</v>
      </c>
    </row>
    <row r="8552" spans="1:12" ht="15" customHeight="1" x14ac:dyDescent="0.25">
      <c r="A8552" s="81" t="str">
        <f t="shared" si="272"/>
        <v>2020</v>
      </c>
      <c r="B8552" s="259" t="s">
        <v>1021</v>
      </c>
      <c r="C8552" s="260" t="s">
        <v>1022</v>
      </c>
      <c r="D8552" s="73" t="str">
        <f t="shared" si="273"/>
        <v>ago/2020</v>
      </c>
      <c r="E8552" s="263">
        <v>44056</v>
      </c>
      <c r="F8552" s="261" t="s">
        <v>214</v>
      </c>
      <c r="G8552" s="259" t="s">
        <v>295</v>
      </c>
      <c r="H8552" s="264" t="s">
        <v>197</v>
      </c>
      <c r="I8552" s="264" t="s">
        <v>133</v>
      </c>
      <c r="J8552" s="264">
        <v>-10</v>
      </c>
      <c r="K8552" s="82" t="str">
        <f>IFERROR(IFERROR(VLOOKUP(I8552,'DE-PARA'!B:D,3,0),VLOOKUP(I8552,'DE-PARA'!C:D,2,0)),"NÃO ENCONTRADO")</f>
        <v>Outras Saídas</v>
      </c>
      <c r="L8552" s="50" t="str">
        <f>VLOOKUP(K8552,'Base -Receita-Despesa'!$B:$AS,1,FALSE)</f>
        <v>Outras Saídas</v>
      </c>
    </row>
    <row r="8553" spans="1:12" ht="15" customHeight="1" x14ac:dyDescent="0.25">
      <c r="A8553" s="81" t="str">
        <f t="shared" si="272"/>
        <v>2020</v>
      </c>
      <c r="B8553" s="259" t="s">
        <v>1021</v>
      </c>
      <c r="C8553" s="260" t="s">
        <v>1022</v>
      </c>
      <c r="D8553" s="73" t="str">
        <f t="shared" si="273"/>
        <v>ago/2020</v>
      </c>
      <c r="E8553" s="263">
        <v>44056</v>
      </c>
      <c r="F8553" s="261" t="s">
        <v>214</v>
      </c>
      <c r="G8553" s="259" t="s">
        <v>295</v>
      </c>
      <c r="H8553" s="264" t="s">
        <v>197</v>
      </c>
      <c r="I8553" s="264" t="s">
        <v>133</v>
      </c>
      <c r="J8553" s="264">
        <v>-10</v>
      </c>
      <c r="K8553" s="82" t="str">
        <f>IFERROR(IFERROR(VLOOKUP(I8553,'DE-PARA'!B:D,3,0),VLOOKUP(I8553,'DE-PARA'!C:D,2,0)),"NÃO ENCONTRADO")</f>
        <v>Outras Saídas</v>
      </c>
      <c r="L8553" s="50" t="str">
        <f>VLOOKUP(K8553,'Base -Receita-Despesa'!$B:$AS,1,FALSE)</f>
        <v>Outras Saídas</v>
      </c>
    </row>
    <row r="8554" spans="1:12" ht="15" customHeight="1" x14ac:dyDescent="0.25">
      <c r="A8554" s="81" t="str">
        <f t="shared" si="272"/>
        <v>2020</v>
      </c>
      <c r="B8554" s="259" t="s">
        <v>1021</v>
      </c>
      <c r="C8554" s="260" t="s">
        <v>1022</v>
      </c>
      <c r="D8554" s="73" t="str">
        <f t="shared" si="273"/>
        <v>ago/2020</v>
      </c>
      <c r="E8554" s="263">
        <v>44056</v>
      </c>
      <c r="F8554" s="261" t="s">
        <v>214</v>
      </c>
      <c r="G8554" s="259" t="s">
        <v>295</v>
      </c>
      <c r="H8554" s="264" t="s">
        <v>197</v>
      </c>
      <c r="I8554" s="264" t="s">
        <v>133</v>
      </c>
      <c r="J8554" s="264">
        <v>-10</v>
      </c>
      <c r="K8554" s="82" t="str">
        <f>IFERROR(IFERROR(VLOOKUP(I8554,'DE-PARA'!B:D,3,0),VLOOKUP(I8554,'DE-PARA'!C:D,2,0)),"NÃO ENCONTRADO")</f>
        <v>Outras Saídas</v>
      </c>
      <c r="L8554" s="50" t="str">
        <f>VLOOKUP(K8554,'Base -Receita-Despesa'!$B:$AS,1,FALSE)</f>
        <v>Outras Saídas</v>
      </c>
    </row>
    <row r="8555" spans="1:12" ht="15" customHeight="1" x14ac:dyDescent="0.25">
      <c r="A8555" s="81" t="str">
        <f t="shared" si="272"/>
        <v>2020</v>
      </c>
      <c r="B8555" s="259" t="s">
        <v>1021</v>
      </c>
      <c r="C8555" s="260" t="s">
        <v>1022</v>
      </c>
      <c r="D8555" s="73" t="str">
        <f t="shared" si="273"/>
        <v>ago/2020</v>
      </c>
      <c r="E8555" s="263">
        <v>44056</v>
      </c>
      <c r="F8555" s="261" t="s">
        <v>214</v>
      </c>
      <c r="G8555" s="259" t="s">
        <v>295</v>
      </c>
      <c r="H8555" s="264" t="s">
        <v>197</v>
      </c>
      <c r="I8555" s="264" t="s">
        <v>133</v>
      </c>
      <c r="J8555" s="264">
        <v>-10</v>
      </c>
      <c r="K8555" s="82" t="str">
        <f>IFERROR(IFERROR(VLOOKUP(I8555,'DE-PARA'!B:D,3,0),VLOOKUP(I8555,'DE-PARA'!C:D,2,0)),"NÃO ENCONTRADO")</f>
        <v>Outras Saídas</v>
      </c>
      <c r="L8555" s="50" t="str">
        <f>VLOOKUP(K8555,'Base -Receita-Despesa'!$B:$AS,1,FALSE)</f>
        <v>Outras Saídas</v>
      </c>
    </row>
    <row r="8556" spans="1:12" ht="15" customHeight="1" x14ac:dyDescent="0.25">
      <c r="A8556" s="81" t="str">
        <f t="shared" si="272"/>
        <v>2020</v>
      </c>
      <c r="B8556" s="259" t="s">
        <v>1021</v>
      </c>
      <c r="C8556" s="260" t="s">
        <v>1022</v>
      </c>
      <c r="D8556" s="73" t="str">
        <f t="shared" si="273"/>
        <v>ago/2020</v>
      </c>
      <c r="E8556" s="263">
        <v>44056</v>
      </c>
      <c r="F8556" s="261" t="s">
        <v>214</v>
      </c>
      <c r="G8556" s="259" t="s">
        <v>295</v>
      </c>
      <c r="H8556" s="264" t="s">
        <v>197</v>
      </c>
      <c r="I8556" s="264" t="s">
        <v>133</v>
      </c>
      <c r="J8556" s="264">
        <v>-10</v>
      </c>
      <c r="K8556" s="82" t="str">
        <f>IFERROR(IFERROR(VLOOKUP(I8556,'DE-PARA'!B:D,3,0),VLOOKUP(I8556,'DE-PARA'!C:D,2,0)),"NÃO ENCONTRADO")</f>
        <v>Outras Saídas</v>
      </c>
      <c r="L8556" s="50" t="str">
        <f>VLOOKUP(K8556,'Base -Receita-Despesa'!$B:$AS,1,FALSE)</f>
        <v>Outras Saídas</v>
      </c>
    </row>
    <row r="8557" spans="1:12" ht="15" customHeight="1" x14ac:dyDescent="0.25">
      <c r="A8557" s="81" t="str">
        <f t="shared" si="272"/>
        <v>2020</v>
      </c>
      <c r="B8557" s="259" t="s">
        <v>1021</v>
      </c>
      <c r="C8557" s="260" t="s">
        <v>1022</v>
      </c>
      <c r="D8557" s="73" t="str">
        <f t="shared" si="273"/>
        <v>ago/2020</v>
      </c>
      <c r="E8557" s="263">
        <v>44056</v>
      </c>
      <c r="F8557" s="261" t="s">
        <v>214</v>
      </c>
      <c r="G8557" s="259" t="s">
        <v>295</v>
      </c>
      <c r="H8557" s="264" t="s">
        <v>197</v>
      </c>
      <c r="I8557" s="264" t="s">
        <v>133</v>
      </c>
      <c r="J8557" s="264">
        <v>-10</v>
      </c>
      <c r="K8557" s="82" t="str">
        <f>IFERROR(IFERROR(VLOOKUP(I8557,'DE-PARA'!B:D,3,0),VLOOKUP(I8557,'DE-PARA'!C:D,2,0)),"NÃO ENCONTRADO")</f>
        <v>Outras Saídas</v>
      </c>
      <c r="L8557" s="50" t="str">
        <f>VLOOKUP(K8557,'Base -Receita-Despesa'!$B:$AS,1,FALSE)</f>
        <v>Outras Saídas</v>
      </c>
    </row>
    <row r="8558" spans="1:12" ht="15" customHeight="1" x14ac:dyDescent="0.25">
      <c r="A8558" s="81" t="str">
        <f t="shared" si="272"/>
        <v>2020</v>
      </c>
      <c r="B8558" s="259" t="s">
        <v>1021</v>
      </c>
      <c r="C8558" s="260" t="s">
        <v>1022</v>
      </c>
      <c r="D8558" s="73" t="str">
        <f t="shared" si="273"/>
        <v>ago/2020</v>
      </c>
      <c r="E8558" s="263">
        <v>44056</v>
      </c>
      <c r="F8558" s="261" t="s">
        <v>214</v>
      </c>
      <c r="G8558" s="259" t="s">
        <v>295</v>
      </c>
      <c r="H8558" s="264" t="s">
        <v>197</v>
      </c>
      <c r="I8558" s="264" t="s">
        <v>133</v>
      </c>
      <c r="J8558" s="264">
        <v>-10</v>
      </c>
      <c r="K8558" s="82" t="str">
        <f>IFERROR(IFERROR(VLOOKUP(I8558,'DE-PARA'!B:D,3,0),VLOOKUP(I8558,'DE-PARA'!C:D,2,0)),"NÃO ENCONTRADO")</f>
        <v>Outras Saídas</v>
      </c>
      <c r="L8558" s="50" t="str">
        <f>VLOOKUP(K8558,'Base -Receita-Despesa'!$B:$AS,1,FALSE)</f>
        <v>Outras Saídas</v>
      </c>
    </row>
    <row r="8559" spans="1:12" ht="15" customHeight="1" x14ac:dyDescent="0.25">
      <c r="A8559" s="81" t="str">
        <f t="shared" si="272"/>
        <v>2020</v>
      </c>
      <c r="B8559" s="259" t="s">
        <v>1021</v>
      </c>
      <c r="C8559" s="260" t="s">
        <v>1022</v>
      </c>
      <c r="D8559" s="73" t="str">
        <f t="shared" si="273"/>
        <v>ago/2020</v>
      </c>
      <c r="E8559" s="263">
        <v>44056</v>
      </c>
      <c r="F8559" s="261" t="s">
        <v>214</v>
      </c>
      <c r="G8559" s="259" t="s">
        <v>295</v>
      </c>
      <c r="H8559" s="264" t="s">
        <v>197</v>
      </c>
      <c r="I8559" s="264" t="s">
        <v>133</v>
      </c>
      <c r="J8559" s="264">
        <v>-10</v>
      </c>
      <c r="K8559" s="82" t="str">
        <f>IFERROR(IFERROR(VLOOKUP(I8559,'DE-PARA'!B:D,3,0),VLOOKUP(I8559,'DE-PARA'!C:D,2,0)),"NÃO ENCONTRADO")</f>
        <v>Outras Saídas</v>
      </c>
      <c r="L8559" s="50" t="str">
        <f>VLOOKUP(K8559,'Base -Receita-Despesa'!$B:$AS,1,FALSE)</f>
        <v>Outras Saídas</v>
      </c>
    </row>
    <row r="8560" spans="1:12" ht="15" customHeight="1" x14ac:dyDescent="0.25">
      <c r="A8560" s="81" t="str">
        <f t="shared" si="272"/>
        <v>2020</v>
      </c>
      <c r="B8560" s="259" t="s">
        <v>1021</v>
      </c>
      <c r="C8560" s="260" t="s">
        <v>1022</v>
      </c>
      <c r="D8560" s="73" t="str">
        <f t="shared" si="273"/>
        <v>ago/2020</v>
      </c>
      <c r="E8560" s="263">
        <v>44056</v>
      </c>
      <c r="F8560" s="259" t="s">
        <v>214</v>
      </c>
      <c r="G8560" s="259" t="s">
        <v>295</v>
      </c>
      <c r="H8560" s="264" t="s">
        <v>136</v>
      </c>
      <c r="I8560" s="264" t="s">
        <v>133</v>
      </c>
      <c r="J8560" s="264">
        <v>-136.81</v>
      </c>
      <c r="K8560" s="82" t="str">
        <f>IFERROR(IFERROR(VLOOKUP(I8560,'DE-PARA'!B:D,3,0),VLOOKUP(I8560,'DE-PARA'!C:D,2,0)),"NÃO ENCONTRADO")</f>
        <v>Outras Saídas</v>
      </c>
      <c r="L8560" s="50" t="str">
        <f>VLOOKUP(K8560,'Base -Receita-Despesa'!$B:$AS,1,FALSE)</f>
        <v>Outras Saídas</v>
      </c>
    </row>
    <row r="8561" spans="1:12" ht="15" customHeight="1" x14ac:dyDescent="0.25">
      <c r="A8561" s="81" t="str">
        <f t="shared" si="272"/>
        <v>2020</v>
      </c>
      <c r="B8561" s="259" t="s">
        <v>1021</v>
      </c>
      <c r="C8561" s="260" t="s">
        <v>1022</v>
      </c>
      <c r="D8561" s="73" t="str">
        <f t="shared" si="273"/>
        <v>ago/2020</v>
      </c>
      <c r="E8561" s="263">
        <v>44057</v>
      </c>
      <c r="F8561" s="259">
        <v>5030</v>
      </c>
      <c r="G8561" s="259" t="s">
        <v>295</v>
      </c>
      <c r="H8561" s="264" t="s">
        <v>2126</v>
      </c>
      <c r="I8561" s="264" t="s">
        <v>260</v>
      </c>
      <c r="J8561" s="265">
        <v>-1530.72</v>
      </c>
      <c r="K8561" s="82" t="str">
        <f>IFERROR(IFERROR(VLOOKUP(I8561,'DE-PARA'!B:D,3,0),VLOOKUP(I8561,'DE-PARA'!C:D,2,0)),"NÃO ENCONTRADO")</f>
        <v>Materiais</v>
      </c>
      <c r="L8561" s="50" t="str">
        <f>VLOOKUP(K8561,'Base -Receita-Despesa'!$B:$AS,1,FALSE)</f>
        <v>Materiais</v>
      </c>
    </row>
    <row r="8562" spans="1:12" ht="15" customHeight="1" x14ac:dyDescent="0.25">
      <c r="A8562" s="81" t="str">
        <f t="shared" ref="A8562:A8625" si="274">IF(K8562="NÃO ENCONTRADO",0,RIGHT(D8562,4))</f>
        <v>2020</v>
      </c>
      <c r="B8562" s="259" t="s">
        <v>1021</v>
      </c>
      <c r="C8562" s="260" t="s">
        <v>1022</v>
      </c>
      <c r="D8562" s="73" t="str">
        <f t="shared" si="273"/>
        <v>ago/2020</v>
      </c>
      <c r="E8562" s="263">
        <v>44057</v>
      </c>
      <c r="F8562" s="259">
        <v>115</v>
      </c>
      <c r="G8562" s="259" t="s">
        <v>295</v>
      </c>
      <c r="H8562" s="264" t="s">
        <v>844</v>
      </c>
      <c r="I8562" s="264" t="s">
        <v>243</v>
      </c>
      <c r="J8562" s="265">
        <v>-34161.4</v>
      </c>
      <c r="K8562" s="82" t="str">
        <f>IFERROR(IFERROR(VLOOKUP(I8562,'DE-PARA'!B:D,3,0),VLOOKUP(I8562,'DE-PARA'!C:D,2,0)),"NÃO ENCONTRADO")</f>
        <v>Pessoal</v>
      </c>
      <c r="L8562" s="50" t="str">
        <f>VLOOKUP(K8562,'Base -Receita-Despesa'!$B:$AS,1,FALSE)</f>
        <v>Pessoal</v>
      </c>
    </row>
    <row r="8563" spans="1:12" ht="15" customHeight="1" x14ac:dyDescent="0.25">
      <c r="A8563" s="81" t="str">
        <f t="shared" si="274"/>
        <v>2020</v>
      </c>
      <c r="B8563" s="259" t="s">
        <v>1021</v>
      </c>
      <c r="C8563" s="260" t="s">
        <v>1022</v>
      </c>
      <c r="D8563" s="73" t="str">
        <f t="shared" si="273"/>
        <v>ago/2020</v>
      </c>
      <c r="E8563" s="263">
        <v>44057</v>
      </c>
      <c r="F8563" s="259">
        <v>117</v>
      </c>
      <c r="G8563" s="259" t="s">
        <v>295</v>
      </c>
      <c r="H8563" s="264" t="s">
        <v>844</v>
      </c>
      <c r="I8563" s="264" t="s">
        <v>243</v>
      </c>
      <c r="J8563" s="265">
        <v>-91409.9</v>
      </c>
      <c r="K8563" s="82" t="str">
        <f>IFERROR(IFERROR(VLOOKUP(I8563,'DE-PARA'!B:D,3,0),VLOOKUP(I8563,'DE-PARA'!C:D,2,0)),"NÃO ENCONTRADO")</f>
        <v>Pessoal</v>
      </c>
      <c r="L8563" s="50" t="str">
        <f>VLOOKUP(K8563,'Base -Receita-Despesa'!$B:$AS,1,FALSE)</f>
        <v>Pessoal</v>
      </c>
    </row>
    <row r="8564" spans="1:12" ht="15" customHeight="1" x14ac:dyDescent="0.25">
      <c r="A8564" s="81" t="str">
        <f t="shared" si="274"/>
        <v>2020</v>
      </c>
      <c r="B8564" s="259" t="s">
        <v>1021</v>
      </c>
      <c r="C8564" s="260" t="s">
        <v>1022</v>
      </c>
      <c r="D8564" s="73" t="str">
        <f t="shared" si="273"/>
        <v>ago/2020</v>
      </c>
      <c r="E8564" s="263">
        <v>44057</v>
      </c>
      <c r="F8564" s="259">
        <v>3116</v>
      </c>
      <c r="G8564" s="259" t="s">
        <v>319</v>
      </c>
      <c r="H8564" s="264" t="s">
        <v>2128</v>
      </c>
      <c r="I8564" s="264" t="s">
        <v>253</v>
      </c>
      <c r="J8564" s="264">
        <v>-8.66</v>
      </c>
      <c r="K8564" s="82" t="str">
        <f>IFERROR(IFERROR(VLOOKUP(I8564,'DE-PARA'!B:D,3,0),VLOOKUP(I8564,'DE-PARA'!C:D,2,0)),"NÃO ENCONTRADO")</f>
        <v>Materiais</v>
      </c>
      <c r="L8564" s="50" t="str">
        <f>VLOOKUP(K8564,'Base -Receita-Despesa'!$B:$AS,1,FALSE)</f>
        <v>Materiais</v>
      </c>
    </row>
    <row r="8565" spans="1:12" ht="15" customHeight="1" x14ac:dyDescent="0.25">
      <c r="A8565" s="81" t="str">
        <f t="shared" si="274"/>
        <v>2020</v>
      </c>
      <c r="B8565" s="259" t="s">
        <v>1021</v>
      </c>
      <c r="C8565" s="260" t="s">
        <v>1022</v>
      </c>
      <c r="D8565" s="73" t="str">
        <f t="shared" si="273"/>
        <v>ago/2020</v>
      </c>
      <c r="E8565" s="263">
        <v>44057</v>
      </c>
      <c r="F8565" s="259">
        <v>3115</v>
      </c>
      <c r="G8565" s="259" t="s">
        <v>319</v>
      </c>
      <c r="H8565" s="264" t="s">
        <v>2128</v>
      </c>
      <c r="I8565" s="264" t="s">
        <v>253</v>
      </c>
      <c r="J8565" s="264">
        <v>-8.66</v>
      </c>
      <c r="K8565" s="82" t="str">
        <f>IFERROR(IFERROR(VLOOKUP(I8565,'DE-PARA'!B:D,3,0),VLOOKUP(I8565,'DE-PARA'!C:D,2,0)),"NÃO ENCONTRADO")</f>
        <v>Materiais</v>
      </c>
      <c r="L8565" s="50" t="str">
        <f>VLOOKUP(K8565,'Base -Receita-Despesa'!$B:$AS,1,FALSE)</f>
        <v>Materiais</v>
      </c>
    </row>
    <row r="8566" spans="1:12" ht="15" customHeight="1" x14ac:dyDescent="0.25">
      <c r="A8566" s="81" t="str">
        <f t="shared" si="274"/>
        <v>2020</v>
      </c>
      <c r="B8566" s="259" t="s">
        <v>1021</v>
      </c>
      <c r="C8566" s="260" t="s">
        <v>1022</v>
      </c>
      <c r="D8566" s="73" t="str">
        <f t="shared" si="273"/>
        <v>ago/2020</v>
      </c>
      <c r="E8566" s="263">
        <v>44057</v>
      </c>
      <c r="F8566" s="259">
        <v>3106</v>
      </c>
      <c r="G8566" s="259" t="s">
        <v>319</v>
      </c>
      <c r="H8566" s="264" t="s">
        <v>2128</v>
      </c>
      <c r="I8566" s="264" t="s">
        <v>253</v>
      </c>
      <c r="J8566" s="264">
        <v>-4.33</v>
      </c>
      <c r="K8566" s="82" t="str">
        <f>IFERROR(IFERROR(VLOOKUP(I8566,'DE-PARA'!B:D,3,0),VLOOKUP(I8566,'DE-PARA'!C:D,2,0)),"NÃO ENCONTRADO")</f>
        <v>Materiais</v>
      </c>
      <c r="L8566" s="50" t="str">
        <f>VLOOKUP(K8566,'Base -Receita-Despesa'!$B:$AS,1,FALSE)</f>
        <v>Materiais</v>
      </c>
    </row>
    <row r="8567" spans="1:12" ht="15" customHeight="1" x14ac:dyDescent="0.25">
      <c r="A8567" s="81" t="str">
        <f t="shared" si="274"/>
        <v>2020</v>
      </c>
      <c r="B8567" s="259" t="s">
        <v>1021</v>
      </c>
      <c r="C8567" s="260" t="s">
        <v>1022</v>
      </c>
      <c r="D8567" s="73" t="str">
        <f t="shared" si="273"/>
        <v>ago/2020</v>
      </c>
      <c r="E8567" s="263">
        <v>44057</v>
      </c>
      <c r="F8567" s="259">
        <v>3111</v>
      </c>
      <c r="G8567" s="259" t="s">
        <v>319</v>
      </c>
      <c r="H8567" s="264" t="s">
        <v>2128</v>
      </c>
      <c r="I8567" s="264" t="s">
        <v>253</v>
      </c>
      <c r="J8567" s="264">
        <v>-8.66</v>
      </c>
      <c r="K8567" s="82" t="str">
        <f>IFERROR(IFERROR(VLOOKUP(I8567,'DE-PARA'!B:D,3,0),VLOOKUP(I8567,'DE-PARA'!C:D,2,0)),"NÃO ENCONTRADO")</f>
        <v>Materiais</v>
      </c>
      <c r="L8567" s="50" t="str">
        <f>VLOOKUP(K8567,'Base -Receita-Despesa'!$B:$AS,1,FALSE)</f>
        <v>Materiais</v>
      </c>
    </row>
    <row r="8568" spans="1:12" ht="15" customHeight="1" x14ac:dyDescent="0.25">
      <c r="A8568" s="81" t="str">
        <f t="shared" si="274"/>
        <v>2020</v>
      </c>
      <c r="B8568" s="259" t="s">
        <v>1021</v>
      </c>
      <c r="C8568" s="260" t="s">
        <v>1022</v>
      </c>
      <c r="D8568" s="73" t="str">
        <f t="shared" si="273"/>
        <v>ago/2020</v>
      </c>
      <c r="E8568" s="263">
        <v>44057</v>
      </c>
      <c r="F8568" s="259">
        <v>3107</v>
      </c>
      <c r="G8568" s="259" t="s">
        <v>319</v>
      </c>
      <c r="H8568" s="264" t="s">
        <v>2128</v>
      </c>
      <c r="I8568" s="264" t="s">
        <v>253</v>
      </c>
      <c r="J8568" s="264">
        <v>-17.329999999999998</v>
      </c>
      <c r="K8568" s="82" t="str">
        <f>IFERROR(IFERROR(VLOOKUP(I8568,'DE-PARA'!B:D,3,0),VLOOKUP(I8568,'DE-PARA'!C:D,2,0)),"NÃO ENCONTRADO")</f>
        <v>Materiais</v>
      </c>
      <c r="L8568" s="50" t="str">
        <f>VLOOKUP(K8568,'Base -Receita-Despesa'!$B:$AS,1,FALSE)</f>
        <v>Materiais</v>
      </c>
    </row>
    <row r="8569" spans="1:12" ht="15" customHeight="1" x14ac:dyDescent="0.25">
      <c r="A8569" s="81" t="str">
        <f t="shared" si="274"/>
        <v>2020</v>
      </c>
      <c r="B8569" s="259" t="s">
        <v>1021</v>
      </c>
      <c r="C8569" s="260" t="s">
        <v>1022</v>
      </c>
      <c r="D8569" s="73" t="str">
        <f t="shared" si="273"/>
        <v>ago/2020</v>
      </c>
      <c r="E8569" s="263">
        <v>44057</v>
      </c>
      <c r="F8569" s="259">
        <v>3108</v>
      </c>
      <c r="G8569" s="259" t="s">
        <v>323</v>
      </c>
      <c r="H8569" s="264" t="s">
        <v>2128</v>
      </c>
      <c r="I8569" s="264" t="s">
        <v>253</v>
      </c>
      <c r="J8569" s="264">
        <v>-4.33</v>
      </c>
      <c r="K8569" s="82" t="str">
        <f>IFERROR(IFERROR(VLOOKUP(I8569,'DE-PARA'!B:D,3,0),VLOOKUP(I8569,'DE-PARA'!C:D,2,0)),"NÃO ENCONTRADO")</f>
        <v>Materiais</v>
      </c>
      <c r="L8569" s="50" t="str">
        <f>VLOOKUP(K8569,'Base -Receita-Despesa'!$B:$AS,1,FALSE)</f>
        <v>Materiais</v>
      </c>
    </row>
    <row r="8570" spans="1:12" ht="15" customHeight="1" x14ac:dyDescent="0.25">
      <c r="A8570" s="81" t="str">
        <f t="shared" si="274"/>
        <v>2020</v>
      </c>
      <c r="B8570" s="259" t="s">
        <v>1021</v>
      </c>
      <c r="C8570" s="260" t="s">
        <v>1022</v>
      </c>
      <c r="D8570" s="73" t="str">
        <f t="shared" si="273"/>
        <v>ago/2020</v>
      </c>
      <c r="E8570" s="263">
        <v>44057</v>
      </c>
      <c r="F8570" s="259">
        <v>3110</v>
      </c>
      <c r="G8570" s="259" t="s">
        <v>323</v>
      </c>
      <c r="H8570" s="264" t="s">
        <v>2128</v>
      </c>
      <c r="I8570" s="264" t="s">
        <v>253</v>
      </c>
      <c r="J8570" s="264">
        <v>-67.930000000000007</v>
      </c>
      <c r="K8570" s="82" t="str">
        <f>IFERROR(IFERROR(VLOOKUP(I8570,'DE-PARA'!B:D,3,0),VLOOKUP(I8570,'DE-PARA'!C:D,2,0)),"NÃO ENCONTRADO")</f>
        <v>Materiais</v>
      </c>
      <c r="L8570" s="50" t="str">
        <f>VLOOKUP(K8570,'Base -Receita-Despesa'!$B:$AS,1,FALSE)</f>
        <v>Materiais</v>
      </c>
    </row>
    <row r="8571" spans="1:12" ht="15" customHeight="1" x14ac:dyDescent="0.25">
      <c r="A8571" s="81" t="str">
        <f t="shared" si="274"/>
        <v>2020</v>
      </c>
      <c r="B8571" s="259" t="s">
        <v>1021</v>
      </c>
      <c r="C8571" s="260" t="s">
        <v>1022</v>
      </c>
      <c r="D8571" s="73" t="str">
        <f t="shared" si="273"/>
        <v>ago/2020</v>
      </c>
      <c r="E8571" s="263">
        <v>44057</v>
      </c>
      <c r="F8571" s="259">
        <v>3094</v>
      </c>
      <c r="G8571" s="259" t="s">
        <v>319</v>
      </c>
      <c r="H8571" s="264" t="s">
        <v>2128</v>
      </c>
      <c r="I8571" s="264" t="s">
        <v>253</v>
      </c>
      <c r="J8571" s="264">
        <v>-671.99</v>
      </c>
      <c r="K8571" s="82" t="str">
        <f>IFERROR(IFERROR(VLOOKUP(I8571,'DE-PARA'!B:D,3,0),VLOOKUP(I8571,'DE-PARA'!C:D,2,0)),"NÃO ENCONTRADO")</f>
        <v>Materiais</v>
      </c>
      <c r="L8571" s="50" t="str">
        <f>VLOOKUP(K8571,'Base -Receita-Despesa'!$B:$AS,1,FALSE)</f>
        <v>Materiais</v>
      </c>
    </row>
    <row r="8572" spans="1:12" ht="15" customHeight="1" x14ac:dyDescent="0.25">
      <c r="A8572" s="81" t="str">
        <f t="shared" si="274"/>
        <v>2020</v>
      </c>
      <c r="B8572" s="259" t="s">
        <v>1021</v>
      </c>
      <c r="C8572" s="260" t="s">
        <v>1022</v>
      </c>
      <c r="D8572" s="73" t="str">
        <f t="shared" si="273"/>
        <v>ago/2020</v>
      </c>
      <c r="E8572" s="263">
        <v>44057</v>
      </c>
      <c r="F8572" s="259">
        <v>3110</v>
      </c>
      <c r="G8572" s="259" t="s">
        <v>319</v>
      </c>
      <c r="H8572" s="264" t="s">
        <v>2128</v>
      </c>
      <c r="I8572" s="264" t="s">
        <v>253</v>
      </c>
      <c r="J8572" s="264">
        <v>-67.930000000000007</v>
      </c>
      <c r="K8572" s="82" t="str">
        <f>IFERROR(IFERROR(VLOOKUP(I8572,'DE-PARA'!B:D,3,0),VLOOKUP(I8572,'DE-PARA'!C:D,2,0)),"NÃO ENCONTRADO")</f>
        <v>Materiais</v>
      </c>
      <c r="L8572" s="50" t="str">
        <f>VLOOKUP(K8572,'Base -Receita-Despesa'!$B:$AS,1,FALSE)</f>
        <v>Materiais</v>
      </c>
    </row>
    <row r="8573" spans="1:12" ht="15" customHeight="1" x14ac:dyDescent="0.25">
      <c r="A8573" s="81" t="str">
        <f t="shared" si="274"/>
        <v>2020</v>
      </c>
      <c r="B8573" s="259" t="s">
        <v>1021</v>
      </c>
      <c r="C8573" s="260" t="s">
        <v>1022</v>
      </c>
      <c r="D8573" s="73" t="str">
        <f t="shared" si="273"/>
        <v>ago/2020</v>
      </c>
      <c r="E8573" s="263">
        <v>44057</v>
      </c>
      <c r="F8573" s="259">
        <v>3247</v>
      </c>
      <c r="G8573" s="259" t="s">
        <v>323</v>
      </c>
      <c r="H8573" s="264" t="s">
        <v>2128</v>
      </c>
      <c r="I8573" s="264" t="s">
        <v>253</v>
      </c>
      <c r="J8573" s="264">
        <v>-61.26</v>
      </c>
      <c r="K8573" s="82" t="str">
        <f>IFERROR(IFERROR(VLOOKUP(I8573,'DE-PARA'!B:D,3,0),VLOOKUP(I8573,'DE-PARA'!C:D,2,0)),"NÃO ENCONTRADO")</f>
        <v>Materiais</v>
      </c>
      <c r="L8573" s="50" t="str">
        <f>VLOOKUP(K8573,'Base -Receita-Despesa'!$B:$AS,1,FALSE)</f>
        <v>Materiais</v>
      </c>
    </row>
    <row r="8574" spans="1:12" ht="15" customHeight="1" x14ac:dyDescent="0.25">
      <c r="A8574" s="81" t="str">
        <f t="shared" si="274"/>
        <v>2020</v>
      </c>
      <c r="B8574" s="259" t="s">
        <v>1021</v>
      </c>
      <c r="C8574" s="260" t="s">
        <v>1022</v>
      </c>
      <c r="D8574" s="73" t="str">
        <f t="shared" si="273"/>
        <v>ago/2020</v>
      </c>
      <c r="E8574" s="263">
        <v>44057</v>
      </c>
      <c r="F8574" s="259">
        <v>3248</v>
      </c>
      <c r="G8574" s="259" t="s">
        <v>323</v>
      </c>
      <c r="H8574" s="264" t="s">
        <v>2128</v>
      </c>
      <c r="I8574" s="264" t="s">
        <v>253</v>
      </c>
      <c r="J8574" s="264">
        <v>-458.96</v>
      </c>
      <c r="K8574" s="82" t="str">
        <f>IFERROR(IFERROR(VLOOKUP(I8574,'DE-PARA'!B:D,3,0),VLOOKUP(I8574,'DE-PARA'!C:D,2,0)),"NÃO ENCONTRADO")</f>
        <v>Materiais</v>
      </c>
      <c r="L8574" s="50" t="str">
        <f>VLOOKUP(K8574,'Base -Receita-Despesa'!$B:$AS,1,FALSE)</f>
        <v>Materiais</v>
      </c>
    </row>
    <row r="8575" spans="1:12" ht="15" customHeight="1" x14ac:dyDescent="0.25">
      <c r="A8575" s="81" t="str">
        <f t="shared" si="274"/>
        <v>2020</v>
      </c>
      <c r="B8575" s="259" t="s">
        <v>1021</v>
      </c>
      <c r="C8575" s="260" t="s">
        <v>1022</v>
      </c>
      <c r="D8575" s="73" t="str">
        <f t="shared" si="273"/>
        <v>ago/2020</v>
      </c>
      <c r="E8575" s="263">
        <v>44057</v>
      </c>
      <c r="F8575" s="259">
        <v>3249</v>
      </c>
      <c r="G8575" s="259" t="s">
        <v>323</v>
      </c>
      <c r="H8575" s="264" t="s">
        <v>2128</v>
      </c>
      <c r="I8575" s="264" t="s">
        <v>253</v>
      </c>
      <c r="J8575" s="264">
        <v>-8.66</v>
      </c>
      <c r="K8575" s="82" t="str">
        <f>IFERROR(IFERROR(VLOOKUP(I8575,'DE-PARA'!B:D,3,0),VLOOKUP(I8575,'DE-PARA'!C:D,2,0)),"NÃO ENCONTRADO")</f>
        <v>Materiais</v>
      </c>
      <c r="L8575" s="50" t="str">
        <f>VLOOKUP(K8575,'Base -Receita-Despesa'!$B:$AS,1,FALSE)</f>
        <v>Materiais</v>
      </c>
    </row>
    <row r="8576" spans="1:12" ht="15" customHeight="1" x14ac:dyDescent="0.25">
      <c r="A8576" s="81" t="str">
        <f t="shared" si="274"/>
        <v>2020</v>
      </c>
      <c r="B8576" s="259" t="s">
        <v>1021</v>
      </c>
      <c r="C8576" s="260" t="s">
        <v>1022</v>
      </c>
      <c r="D8576" s="73" t="str">
        <f t="shared" si="273"/>
        <v>ago/2020</v>
      </c>
      <c r="E8576" s="263">
        <v>44057</v>
      </c>
      <c r="F8576" s="259">
        <v>3250</v>
      </c>
      <c r="G8576" s="259" t="s">
        <v>323</v>
      </c>
      <c r="H8576" s="264" t="s">
        <v>2128</v>
      </c>
      <c r="I8576" s="264" t="s">
        <v>253</v>
      </c>
      <c r="J8576" s="264">
        <v>-8.66</v>
      </c>
      <c r="K8576" s="82" t="str">
        <f>IFERROR(IFERROR(VLOOKUP(I8576,'DE-PARA'!B:D,3,0),VLOOKUP(I8576,'DE-PARA'!C:D,2,0)),"NÃO ENCONTRADO")</f>
        <v>Materiais</v>
      </c>
      <c r="L8576" s="50" t="str">
        <f>VLOOKUP(K8576,'Base -Receita-Despesa'!$B:$AS,1,FALSE)</f>
        <v>Materiais</v>
      </c>
    </row>
    <row r="8577" spans="1:12" ht="15" customHeight="1" x14ac:dyDescent="0.25">
      <c r="A8577" s="81" t="str">
        <f t="shared" si="274"/>
        <v>2020</v>
      </c>
      <c r="B8577" s="259" t="s">
        <v>1021</v>
      </c>
      <c r="C8577" s="260" t="s">
        <v>1022</v>
      </c>
      <c r="D8577" s="73" t="str">
        <f t="shared" si="273"/>
        <v>ago/2020</v>
      </c>
      <c r="E8577" s="263">
        <v>44057</v>
      </c>
      <c r="F8577" s="259">
        <v>3251</v>
      </c>
      <c r="G8577" s="259" t="s">
        <v>323</v>
      </c>
      <c r="H8577" s="264" t="s">
        <v>2128</v>
      </c>
      <c r="I8577" s="264" t="s">
        <v>253</v>
      </c>
      <c r="J8577" s="264">
        <v>-458.96</v>
      </c>
      <c r="K8577" s="82" t="str">
        <f>IFERROR(IFERROR(VLOOKUP(I8577,'DE-PARA'!B:D,3,0),VLOOKUP(I8577,'DE-PARA'!C:D,2,0)),"NÃO ENCONTRADO")</f>
        <v>Materiais</v>
      </c>
      <c r="L8577" s="50" t="str">
        <f>VLOOKUP(K8577,'Base -Receita-Despesa'!$B:$AS,1,FALSE)</f>
        <v>Materiais</v>
      </c>
    </row>
    <row r="8578" spans="1:12" ht="15" customHeight="1" x14ac:dyDescent="0.25">
      <c r="A8578" s="81" t="str">
        <f t="shared" si="274"/>
        <v>2020</v>
      </c>
      <c r="B8578" s="259" t="s">
        <v>1021</v>
      </c>
      <c r="C8578" s="260" t="s">
        <v>1022</v>
      </c>
      <c r="D8578" s="73" t="str">
        <f t="shared" si="273"/>
        <v>ago/2020</v>
      </c>
      <c r="E8578" s="263">
        <v>44057</v>
      </c>
      <c r="F8578" s="259">
        <v>3252</v>
      </c>
      <c r="G8578" s="259" t="s">
        <v>323</v>
      </c>
      <c r="H8578" s="264" t="s">
        <v>2128</v>
      </c>
      <c r="I8578" s="264" t="s">
        <v>253</v>
      </c>
      <c r="J8578" s="264">
        <v>-365.42</v>
      </c>
      <c r="K8578" s="82" t="str">
        <f>IFERROR(IFERROR(VLOOKUP(I8578,'DE-PARA'!B:D,3,0),VLOOKUP(I8578,'DE-PARA'!C:D,2,0)),"NÃO ENCONTRADO")</f>
        <v>Materiais</v>
      </c>
      <c r="L8578" s="50" t="str">
        <f>VLOOKUP(K8578,'Base -Receita-Despesa'!$B:$AS,1,FALSE)</f>
        <v>Materiais</v>
      </c>
    </row>
    <row r="8579" spans="1:12" ht="15" customHeight="1" x14ac:dyDescent="0.25">
      <c r="A8579" s="81" t="str">
        <f t="shared" si="274"/>
        <v>2020</v>
      </c>
      <c r="B8579" s="259" t="s">
        <v>1021</v>
      </c>
      <c r="C8579" s="260" t="s">
        <v>1022</v>
      </c>
      <c r="D8579" s="73" t="str">
        <f t="shared" ref="D8579:D8642" si="275">TEXT(E8579,"mmm/aaaa")</f>
        <v>ago/2020</v>
      </c>
      <c r="E8579" s="263">
        <v>44057</v>
      </c>
      <c r="F8579" s="259">
        <v>3259</v>
      </c>
      <c r="G8579" s="259" t="s">
        <v>323</v>
      </c>
      <c r="H8579" s="264" t="s">
        <v>2128</v>
      </c>
      <c r="I8579" s="264" t="s">
        <v>253</v>
      </c>
      <c r="J8579" s="264">
        <v>-458.96</v>
      </c>
      <c r="K8579" s="82" t="str">
        <f>IFERROR(IFERROR(VLOOKUP(I8579,'DE-PARA'!B:D,3,0),VLOOKUP(I8579,'DE-PARA'!C:D,2,0)),"NÃO ENCONTRADO")</f>
        <v>Materiais</v>
      </c>
      <c r="L8579" s="50" t="str">
        <f>VLOOKUP(K8579,'Base -Receita-Despesa'!$B:$AS,1,FALSE)</f>
        <v>Materiais</v>
      </c>
    </row>
    <row r="8580" spans="1:12" ht="15" customHeight="1" x14ac:dyDescent="0.25">
      <c r="A8580" s="81" t="str">
        <f t="shared" si="274"/>
        <v>2020</v>
      </c>
      <c r="B8580" s="259" t="s">
        <v>1021</v>
      </c>
      <c r="C8580" s="260" t="s">
        <v>1022</v>
      </c>
      <c r="D8580" s="73" t="str">
        <f t="shared" si="275"/>
        <v>ago/2020</v>
      </c>
      <c r="E8580" s="263">
        <v>44057</v>
      </c>
      <c r="F8580" s="262">
        <v>3254</v>
      </c>
      <c r="G8580" s="262" t="s">
        <v>323</v>
      </c>
      <c r="H8580" s="266" t="s">
        <v>2128</v>
      </c>
      <c r="I8580" s="264" t="s">
        <v>253</v>
      </c>
      <c r="J8580" s="264">
        <v>-119.96</v>
      </c>
      <c r="K8580" s="82" t="str">
        <f>IFERROR(IFERROR(VLOOKUP(I8580,'DE-PARA'!B:D,3,0),VLOOKUP(I8580,'DE-PARA'!C:D,2,0)),"NÃO ENCONTRADO")</f>
        <v>Materiais</v>
      </c>
      <c r="L8580" s="50" t="str">
        <f>VLOOKUP(K8580,'Base -Receita-Despesa'!$B:$AS,1,FALSE)</f>
        <v>Materiais</v>
      </c>
    </row>
    <row r="8581" spans="1:12" ht="15" customHeight="1" x14ac:dyDescent="0.25">
      <c r="A8581" s="81" t="str">
        <f t="shared" si="274"/>
        <v>2020</v>
      </c>
      <c r="B8581" s="259" t="s">
        <v>1021</v>
      </c>
      <c r="C8581" s="260" t="s">
        <v>1022</v>
      </c>
      <c r="D8581" s="73" t="str">
        <f t="shared" si="275"/>
        <v>ago/2020</v>
      </c>
      <c r="E8581" s="263">
        <v>44057</v>
      </c>
      <c r="F8581" s="259">
        <v>3255</v>
      </c>
      <c r="G8581" s="259" t="s">
        <v>323</v>
      </c>
      <c r="H8581" s="264" t="s">
        <v>2128</v>
      </c>
      <c r="I8581" s="264" t="s">
        <v>253</v>
      </c>
      <c r="J8581" s="264">
        <v>-180.17</v>
      </c>
      <c r="K8581" s="82" t="str">
        <f>IFERROR(IFERROR(VLOOKUP(I8581,'DE-PARA'!B:D,3,0),VLOOKUP(I8581,'DE-PARA'!C:D,2,0)),"NÃO ENCONTRADO")</f>
        <v>Materiais</v>
      </c>
      <c r="L8581" s="50" t="str">
        <f>VLOOKUP(K8581,'Base -Receita-Despesa'!$B:$AS,1,FALSE)</f>
        <v>Materiais</v>
      </c>
    </row>
    <row r="8582" spans="1:12" ht="15" customHeight="1" x14ac:dyDescent="0.25">
      <c r="A8582" s="81" t="str">
        <f t="shared" si="274"/>
        <v>2020</v>
      </c>
      <c r="B8582" s="259" t="s">
        <v>1021</v>
      </c>
      <c r="C8582" s="260" t="s">
        <v>1022</v>
      </c>
      <c r="D8582" s="73" t="str">
        <f t="shared" si="275"/>
        <v>ago/2020</v>
      </c>
      <c r="E8582" s="263">
        <v>44057</v>
      </c>
      <c r="F8582" s="259">
        <v>3256</v>
      </c>
      <c r="G8582" s="259" t="s">
        <v>323</v>
      </c>
      <c r="H8582" s="264" t="s">
        <v>2128</v>
      </c>
      <c r="I8582" s="264" t="s">
        <v>253</v>
      </c>
      <c r="J8582" s="264">
        <v>-8.9499999999999993</v>
      </c>
      <c r="K8582" s="82" t="str">
        <f>IFERROR(IFERROR(VLOOKUP(I8582,'DE-PARA'!B:D,3,0),VLOOKUP(I8582,'DE-PARA'!C:D,2,0)),"NÃO ENCONTRADO")</f>
        <v>Materiais</v>
      </c>
      <c r="L8582" s="50" t="str">
        <f>VLOOKUP(K8582,'Base -Receita-Despesa'!$B:$AS,1,FALSE)</f>
        <v>Materiais</v>
      </c>
    </row>
    <row r="8583" spans="1:12" ht="15" customHeight="1" x14ac:dyDescent="0.25">
      <c r="A8583" s="81" t="str">
        <f t="shared" si="274"/>
        <v>2020</v>
      </c>
      <c r="B8583" s="259" t="s">
        <v>1021</v>
      </c>
      <c r="C8583" s="260" t="s">
        <v>1022</v>
      </c>
      <c r="D8583" s="73" t="str">
        <f t="shared" si="275"/>
        <v>ago/2020</v>
      </c>
      <c r="E8583" s="263">
        <v>44057</v>
      </c>
      <c r="F8583" s="259">
        <v>3257</v>
      </c>
      <c r="G8583" s="259" t="s">
        <v>323</v>
      </c>
      <c r="H8583" s="264" t="s">
        <v>2128</v>
      </c>
      <c r="I8583" s="264" t="s">
        <v>253</v>
      </c>
      <c r="J8583" s="264">
        <v>-458.96</v>
      </c>
      <c r="K8583" s="82" t="str">
        <f>IFERROR(IFERROR(VLOOKUP(I8583,'DE-PARA'!B:D,3,0),VLOOKUP(I8583,'DE-PARA'!C:D,2,0)),"NÃO ENCONTRADO")</f>
        <v>Materiais</v>
      </c>
      <c r="L8583" s="50" t="str">
        <f>VLOOKUP(K8583,'Base -Receita-Despesa'!$B:$AS,1,FALSE)</f>
        <v>Materiais</v>
      </c>
    </row>
    <row r="8584" spans="1:12" ht="15" customHeight="1" x14ac:dyDescent="0.25">
      <c r="A8584" s="81" t="str">
        <f t="shared" si="274"/>
        <v>2020</v>
      </c>
      <c r="B8584" s="259" t="s">
        <v>1021</v>
      </c>
      <c r="C8584" s="260" t="s">
        <v>1022</v>
      </c>
      <c r="D8584" s="73" t="str">
        <f t="shared" si="275"/>
        <v>ago/2020</v>
      </c>
      <c r="E8584" s="263">
        <v>44057</v>
      </c>
      <c r="F8584" s="259">
        <v>3260</v>
      </c>
      <c r="G8584" s="259" t="s">
        <v>323</v>
      </c>
      <c r="H8584" s="264" t="s">
        <v>2128</v>
      </c>
      <c r="I8584" s="264" t="s">
        <v>253</v>
      </c>
      <c r="J8584" s="264">
        <v>-342.28</v>
      </c>
      <c r="K8584" s="82" t="str">
        <f>IFERROR(IFERROR(VLOOKUP(I8584,'DE-PARA'!B:D,3,0),VLOOKUP(I8584,'DE-PARA'!C:D,2,0)),"NÃO ENCONTRADO")</f>
        <v>Materiais</v>
      </c>
      <c r="L8584" s="50" t="str">
        <f>VLOOKUP(K8584,'Base -Receita-Despesa'!$B:$AS,1,FALSE)</f>
        <v>Materiais</v>
      </c>
    </row>
    <row r="8585" spans="1:12" ht="15" customHeight="1" x14ac:dyDescent="0.25">
      <c r="A8585" s="81" t="str">
        <f t="shared" si="274"/>
        <v>2020</v>
      </c>
      <c r="B8585" s="259" t="s">
        <v>1021</v>
      </c>
      <c r="C8585" s="260" t="s">
        <v>1022</v>
      </c>
      <c r="D8585" s="73" t="str">
        <f t="shared" si="275"/>
        <v>ago/2020</v>
      </c>
      <c r="E8585" s="263">
        <v>44057</v>
      </c>
      <c r="F8585" s="259">
        <v>3261</v>
      </c>
      <c r="G8585" s="259" t="s">
        <v>323</v>
      </c>
      <c r="H8585" s="264" t="s">
        <v>2128</v>
      </c>
      <c r="I8585" s="264" t="s">
        <v>253</v>
      </c>
      <c r="J8585" s="264">
        <v>-4.33</v>
      </c>
      <c r="K8585" s="82" t="str">
        <f>IFERROR(IFERROR(VLOOKUP(I8585,'DE-PARA'!B:D,3,0),VLOOKUP(I8585,'DE-PARA'!C:D,2,0)),"NÃO ENCONTRADO")</f>
        <v>Materiais</v>
      </c>
      <c r="L8585" s="50" t="str">
        <f>VLOOKUP(K8585,'Base -Receita-Despesa'!$B:$AS,1,FALSE)</f>
        <v>Materiais</v>
      </c>
    </row>
    <row r="8586" spans="1:12" ht="15" customHeight="1" x14ac:dyDescent="0.25">
      <c r="A8586" s="81" t="str">
        <f t="shared" si="274"/>
        <v>2020</v>
      </c>
      <c r="B8586" s="259" t="s">
        <v>1021</v>
      </c>
      <c r="C8586" s="260" t="s">
        <v>1022</v>
      </c>
      <c r="D8586" s="73" t="str">
        <f t="shared" si="275"/>
        <v>ago/2020</v>
      </c>
      <c r="E8586" s="263">
        <v>44057</v>
      </c>
      <c r="F8586" s="259">
        <v>3262</v>
      </c>
      <c r="G8586" s="259" t="s">
        <v>323</v>
      </c>
      <c r="H8586" s="264" t="s">
        <v>2128</v>
      </c>
      <c r="I8586" s="264" t="s">
        <v>253</v>
      </c>
      <c r="J8586" s="264">
        <v>-546.45000000000005</v>
      </c>
      <c r="K8586" s="82" t="str">
        <f>IFERROR(IFERROR(VLOOKUP(I8586,'DE-PARA'!B:D,3,0),VLOOKUP(I8586,'DE-PARA'!C:D,2,0)),"NÃO ENCONTRADO")</f>
        <v>Materiais</v>
      </c>
      <c r="L8586" s="50" t="str">
        <f>VLOOKUP(K8586,'Base -Receita-Despesa'!$B:$AS,1,FALSE)</f>
        <v>Materiais</v>
      </c>
    </row>
    <row r="8587" spans="1:12" ht="15" customHeight="1" x14ac:dyDescent="0.25">
      <c r="A8587" s="81" t="str">
        <f t="shared" si="274"/>
        <v>2020</v>
      </c>
      <c r="B8587" s="259" t="s">
        <v>1021</v>
      </c>
      <c r="C8587" s="260" t="s">
        <v>1022</v>
      </c>
      <c r="D8587" s="73" t="str">
        <f t="shared" si="275"/>
        <v>ago/2020</v>
      </c>
      <c r="E8587" s="263">
        <v>44057</v>
      </c>
      <c r="F8587" s="259">
        <v>3263</v>
      </c>
      <c r="G8587" s="259" t="s">
        <v>323</v>
      </c>
      <c r="H8587" s="264" t="s">
        <v>2128</v>
      </c>
      <c r="I8587" s="264" t="s">
        <v>253</v>
      </c>
      <c r="J8587" s="264">
        <v>-8.66</v>
      </c>
      <c r="K8587" s="82" t="str">
        <f>IFERROR(IFERROR(VLOOKUP(I8587,'DE-PARA'!B:D,3,0),VLOOKUP(I8587,'DE-PARA'!C:D,2,0)),"NÃO ENCONTRADO")</f>
        <v>Materiais</v>
      </c>
      <c r="L8587" s="50" t="str">
        <f>VLOOKUP(K8587,'Base -Receita-Despesa'!$B:$AS,1,FALSE)</f>
        <v>Materiais</v>
      </c>
    </row>
    <row r="8588" spans="1:12" ht="15" customHeight="1" x14ac:dyDescent="0.25">
      <c r="A8588" s="81" t="str">
        <f t="shared" si="274"/>
        <v>2020</v>
      </c>
      <c r="B8588" s="259" t="s">
        <v>1021</v>
      </c>
      <c r="C8588" s="260" t="s">
        <v>1022</v>
      </c>
      <c r="D8588" s="73" t="str">
        <f t="shared" si="275"/>
        <v>ago/2020</v>
      </c>
      <c r="E8588" s="263">
        <v>44057</v>
      </c>
      <c r="F8588" s="261">
        <v>3264</v>
      </c>
      <c r="G8588" s="259" t="s">
        <v>323</v>
      </c>
      <c r="H8588" s="270" t="s">
        <v>2128</v>
      </c>
      <c r="I8588" s="264" t="s">
        <v>253</v>
      </c>
      <c r="J8588" s="270">
        <v>-324.16000000000003</v>
      </c>
      <c r="K8588" s="82" t="str">
        <f>IFERROR(IFERROR(VLOOKUP(I8588,'DE-PARA'!B:D,3,0),VLOOKUP(I8588,'DE-PARA'!C:D,2,0)),"NÃO ENCONTRADO")</f>
        <v>Materiais</v>
      </c>
      <c r="L8588" s="50" t="str">
        <f>VLOOKUP(K8588,'Base -Receita-Despesa'!$B:$AS,1,FALSE)</f>
        <v>Materiais</v>
      </c>
    </row>
    <row r="8589" spans="1:12" ht="15" customHeight="1" x14ac:dyDescent="0.25">
      <c r="A8589" s="81" t="str">
        <f t="shared" si="274"/>
        <v>2020</v>
      </c>
      <c r="B8589" s="259" t="s">
        <v>1021</v>
      </c>
      <c r="C8589" s="260" t="s">
        <v>1022</v>
      </c>
      <c r="D8589" s="73" t="str">
        <f t="shared" si="275"/>
        <v>ago/2020</v>
      </c>
      <c r="E8589" s="263">
        <v>44057</v>
      </c>
      <c r="F8589" s="261">
        <v>3265</v>
      </c>
      <c r="G8589" s="259" t="s">
        <v>323</v>
      </c>
      <c r="H8589" s="270" t="s">
        <v>2128</v>
      </c>
      <c r="I8589" s="264" t="s">
        <v>253</v>
      </c>
      <c r="J8589" s="264">
        <v>-458.96</v>
      </c>
      <c r="K8589" s="82" t="str">
        <f>IFERROR(IFERROR(VLOOKUP(I8589,'DE-PARA'!B:D,3,0),VLOOKUP(I8589,'DE-PARA'!C:D,2,0)),"NÃO ENCONTRADO")</f>
        <v>Materiais</v>
      </c>
      <c r="L8589" s="50" t="str">
        <f>VLOOKUP(K8589,'Base -Receita-Despesa'!$B:$AS,1,FALSE)</f>
        <v>Materiais</v>
      </c>
    </row>
    <row r="8590" spans="1:12" ht="15" customHeight="1" x14ac:dyDescent="0.25">
      <c r="A8590" s="81" t="str">
        <f t="shared" si="274"/>
        <v>2020</v>
      </c>
      <c r="B8590" s="259" t="s">
        <v>1021</v>
      </c>
      <c r="C8590" s="260" t="s">
        <v>1022</v>
      </c>
      <c r="D8590" s="73" t="str">
        <f t="shared" si="275"/>
        <v>ago/2020</v>
      </c>
      <c r="E8590" s="263">
        <v>44057</v>
      </c>
      <c r="F8590" s="259">
        <v>3266</v>
      </c>
      <c r="G8590" s="259" t="s">
        <v>323</v>
      </c>
      <c r="H8590" s="264" t="s">
        <v>2128</v>
      </c>
      <c r="I8590" s="264" t="s">
        <v>253</v>
      </c>
      <c r="J8590" s="264">
        <v>-373.29</v>
      </c>
      <c r="K8590" s="82" t="str">
        <f>IFERROR(IFERROR(VLOOKUP(I8590,'DE-PARA'!B:D,3,0),VLOOKUP(I8590,'DE-PARA'!C:D,2,0)),"NÃO ENCONTRADO")</f>
        <v>Materiais</v>
      </c>
      <c r="L8590" s="50" t="str">
        <f>VLOOKUP(K8590,'Base -Receita-Despesa'!$B:$AS,1,FALSE)</f>
        <v>Materiais</v>
      </c>
    </row>
    <row r="8591" spans="1:12" ht="15" customHeight="1" x14ac:dyDescent="0.25">
      <c r="A8591" s="81" t="str">
        <f t="shared" si="274"/>
        <v>2020</v>
      </c>
      <c r="B8591" s="259" t="s">
        <v>1021</v>
      </c>
      <c r="C8591" s="260" t="s">
        <v>1022</v>
      </c>
      <c r="D8591" s="73" t="str">
        <f t="shared" si="275"/>
        <v>ago/2020</v>
      </c>
      <c r="E8591" s="263">
        <v>44057</v>
      </c>
      <c r="F8591" s="259">
        <v>3267</v>
      </c>
      <c r="G8591" s="259" t="s">
        <v>323</v>
      </c>
      <c r="H8591" s="264" t="s">
        <v>2128</v>
      </c>
      <c r="I8591" s="264" t="s">
        <v>253</v>
      </c>
      <c r="J8591" s="264">
        <v>-387.92</v>
      </c>
      <c r="K8591" s="82" t="str">
        <f>IFERROR(IFERROR(VLOOKUP(I8591,'DE-PARA'!B:D,3,0),VLOOKUP(I8591,'DE-PARA'!C:D,2,0)),"NÃO ENCONTRADO")</f>
        <v>Materiais</v>
      </c>
      <c r="L8591" s="50" t="str">
        <f>VLOOKUP(K8591,'Base -Receita-Despesa'!$B:$AS,1,FALSE)</f>
        <v>Materiais</v>
      </c>
    </row>
    <row r="8592" spans="1:12" ht="15" customHeight="1" x14ac:dyDescent="0.25">
      <c r="A8592" s="81" t="str">
        <f t="shared" si="274"/>
        <v>2020</v>
      </c>
      <c r="B8592" s="259" t="s">
        <v>1021</v>
      </c>
      <c r="C8592" s="260" t="s">
        <v>1022</v>
      </c>
      <c r="D8592" s="73" t="str">
        <f t="shared" si="275"/>
        <v>ago/2020</v>
      </c>
      <c r="E8592" s="263">
        <v>44057</v>
      </c>
      <c r="F8592" s="259">
        <v>3268</v>
      </c>
      <c r="G8592" s="259" t="s">
        <v>323</v>
      </c>
      <c r="H8592" s="264" t="s">
        <v>2128</v>
      </c>
      <c r="I8592" s="264" t="s">
        <v>253</v>
      </c>
      <c r="J8592" s="264">
        <v>-109.19</v>
      </c>
      <c r="K8592" s="82" t="str">
        <f>IFERROR(IFERROR(VLOOKUP(I8592,'DE-PARA'!B:D,3,0),VLOOKUP(I8592,'DE-PARA'!C:D,2,0)),"NÃO ENCONTRADO")</f>
        <v>Materiais</v>
      </c>
      <c r="L8592" s="50" t="str">
        <f>VLOOKUP(K8592,'Base -Receita-Despesa'!$B:$AS,1,FALSE)</f>
        <v>Materiais</v>
      </c>
    </row>
    <row r="8593" spans="1:12" ht="15" customHeight="1" x14ac:dyDescent="0.25">
      <c r="A8593" s="81" t="str">
        <f t="shared" si="274"/>
        <v>2020</v>
      </c>
      <c r="B8593" s="259" t="s">
        <v>1021</v>
      </c>
      <c r="C8593" s="260" t="s">
        <v>1022</v>
      </c>
      <c r="D8593" s="73" t="str">
        <f t="shared" si="275"/>
        <v>ago/2020</v>
      </c>
      <c r="E8593" s="263">
        <v>44057</v>
      </c>
      <c r="F8593" s="259">
        <v>3276</v>
      </c>
      <c r="G8593" s="259" t="s">
        <v>323</v>
      </c>
      <c r="H8593" s="264" t="s">
        <v>2128</v>
      </c>
      <c r="I8593" s="264" t="s">
        <v>253</v>
      </c>
      <c r="J8593" s="264">
        <v>-458.96</v>
      </c>
      <c r="K8593" s="82" t="str">
        <f>IFERROR(IFERROR(VLOOKUP(I8593,'DE-PARA'!B:D,3,0),VLOOKUP(I8593,'DE-PARA'!C:D,2,0)),"NÃO ENCONTRADO")</f>
        <v>Materiais</v>
      </c>
      <c r="L8593" s="50" t="str">
        <f>VLOOKUP(K8593,'Base -Receita-Despesa'!$B:$AS,1,FALSE)</f>
        <v>Materiais</v>
      </c>
    </row>
    <row r="8594" spans="1:12" ht="15" customHeight="1" x14ac:dyDescent="0.25">
      <c r="A8594" s="81" t="str">
        <f t="shared" si="274"/>
        <v>2020</v>
      </c>
      <c r="B8594" s="259" t="s">
        <v>1021</v>
      </c>
      <c r="C8594" s="260" t="s">
        <v>1022</v>
      </c>
      <c r="D8594" s="73" t="str">
        <f t="shared" si="275"/>
        <v>ago/2020</v>
      </c>
      <c r="E8594" s="263">
        <v>44057</v>
      </c>
      <c r="F8594" s="259">
        <v>3277</v>
      </c>
      <c r="G8594" s="259" t="s">
        <v>323</v>
      </c>
      <c r="H8594" s="264" t="s">
        <v>2128</v>
      </c>
      <c r="I8594" s="264" t="s">
        <v>253</v>
      </c>
      <c r="J8594" s="264">
        <v>-8.66</v>
      </c>
      <c r="K8594" s="82" t="str">
        <f>IFERROR(IFERROR(VLOOKUP(I8594,'DE-PARA'!B:D,3,0),VLOOKUP(I8594,'DE-PARA'!C:D,2,0)),"NÃO ENCONTRADO")</f>
        <v>Materiais</v>
      </c>
      <c r="L8594" s="50" t="str">
        <f>VLOOKUP(K8594,'Base -Receita-Despesa'!$B:$AS,1,FALSE)</f>
        <v>Materiais</v>
      </c>
    </row>
    <row r="8595" spans="1:12" ht="15" customHeight="1" x14ac:dyDescent="0.25">
      <c r="A8595" s="81" t="str">
        <f t="shared" si="274"/>
        <v>2020</v>
      </c>
      <c r="B8595" s="259" t="s">
        <v>1021</v>
      </c>
      <c r="C8595" s="260" t="s">
        <v>1022</v>
      </c>
      <c r="D8595" s="73" t="str">
        <f t="shared" si="275"/>
        <v>ago/2020</v>
      </c>
      <c r="E8595" s="263">
        <v>44057</v>
      </c>
      <c r="F8595" s="259">
        <v>3279</v>
      </c>
      <c r="G8595" s="259" t="s">
        <v>323</v>
      </c>
      <c r="H8595" s="264" t="s">
        <v>2128</v>
      </c>
      <c r="I8595" s="264" t="s">
        <v>253</v>
      </c>
      <c r="J8595" s="264">
        <v>-8.66</v>
      </c>
      <c r="K8595" s="82" t="str">
        <f>IFERROR(IFERROR(VLOOKUP(I8595,'DE-PARA'!B:D,3,0),VLOOKUP(I8595,'DE-PARA'!C:D,2,0)),"NÃO ENCONTRADO")</f>
        <v>Materiais</v>
      </c>
      <c r="L8595" s="50" t="str">
        <f>VLOOKUP(K8595,'Base -Receita-Despesa'!$B:$AS,1,FALSE)</f>
        <v>Materiais</v>
      </c>
    </row>
    <row r="8596" spans="1:12" ht="15" customHeight="1" x14ac:dyDescent="0.25">
      <c r="A8596" s="81" t="str">
        <f t="shared" si="274"/>
        <v>2020</v>
      </c>
      <c r="B8596" s="259" t="s">
        <v>1021</v>
      </c>
      <c r="C8596" s="260" t="s">
        <v>1022</v>
      </c>
      <c r="D8596" s="73" t="str">
        <f t="shared" si="275"/>
        <v>ago/2020</v>
      </c>
      <c r="E8596" s="263">
        <v>44057</v>
      </c>
      <c r="F8596" s="259">
        <v>3280</v>
      </c>
      <c r="G8596" s="259" t="s">
        <v>323</v>
      </c>
      <c r="H8596" s="264" t="s">
        <v>2128</v>
      </c>
      <c r="I8596" s="264" t="s">
        <v>253</v>
      </c>
      <c r="J8596" s="264">
        <v>-550.78</v>
      </c>
      <c r="K8596" s="82" t="str">
        <f>IFERROR(IFERROR(VLOOKUP(I8596,'DE-PARA'!B:D,3,0),VLOOKUP(I8596,'DE-PARA'!C:D,2,0)),"NÃO ENCONTRADO")</f>
        <v>Materiais</v>
      </c>
      <c r="L8596" s="50" t="str">
        <f>VLOOKUP(K8596,'Base -Receita-Despesa'!$B:$AS,1,FALSE)</f>
        <v>Materiais</v>
      </c>
    </row>
    <row r="8597" spans="1:12" ht="15" customHeight="1" x14ac:dyDescent="0.25">
      <c r="A8597" s="81" t="str">
        <f t="shared" si="274"/>
        <v>2020</v>
      </c>
      <c r="B8597" s="259" t="s">
        <v>1021</v>
      </c>
      <c r="C8597" s="260" t="s">
        <v>1022</v>
      </c>
      <c r="D8597" s="73" t="str">
        <f t="shared" si="275"/>
        <v>ago/2020</v>
      </c>
      <c r="E8597" s="263">
        <v>44057</v>
      </c>
      <c r="F8597" s="259">
        <v>213</v>
      </c>
      <c r="G8597" s="259" t="s">
        <v>295</v>
      </c>
      <c r="H8597" s="264" t="s">
        <v>957</v>
      </c>
      <c r="I8597" s="264" t="s">
        <v>137</v>
      </c>
      <c r="J8597" s="264">
        <v>-858.6</v>
      </c>
      <c r="K8597" s="82" t="str">
        <f>IFERROR(IFERROR(VLOOKUP(I8597,'DE-PARA'!B:D,3,0),VLOOKUP(I8597,'DE-PARA'!C:D,2,0)),"NÃO ENCONTRADO")</f>
        <v>Serviços</v>
      </c>
      <c r="L8597" s="50" t="str">
        <f>VLOOKUP(K8597,'Base -Receita-Despesa'!$B:$AS,1,FALSE)</f>
        <v>Serviços</v>
      </c>
    </row>
    <row r="8598" spans="1:12" ht="15" customHeight="1" x14ac:dyDescent="0.25">
      <c r="A8598" s="81" t="str">
        <f t="shared" si="274"/>
        <v>2020</v>
      </c>
      <c r="B8598" s="259" t="s">
        <v>1021</v>
      </c>
      <c r="C8598" s="260" t="s">
        <v>1022</v>
      </c>
      <c r="D8598" s="73" t="str">
        <f t="shared" si="275"/>
        <v>ago/2020</v>
      </c>
      <c r="E8598" s="263">
        <v>44057</v>
      </c>
      <c r="F8598" s="259" t="s">
        <v>320</v>
      </c>
      <c r="G8598" s="259" t="s">
        <v>295</v>
      </c>
      <c r="H8598" s="264" t="s">
        <v>1964</v>
      </c>
      <c r="I8598" s="264" t="s">
        <v>276</v>
      </c>
      <c r="J8598" s="264">
        <v>-51.75</v>
      </c>
      <c r="K8598" s="82" t="str">
        <f>IFERROR(IFERROR(VLOOKUP(I8598,'DE-PARA'!B:D,3,0),VLOOKUP(I8598,'DE-PARA'!C:D,2,0)),"NÃO ENCONTRADO")</f>
        <v>Despesas com Viagens</v>
      </c>
      <c r="L8598" s="50" t="str">
        <f>VLOOKUP(K8598,'Base -Receita-Despesa'!$B:$AS,1,FALSE)</f>
        <v>Despesas com Viagens</v>
      </c>
    </row>
    <row r="8599" spans="1:12" ht="15" customHeight="1" x14ac:dyDescent="0.25">
      <c r="A8599" s="81" t="str">
        <f t="shared" si="274"/>
        <v>2020</v>
      </c>
      <c r="B8599" s="259" t="s">
        <v>1021</v>
      </c>
      <c r="C8599" s="260" t="s">
        <v>1022</v>
      </c>
      <c r="D8599" s="73" t="str">
        <f t="shared" si="275"/>
        <v>ago/2020</v>
      </c>
      <c r="E8599" s="263">
        <v>44057</v>
      </c>
      <c r="F8599" s="259">
        <v>4</v>
      </c>
      <c r="G8599" s="259" t="s">
        <v>295</v>
      </c>
      <c r="H8599" s="264" t="s">
        <v>2287</v>
      </c>
      <c r="I8599" s="264" t="s">
        <v>169</v>
      </c>
      <c r="J8599" s="264">
        <v>-290</v>
      </c>
      <c r="K8599" s="82" t="str">
        <f>IFERROR(IFERROR(VLOOKUP(I8599,'DE-PARA'!B:D,3,0),VLOOKUP(I8599,'DE-PARA'!C:D,2,0)),"NÃO ENCONTRADO")</f>
        <v>Serviços</v>
      </c>
      <c r="L8599" s="50" t="str">
        <f>VLOOKUP(K8599,'Base -Receita-Despesa'!$B:$AS,1,FALSE)</f>
        <v>Serviços</v>
      </c>
    </row>
    <row r="8600" spans="1:12" ht="15" customHeight="1" x14ac:dyDescent="0.25">
      <c r="A8600" s="81" t="str">
        <f t="shared" si="274"/>
        <v>2020</v>
      </c>
      <c r="B8600" s="259" t="s">
        <v>1021</v>
      </c>
      <c r="C8600" s="260" t="s">
        <v>1022</v>
      </c>
      <c r="D8600" s="73" t="str">
        <f t="shared" si="275"/>
        <v>ago/2020</v>
      </c>
      <c r="E8600" s="263">
        <v>44057</v>
      </c>
      <c r="F8600" s="259">
        <v>5099</v>
      </c>
      <c r="G8600" s="259" t="s">
        <v>295</v>
      </c>
      <c r="H8600" s="264" t="s">
        <v>2287</v>
      </c>
      <c r="I8600" s="264" t="s">
        <v>169</v>
      </c>
      <c r="J8600" s="264">
        <v>-650</v>
      </c>
      <c r="K8600" s="82" t="str">
        <f>IFERROR(IFERROR(VLOOKUP(I8600,'DE-PARA'!B:D,3,0),VLOOKUP(I8600,'DE-PARA'!C:D,2,0)),"NÃO ENCONTRADO")</f>
        <v>Serviços</v>
      </c>
      <c r="L8600" s="50" t="str">
        <f>VLOOKUP(K8600,'Base -Receita-Despesa'!$B:$AS,1,FALSE)</f>
        <v>Serviços</v>
      </c>
    </row>
    <row r="8601" spans="1:12" ht="15" customHeight="1" x14ac:dyDescent="0.25">
      <c r="A8601" s="81" t="str">
        <f t="shared" si="274"/>
        <v>2020</v>
      </c>
      <c r="B8601" s="259" t="s">
        <v>1021</v>
      </c>
      <c r="C8601" s="260" t="s">
        <v>1022</v>
      </c>
      <c r="D8601" s="73" t="str">
        <f t="shared" si="275"/>
        <v>ago/2020</v>
      </c>
      <c r="E8601" s="263">
        <v>44057</v>
      </c>
      <c r="F8601" s="259">
        <v>5100</v>
      </c>
      <c r="G8601" s="259" t="s">
        <v>295</v>
      </c>
      <c r="H8601" s="264" t="s">
        <v>2287</v>
      </c>
      <c r="I8601" s="264" t="s">
        <v>169</v>
      </c>
      <c r="J8601" s="264">
        <v>-312</v>
      </c>
      <c r="K8601" s="82" t="str">
        <f>IFERROR(IFERROR(VLOOKUP(I8601,'DE-PARA'!B:D,3,0),VLOOKUP(I8601,'DE-PARA'!C:D,2,0)),"NÃO ENCONTRADO")</f>
        <v>Serviços</v>
      </c>
      <c r="L8601" s="50" t="str">
        <f>VLOOKUP(K8601,'Base -Receita-Despesa'!$B:$AS,1,FALSE)</f>
        <v>Serviços</v>
      </c>
    </row>
    <row r="8602" spans="1:12" ht="15" customHeight="1" x14ac:dyDescent="0.25">
      <c r="A8602" s="81" t="str">
        <f t="shared" si="274"/>
        <v>2020</v>
      </c>
      <c r="B8602" s="259" t="s">
        <v>1021</v>
      </c>
      <c r="C8602" s="260" t="s">
        <v>1022</v>
      </c>
      <c r="D8602" s="73" t="str">
        <f t="shared" si="275"/>
        <v>ago/2020</v>
      </c>
      <c r="E8602" s="263">
        <v>44057</v>
      </c>
      <c r="F8602" s="259">
        <v>5146</v>
      </c>
      <c r="G8602" s="259" t="s">
        <v>295</v>
      </c>
      <c r="H8602" s="264" t="s">
        <v>2113</v>
      </c>
      <c r="I8602" s="264" t="s">
        <v>256</v>
      </c>
      <c r="J8602" s="265">
        <v>-1357.6</v>
      </c>
      <c r="K8602" s="82" t="str">
        <f>IFERROR(IFERROR(VLOOKUP(I8602,'DE-PARA'!B:D,3,0),VLOOKUP(I8602,'DE-PARA'!C:D,2,0)),"NÃO ENCONTRADO")</f>
        <v>Materiais</v>
      </c>
      <c r="L8602" s="50" t="str">
        <f>VLOOKUP(K8602,'Base -Receita-Despesa'!$B:$AS,1,FALSE)</f>
        <v>Materiais</v>
      </c>
    </row>
    <row r="8603" spans="1:12" ht="15" customHeight="1" x14ac:dyDescent="0.25">
      <c r="A8603" s="81" t="str">
        <f t="shared" si="274"/>
        <v>2020</v>
      </c>
      <c r="B8603" s="259" t="s">
        <v>1021</v>
      </c>
      <c r="C8603" s="260" t="s">
        <v>1022</v>
      </c>
      <c r="D8603" s="73" t="str">
        <f t="shared" si="275"/>
        <v>ago/2020</v>
      </c>
      <c r="E8603" s="263">
        <v>44057</v>
      </c>
      <c r="F8603" s="261" t="s">
        <v>214</v>
      </c>
      <c r="G8603" s="259" t="s">
        <v>295</v>
      </c>
      <c r="H8603" s="264" t="s">
        <v>197</v>
      </c>
      <c r="I8603" s="264" t="s">
        <v>133</v>
      </c>
      <c r="J8603" s="264">
        <v>-10</v>
      </c>
      <c r="K8603" s="82" t="str">
        <f>IFERROR(IFERROR(VLOOKUP(I8603,'DE-PARA'!B:D,3,0),VLOOKUP(I8603,'DE-PARA'!C:D,2,0)),"NÃO ENCONTRADO")</f>
        <v>Outras Saídas</v>
      </c>
      <c r="L8603" s="50" t="str">
        <f>VLOOKUP(K8603,'Base -Receita-Despesa'!$B:$AS,1,FALSE)</f>
        <v>Outras Saídas</v>
      </c>
    </row>
    <row r="8604" spans="1:12" ht="15" customHeight="1" x14ac:dyDescent="0.25">
      <c r="A8604" s="81" t="str">
        <f t="shared" si="274"/>
        <v>2020</v>
      </c>
      <c r="B8604" s="259" t="s">
        <v>1021</v>
      </c>
      <c r="C8604" s="260" t="s">
        <v>1022</v>
      </c>
      <c r="D8604" s="73" t="str">
        <f t="shared" si="275"/>
        <v>ago/2020</v>
      </c>
      <c r="E8604" s="263">
        <v>44057</v>
      </c>
      <c r="F8604" s="261" t="s">
        <v>214</v>
      </c>
      <c r="G8604" s="259" t="s">
        <v>295</v>
      </c>
      <c r="H8604" s="264" t="s">
        <v>197</v>
      </c>
      <c r="I8604" s="264" t="s">
        <v>133</v>
      </c>
      <c r="J8604" s="264">
        <v>-10</v>
      </c>
      <c r="K8604" s="82" t="str">
        <f>IFERROR(IFERROR(VLOOKUP(I8604,'DE-PARA'!B:D,3,0),VLOOKUP(I8604,'DE-PARA'!C:D,2,0)),"NÃO ENCONTRADO")</f>
        <v>Outras Saídas</v>
      </c>
      <c r="L8604" s="50" t="str">
        <f>VLOOKUP(K8604,'Base -Receita-Despesa'!$B:$AS,1,FALSE)</f>
        <v>Outras Saídas</v>
      </c>
    </row>
    <row r="8605" spans="1:12" ht="15" customHeight="1" x14ac:dyDescent="0.25">
      <c r="A8605" s="81" t="str">
        <f t="shared" si="274"/>
        <v>2020</v>
      </c>
      <c r="B8605" s="259" t="s">
        <v>1021</v>
      </c>
      <c r="C8605" s="260" t="s">
        <v>1022</v>
      </c>
      <c r="D8605" s="73" t="str">
        <f t="shared" si="275"/>
        <v>ago/2020</v>
      </c>
      <c r="E8605" s="263">
        <v>44057</v>
      </c>
      <c r="F8605" s="261" t="s">
        <v>214</v>
      </c>
      <c r="G8605" s="259" t="s">
        <v>295</v>
      </c>
      <c r="H8605" s="264" t="s">
        <v>197</v>
      </c>
      <c r="I8605" s="264" t="s">
        <v>133</v>
      </c>
      <c r="J8605" s="264">
        <v>-10</v>
      </c>
      <c r="K8605" s="82" t="str">
        <f>IFERROR(IFERROR(VLOOKUP(I8605,'DE-PARA'!B:D,3,0),VLOOKUP(I8605,'DE-PARA'!C:D,2,0)),"NÃO ENCONTRADO")</f>
        <v>Outras Saídas</v>
      </c>
      <c r="L8605" s="50" t="str">
        <f>VLOOKUP(K8605,'Base -Receita-Despesa'!$B:$AS,1,FALSE)</f>
        <v>Outras Saídas</v>
      </c>
    </row>
    <row r="8606" spans="1:12" ht="15" customHeight="1" x14ac:dyDescent="0.25">
      <c r="A8606" s="81" t="str">
        <f t="shared" si="274"/>
        <v>2020</v>
      </c>
      <c r="B8606" s="259" t="s">
        <v>1021</v>
      </c>
      <c r="C8606" s="260" t="s">
        <v>1022</v>
      </c>
      <c r="D8606" s="73" t="str">
        <f t="shared" si="275"/>
        <v>ago/2020</v>
      </c>
      <c r="E8606" s="263">
        <v>44057</v>
      </c>
      <c r="F8606" s="261" t="s">
        <v>214</v>
      </c>
      <c r="G8606" s="259" t="s">
        <v>295</v>
      </c>
      <c r="H8606" s="264" t="s">
        <v>197</v>
      </c>
      <c r="I8606" s="264" t="s">
        <v>133</v>
      </c>
      <c r="J8606" s="264">
        <v>-10</v>
      </c>
      <c r="K8606" s="82" t="str">
        <f>IFERROR(IFERROR(VLOOKUP(I8606,'DE-PARA'!B:D,3,0),VLOOKUP(I8606,'DE-PARA'!C:D,2,0)),"NÃO ENCONTRADO")</f>
        <v>Outras Saídas</v>
      </c>
      <c r="L8606" s="50" t="str">
        <f>VLOOKUP(K8606,'Base -Receita-Despesa'!$B:$AS,1,FALSE)</f>
        <v>Outras Saídas</v>
      </c>
    </row>
    <row r="8607" spans="1:12" ht="15" customHeight="1" x14ac:dyDescent="0.25">
      <c r="A8607" s="81" t="str">
        <f t="shared" si="274"/>
        <v>2020</v>
      </c>
      <c r="B8607" s="259" t="s">
        <v>1021</v>
      </c>
      <c r="C8607" s="260" t="s">
        <v>1022</v>
      </c>
      <c r="D8607" s="73" t="str">
        <f t="shared" si="275"/>
        <v>ago/2020</v>
      </c>
      <c r="E8607" s="263">
        <v>44057</v>
      </c>
      <c r="F8607" s="261" t="s">
        <v>214</v>
      </c>
      <c r="G8607" s="259" t="s">
        <v>295</v>
      </c>
      <c r="H8607" s="264" t="s">
        <v>197</v>
      </c>
      <c r="I8607" s="264" t="s">
        <v>133</v>
      </c>
      <c r="J8607" s="264">
        <v>-10</v>
      </c>
      <c r="K8607" s="82" t="str">
        <f>IFERROR(IFERROR(VLOOKUP(I8607,'DE-PARA'!B:D,3,0),VLOOKUP(I8607,'DE-PARA'!C:D,2,0)),"NÃO ENCONTRADO")</f>
        <v>Outras Saídas</v>
      </c>
      <c r="L8607" s="50" t="str">
        <f>VLOOKUP(K8607,'Base -Receita-Despesa'!$B:$AS,1,FALSE)</f>
        <v>Outras Saídas</v>
      </c>
    </row>
    <row r="8608" spans="1:12" ht="15" customHeight="1" x14ac:dyDescent="0.25">
      <c r="A8608" s="81" t="str">
        <f t="shared" si="274"/>
        <v>2020</v>
      </c>
      <c r="B8608" s="259" t="s">
        <v>1021</v>
      </c>
      <c r="C8608" s="260" t="s">
        <v>1022</v>
      </c>
      <c r="D8608" s="73" t="str">
        <f t="shared" si="275"/>
        <v>ago/2020</v>
      </c>
      <c r="E8608" s="263">
        <v>44057</v>
      </c>
      <c r="F8608" s="261" t="s">
        <v>214</v>
      </c>
      <c r="G8608" s="259" t="s">
        <v>295</v>
      </c>
      <c r="H8608" s="264" t="s">
        <v>197</v>
      </c>
      <c r="I8608" s="264" t="s">
        <v>133</v>
      </c>
      <c r="J8608" s="264">
        <v>-10</v>
      </c>
      <c r="K8608" s="82" t="str">
        <f>IFERROR(IFERROR(VLOOKUP(I8608,'DE-PARA'!B:D,3,0),VLOOKUP(I8608,'DE-PARA'!C:D,2,0)),"NÃO ENCONTRADO")</f>
        <v>Outras Saídas</v>
      </c>
      <c r="L8608" s="50" t="str">
        <f>VLOOKUP(K8608,'Base -Receita-Despesa'!$B:$AS,1,FALSE)</f>
        <v>Outras Saídas</v>
      </c>
    </row>
    <row r="8609" spans="1:12" ht="15" customHeight="1" x14ac:dyDescent="0.25">
      <c r="A8609" s="81" t="str">
        <f t="shared" si="274"/>
        <v>2020</v>
      </c>
      <c r="B8609" s="259" t="s">
        <v>1021</v>
      </c>
      <c r="C8609" s="260" t="s">
        <v>1022</v>
      </c>
      <c r="D8609" s="73" t="str">
        <f t="shared" si="275"/>
        <v>ago/2020</v>
      </c>
      <c r="E8609" s="263">
        <v>44060</v>
      </c>
      <c r="F8609" s="259">
        <v>125068</v>
      </c>
      <c r="G8609" s="259" t="s">
        <v>295</v>
      </c>
      <c r="H8609" s="264" t="s">
        <v>848</v>
      </c>
      <c r="I8609" s="264" t="s">
        <v>259</v>
      </c>
      <c r="J8609" s="265">
        <v>-3771.39</v>
      </c>
      <c r="K8609" s="82" t="str">
        <f>IFERROR(IFERROR(VLOOKUP(I8609,'DE-PARA'!B:D,3,0),VLOOKUP(I8609,'DE-PARA'!C:D,2,0)),"NÃO ENCONTRADO")</f>
        <v>Materiais</v>
      </c>
      <c r="L8609" s="50" t="str">
        <f>VLOOKUP(K8609,'Base -Receita-Despesa'!$B:$AS,1,FALSE)</f>
        <v>Materiais</v>
      </c>
    </row>
    <row r="8610" spans="1:12" ht="15" customHeight="1" x14ac:dyDescent="0.25">
      <c r="A8610" s="81" t="str">
        <f t="shared" si="274"/>
        <v>2020</v>
      </c>
      <c r="B8610" s="259" t="s">
        <v>1021</v>
      </c>
      <c r="C8610" s="260" t="s">
        <v>1022</v>
      </c>
      <c r="D8610" s="73" t="str">
        <f t="shared" si="275"/>
        <v>ago/2020</v>
      </c>
      <c r="E8610" s="263">
        <v>44060</v>
      </c>
      <c r="F8610" s="259">
        <v>14800</v>
      </c>
      <c r="G8610" s="259" t="s">
        <v>295</v>
      </c>
      <c r="H8610" s="264" t="s">
        <v>767</v>
      </c>
      <c r="I8610" s="264" t="s">
        <v>250</v>
      </c>
      <c r="J8610" s="264">
        <v>-610</v>
      </c>
      <c r="K8610" s="82" t="str">
        <f>IFERROR(IFERROR(VLOOKUP(I8610,'DE-PARA'!B:D,3,0),VLOOKUP(I8610,'DE-PARA'!C:D,2,0)),"NÃO ENCONTRADO")</f>
        <v>Materiais</v>
      </c>
      <c r="L8610" s="50" t="str">
        <f>VLOOKUP(K8610,'Base -Receita-Despesa'!$B:$AS,1,FALSE)</f>
        <v>Materiais</v>
      </c>
    </row>
    <row r="8611" spans="1:12" ht="15" customHeight="1" x14ac:dyDescent="0.25">
      <c r="A8611" s="81" t="str">
        <f t="shared" si="274"/>
        <v>2020</v>
      </c>
      <c r="B8611" s="259" t="s">
        <v>1021</v>
      </c>
      <c r="C8611" s="260" t="s">
        <v>1022</v>
      </c>
      <c r="D8611" s="73" t="str">
        <f t="shared" si="275"/>
        <v>ago/2020</v>
      </c>
      <c r="E8611" s="263">
        <v>44060</v>
      </c>
      <c r="F8611" s="259">
        <v>3665</v>
      </c>
      <c r="G8611" s="259" t="s">
        <v>295</v>
      </c>
      <c r="H8611" s="264" t="s">
        <v>1084</v>
      </c>
      <c r="I8611" s="264" t="s">
        <v>252</v>
      </c>
      <c r="J8611" s="265">
        <v>-3964.59</v>
      </c>
      <c r="K8611" s="82" t="str">
        <f>IFERROR(IFERROR(VLOOKUP(I8611,'DE-PARA'!B:D,3,0),VLOOKUP(I8611,'DE-PARA'!C:D,2,0)),"NÃO ENCONTRADO")</f>
        <v>Materiais</v>
      </c>
      <c r="L8611" s="50" t="str">
        <f>VLOOKUP(K8611,'Base -Receita-Despesa'!$B:$AS,1,FALSE)</f>
        <v>Materiais</v>
      </c>
    </row>
    <row r="8612" spans="1:12" ht="15" customHeight="1" x14ac:dyDescent="0.25">
      <c r="A8612" s="81" t="str">
        <f t="shared" si="274"/>
        <v>2020</v>
      </c>
      <c r="B8612" s="259" t="s">
        <v>1021</v>
      </c>
      <c r="C8612" s="260" t="s">
        <v>1022</v>
      </c>
      <c r="D8612" s="73" t="str">
        <f t="shared" si="275"/>
        <v>ago/2020</v>
      </c>
      <c r="E8612" s="263">
        <v>44060</v>
      </c>
      <c r="F8612" s="259">
        <v>345</v>
      </c>
      <c r="G8612" s="259" t="s">
        <v>295</v>
      </c>
      <c r="H8612" s="264" t="s">
        <v>1007</v>
      </c>
      <c r="I8612" s="264" t="s">
        <v>144</v>
      </c>
      <c r="J8612" s="265">
        <v>-6600</v>
      </c>
      <c r="K8612" s="82" t="str">
        <f>IFERROR(IFERROR(VLOOKUP(I8612,'DE-PARA'!B:D,3,0),VLOOKUP(I8612,'DE-PARA'!C:D,2,0)),"NÃO ENCONTRADO")</f>
        <v>Concessionárias (água, luz e telefone)</v>
      </c>
      <c r="L8612" s="50" t="str">
        <f>VLOOKUP(K8612,'Base -Receita-Despesa'!$B:$AS,1,FALSE)</f>
        <v>Concessionárias (água, luz e telefone)</v>
      </c>
    </row>
    <row r="8613" spans="1:12" ht="15" customHeight="1" x14ac:dyDescent="0.25">
      <c r="A8613" s="81" t="str">
        <f t="shared" si="274"/>
        <v>2020</v>
      </c>
      <c r="B8613" s="259" t="s">
        <v>1021</v>
      </c>
      <c r="C8613" s="260" t="s">
        <v>1022</v>
      </c>
      <c r="D8613" s="73" t="str">
        <f t="shared" si="275"/>
        <v>ago/2020</v>
      </c>
      <c r="E8613" s="263">
        <v>44060</v>
      </c>
      <c r="F8613" s="259">
        <v>5206</v>
      </c>
      <c r="G8613" s="259" t="s">
        <v>295</v>
      </c>
      <c r="H8613" s="264" t="s">
        <v>2113</v>
      </c>
      <c r="I8613" s="264" t="s">
        <v>249</v>
      </c>
      <c r="J8613" s="264">
        <v>-693.36</v>
      </c>
      <c r="K8613" s="82" t="str">
        <f>IFERROR(IFERROR(VLOOKUP(I8613,'DE-PARA'!B:D,3,0),VLOOKUP(I8613,'DE-PARA'!C:D,2,0)),"NÃO ENCONTRADO")</f>
        <v>Materiais</v>
      </c>
      <c r="L8613" s="50" t="str">
        <f>VLOOKUP(K8613,'Base -Receita-Despesa'!$B:$AS,1,FALSE)</f>
        <v>Materiais</v>
      </c>
    </row>
    <row r="8614" spans="1:12" ht="15" customHeight="1" x14ac:dyDescent="0.25">
      <c r="A8614" s="81" t="str">
        <f t="shared" si="274"/>
        <v>2020</v>
      </c>
      <c r="B8614" s="259" t="s">
        <v>1021</v>
      </c>
      <c r="C8614" s="260" t="s">
        <v>1022</v>
      </c>
      <c r="D8614" s="73" t="str">
        <f t="shared" si="275"/>
        <v>ago/2020</v>
      </c>
      <c r="E8614" s="263">
        <v>44060</v>
      </c>
      <c r="F8614" s="259">
        <v>899031</v>
      </c>
      <c r="G8614" s="259" t="s">
        <v>309</v>
      </c>
      <c r="H8614" s="264" t="s">
        <v>2240</v>
      </c>
      <c r="I8614" s="264" t="s">
        <v>248</v>
      </c>
      <c r="J8614" s="265">
        <v>-2392.8200000000002</v>
      </c>
      <c r="K8614" s="82" t="str">
        <f>IFERROR(IFERROR(VLOOKUP(I8614,'DE-PARA'!B:D,3,0),VLOOKUP(I8614,'DE-PARA'!C:D,2,0)),"NÃO ENCONTRADO")</f>
        <v>Materiais</v>
      </c>
      <c r="L8614" s="50" t="str">
        <f>VLOOKUP(K8614,'Base -Receita-Despesa'!$B:$AS,1,FALSE)</f>
        <v>Materiais</v>
      </c>
    </row>
    <row r="8615" spans="1:12" ht="15" customHeight="1" x14ac:dyDescent="0.25">
      <c r="A8615" s="81" t="str">
        <f t="shared" si="274"/>
        <v>2020</v>
      </c>
      <c r="B8615" s="259" t="s">
        <v>1021</v>
      </c>
      <c r="C8615" s="260" t="s">
        <v>1022</v>
      </c>
      <c r="D8615" s="73" t="str">
        <f t="shared" si="275"/>
        <v>ago/2020</v>
      </c>
      <c r="E8615" s="263">
        <v>44060</v>
      </c>
      <c r="F8615" s="259">
        <v>22717</v>
      </c>
      <c r="G8615" s="259" t="s">
        <v>295</v>
      </c>
      <c r="H8615" s="264" t="s">
        <v>338</v>
      </c>
      <c r="I8615" s="264" t="s">
        <v>137</v>
      </c>
      <c r="J8615" s="265">
        <v>-7780.17</v>
      </c>
      <c r="K8615" s="82" t="str">
        <f>IFERROR(IFERROR(VLOOKUP(I8615,'DE-PARA'!B:D,3,0),VLOOKUP(I8615,'DE-PARA'!C:D,2,0)),"NÃO ENCONTRADO")</f>
        <v>Serviços</v>
      </c>
      <c r="L8615" s="50" t="str">
        <f>VLOOKUP(K8615,'Base -Receita-Despesa'!$B:$AS,1,FALSE)</f>
        <v>Serviços</v>
      </c>
    </row>
    <row r="8616" spans="1:12" ht="15" customHeight="1" x14ac:dyDescent="0.25">
      <c r="A8616" s="81" t="str">
        <f t="shared" si="274"/>
        <v>2020</v>
      </c>
      <c r="B8616" s="259" t="s">
        <v>1021</v>
      </c>
      <c r="C8616" s="260" t="s">
        <v>1022</v>
      </c>
      <c r="D8616" s="73" t="str">
        <f t="shared" si="275"/>
        <v>ago/2020</v>
      </c>
      <c r="E8616" s="263">
        <v>44060</v>
      </c>
      <c r="F8616" s="259">
        <v>224</v>
      </c>
      <c r="G8616" s="259" t="s">
        <v>295</v>
      </c>
      <c r="H8616" s="264" t="s">
        <v>2092</v>
      </c>
      <c r="I8616" s="264" t="s">
        <v>140</v>
      </c>
      <c r="J8616" s="265">
        <v>-2787.18</v>
      </c>
      <c r="K8616" s="82" t="str">
        <f>IFERROR(IFERROR(VLOOKUP(I8616,'DE-PARA'!B:D,3,0),VLOOKUP(I8616,'DE-PARA'!C:D,2,0)),"NÃO ENCONTRADO")</f>
        <v>Materiais</v>
      </c>
      <c r="L8616" s="50" t="str">
        <f>VLOOKUP(K8616,'Base -Receita-Despesa'!$B:$AS,1,FALSE)</f>
        <v>Materiais</v>
      </c>
    </row>
    <row r="8617" spans="1:12" ht="15" customHeight="1" x14ac:dyDescent="0.25">
      <c r="A8617" s="81" t="str">
        <f t="shared" si="274"/>
        <v>2020</v>
      </c>
      <c r="B8617" s="259" t="s">
        <v>1021</v>
      </c>
      <c r="C8617" s="260" t="s">
        <v>1022</v>
      </c>
      <c r="D8617" s="73" t="str">
        <f t="shared" si="275"/>
        <v>ago/2020</v>
      </c>
      <c r="E8617" s="263">
        <v>44060</v>
      </c>
      <c r="F8617" s="259">
        <v>3287</v>
      </c>
      <c r="G8617" s="259" t="s">
        <v>323</v>
      </c>
      <c r="H8617" s="264" t="s">
        <v>2128</v>
      </c>
      <c r="I8617" s="264" t="s">
        <v>261</v>
      </c>
      <c r="J8617" s="264">
        <v>-18.47</v>
      </c>
      <c r="K8617" s="82" t="str">
        <f>IFERROR(IFERROR(VLOOKUP(I8617,'DE-PARA'!B:D,3,0),VLOOKUP(I8617,'DE-PARA'!C:D,2,0)),"NÃO ENCONTRADO")</f>
        <v>Materiais</v>
      </c>
      <c r="L8617" s="50" t="str">
        <f>VLOOKUP(K8617,'Base -Receita-Despesa'!$B:$AS,1,FALSE)</f>
        <v>Materiais</v>
      </c>
    </row>
    <row r="8618" spans="1:12" ht="15" customHeight="1" x14ac:dyDescent="0.25">
      <c r="A8618" s="81" t="str">
        <f t="shared" si="274"/>
        <v>2020</v>
      </c>
      <c r="B8618" s="259" t="s">
        <v>1021</v>
      </c>
      <c r="C8618" s="260" t="s">
        <v>1022</v>
      </c>
      <c r="D8618" s="73" t="str">
        <f t="shared" si="275"/>
        <v>ago/2020</v>
      </c>
      <c r="E8618" s="263">
        <v>44060</v>
      </c>
      <c r="F8618" s="259">
        <v>3097</v>
      </c>
      <c r="G8618" s="259" t="s">
        <v>299</v>
      </c>
      <c r="H8618" s="264" t="s">
        <v>2128</v>
      </c>
      <c r="I8618" s="264" t="s">
        <v>261</v>
      </c>
      <c r="J8618" s="264">
        <v>-609.44000000000005</v>
      </c>
      <c r="K8618" s="82" t="str">
        <f>IFERROR(IFERROR(VLOOKUP(I8618,'DE-PARA'!B:D,3,0),VLOOKUP(I8618,'DE-PARA'!C:D,2,0)),"NÃO ENCONTRADO")</f>
        <v>Materiais</v>
      </c>
      <c r="L8618" s="50" t="str">
        <f>VLOOKUP(K8618,'Base -Receita-Despesa'!$B:$AS,1,FALSE)</f>
        <v>Materiais</v>
      </c>
    </row>
    <row r="8619" spans="1:12" ht="15" customHeight="1" x14ac:dyDescent="0.25">
      <c r="A8619" s="81" t="str">
        <f t="shared" si="274"/>
        <v>2020</v>
      </c>
      <c r="B8619" s="259" t="s">
        <v>1021</v>
      </c>
      <c r="C8619" s="260" t="s">
        <v>1022</v>
      </c>
      <c r="D8619" s="73" t="str">
        <f t="shared" si="275"/>
        <v>ago/2020</v>
      </c>
      <c r="E8619" s="263">
        <v>44060</v>
      </c>
      <c r="F8619" s="259">
        <v>3098</v>
      </c>
      <c r="G8619" s="259" t="s">
        <v>299</v>
      </c>
      <c r="H8619" s="264" t="s">
        <v>2128</v>
      </c>
      <c r="I8619" s="264" t="s">
        <v>261</v>
      </c>
      <c r="J8619" s="264">
        <v>-507.36</v>
      </c>
      <c r="K8619" s="82" t="str">
        <f>IFERROR(IFERROR(VLOOKUP(I8619,'DE-PARA'!B:D,3,0),VLOOKUP(I8619,'DE-PARA'!C:D,2,0)),"NÃO ENCONTRADO")</f>
        <v>Materiais</v>
      </c>
      <c r="L8619" s="50" t="str">
        <f>VLOOKUP(K8619,'Base -Receita-Despesa'!$B:$AS,1,FALSE)</f>
        <v>Materiais</v>
      </c>
    </row>
    <row r="8620" spans="1:12" ht="15" customHeight="1" x14ac:dyDescent="0.25">
      <c r="A8620" s="81" t="str">
        <f t="shared" si="274"/>
        <v>2020</v>
      </c>
      <c r="B8620" s="259" t="s">
        <v>1021</v>
      </c>
      <c r="C8620" s="260" t="s">
        <v>1022</v>
      </c>
      <c r="D8620" s="73" t="str">
        <f t="shared" si="275"/>
        <v>ago/2020</v>
      </c>
      <c r="E8620" s="263">
        <v>44060</v>
      </c>
      <c r="F8620" s="259">
        <v>3112</v>
      </c>
      <c r="G8620" s="259" t="s">
        <v>299</v>
      </c>
      <c r="H8620" s="264" t="s">
        <v>2128</v>
      </c>
      <c r="I8620" s="264" t="s">
        <v>261</v>
      </c>
      <c r="J8620" s="264">
        <v>-4.34</v>
      </c>
      <c r="K8620" s="82" t="str">
        <f>IFERROR(IFERROR(VLOOKUP(I8620,'DE-PARA'!B:D,3,0),VLOOKUP(I8620,'DE-PARA'!C:D,2,0)),"NÃO ENCONTRADO")</f>
        <v>Materiais</v>
      </c>
      <c r="L8620" s="50" t="str">
        <f>VLOOKUP(K8620,'Base -Receita-Despesa'!$B:$AS,1,FALSE)</f>
        <v>Materiais</v>
      </c>
    </row>
    <row r="8621" spans="1:12" ht="15" customHeight="1" x14ac:dyDescent="0.25">
      <c r="A8621" s="81" t="str">
        <f t="shared" si="274"/>
        <v>2020</v>
      </c>
      <c r="B8621" s="259" t="s">
        <v>1021</v>
      </c>
      <c r="C8621" s="260" t="s">
        <v>1022</v>
      </c>
      <c r="D8621" s="73" t="str">
        <f t="shared" si="275"/>
        <v>ago/2020</v>
      </c>
      <c r="E8621" s="263">
        <v>44060</v>
      </c>
      <c r="F8621" s="259">
        <v>3113</v>
      </c>
      <c r="G8621" s="259" t="s">
        <v>299</v>
      </c>
      <c r="H8621" s="264" t="s">
        <v>2128</v>
      </c>
      <c r="I8621" s="264" t="s">
        <v>261</v>
      </c>
      <c r="J8621" s="264">
        <v>-4.34</v>
      </c>
      <c r="K8621" s="82" t="str">
        <f>IFERROR(IFERROR(VLOOKUP(I8621,'DE-PARA'!B:D,3,0),VLOOKUP(I8621,'DE-PARA'!C:D,2,0)),"NÃO ENCONTRADO")</f>
        <v>Materiais</v>
      </c>
      <c r="L8621" s="50" t="str">
        <f>VLOOKUP(K8621,'Base -Receita-Despesa'!$B:$AS,1,FALSE)</f>
        <v>Materiais</v>
      </c>
    </row>
    <row r="8622" spans="1:12" ht="15" customHeight="1" x14ac:dyDescent="0.25">
      <c r="A8622" s="81" t="str">
        <f t="shared" si="274"/>
        <v>2020</v>
      </c>
      <c r="B8622" s="259" t="s">
        <v>1021</v>
      </c>
      <c r="C8622" s="260" t="s">
        <v>1022</v>
      </c>
      <c r="D8622" s="73" t="str">
        <f t="shared" si="275"/>
        <v>ago/2020</v>
      </c>
      <c r="E8622" s="263">
        <v>44060</v>
      </c>
      <c r="F8622" s="259">
        <v>3114</v>
      </c>
      <c r="G8622" s="259" t="s">
        <v>299</v>
      </c>
      <c r="H8622" s="264" t="s">
        <v>2128</v>
      </c>
      <c r="I8622" s="264" t="s">
        <v>261</v>
      </c>
      <c r="J8622" s="264">
        <v>-349.94</v>
      </c>
      <c r="K8622" s="82" t="str">
        <f>IFERROR(IFERROR(VLOOKUP(I8622,'DE-PARA'!B:D,3,0),VLOOKUP(I8622,'DE-PARA'!C:D,2,0)),"NÃO ENCONTRADO")</f>
        <v>Materiais</v>
      </c>
      <c r="L8622" s="50" t="str">
        <f>VLOOKUP(K8622,'Base -Receita-Despesa'!$B:$AS,1,FALSE)</f>
        <v>Materiais</v>
      </c>
    </row>
    <row r="8623" spans="1:12" ht="15" customHeight="1" x14ac:dyDescent="0.25">
      <c r="A8623" s="81" t="str">
        <f t="shared" si="274"/>
        <v>2020</v>
      </c>
      <c r="B8623" s="259" t="s">
        <v>1021</v>
      </c>
      <c r="C8623" s="260" t="s">
        <v>1022</v>
      </c>
      <c r="D8623" s="73" t="str">
        <f t="shared" si="275"/>
        <v>ago/2020</v>
      </c>
      <c r="E8623" s="263">
        <v>44060</v>
      </c>
      <c r="F8623" s="259">
        <v>3099</v>
      </c>
      <c r="G8623" s="259" t="s">
        <v>299</v>
      </c>
      <c r="H8623" s="264" t="s">
        <v>2128</v>
      </c>
      <c r="I8623" s="264" t="s">
        <v>261</v>
      </c>
      <c r="J8623" s="264">
        <v>-365.55</v>
      </c>
      <c r="K8623" s="82" t="str">
        <f>IFERROR(IFERROR(VLOOKUP(I8623,'DE-PARA'!B:D,3,0),VLOOKUP(I8623,'DE-PARA'!C:D,2,0)),"NÃO ENCONTRADO")</f>
        <v>Materiais</v>
      </c>
      <c r="L8623" s="50" t="str">
        <f>VLOOKUP(K8623,'Base -Receita-Despesa'!$B:$AS,1,FALSE)</f>
        <v>Materiais</v>
      </c>
    </row>
    <row r="8624" spans="1:12" ht="15" customHeight="1" x14ac:dyDescent="0.25">
      <c r="A8624" s="81" t="str">
        <f t="shared" si="274"/>
        <v>2020</v>
      </c>
      <c r="B8624" s="259" t="s">
        <v>1021</v>
      </c>
      <c r="C8624" s="260" t="s">
        <v>1022</v>
      </c>
      <c r="D8624" s="73" t="str">
        <f t="shared" si="275"/>
        <v>ago/2020</v>
      </c>
      <c r="E8624" s="263">
        <v>44060</v>
      </c>
      <c r="F8624" s="259">
        <v>1180</v>
      </c>
      <c r="G8624" s="259" t="s">
        <v>295</v>
      </c>
      <c r="H8624" s="264" t="s">
        <v>1629</v>
      </c>
      <c r="I8624" s="264" t="s">
        <v>120</v>
      </c>
      <c r="J8624" s="264">
        <v>-520.02</v>
      </c>
      <c r="K8624" s="82" t="str">
        <f>IFERROR(IFERROR(VLOOKUP(I8624,'DE-PARA'!B:D,3,0),VLOOKUP(I8624,'DE-PARA'!C:D,2,0)),"NÃO ENCONTRADO")</f>
        <v>Serviços</v>
      </c>
      <c r="L8624" s="50" t="str">
        <f>VLOOKUP(K8624,'Base -Receita-Despesa'!$B:$AS,1,FALSE)</f>
        <v>Serviços</v>
      </c>
    </row>
    <row r="8625" spans="1:12" ht="15" customHeight="1" x14ac:dyDescent="0.25">
      <c r="A8625" s="81" t="str">
        <f t="shared" si="274"/>
        <v>2020</v>
      </c>
      <c r="B8625" s="259" t="s">
        <v>1021</v>
      </c>
      <c r="C8625" s="260" t="s">
        <v>1022</v>
      </c>
      <c r="D8625" s="73" t="str">
        <f t="shared" si="275"/>
        <v>ago/2020</v>
      </c>
      <c r="E8625" s="263">
        <v>44060</v>
      </c>
      <c r="F8625" s="259" t="s">
        <v>929</v>
      </c>
      <c r="G8625" s="259" t="s">
        <v>295</v>
      </c>
      <c r="H8625" s="264" t="s">
        <v>2101</v>
      </c>
      <c r="I8625" s="264" t="s">
        <v>135</v>
      </c>
      <c r="J8625" s="264">
        <v>-251.64</v>
      </c>
      <c r="K8625" s="82" t="str">
        <f>IFERROR(IFERROR(VLOOKUP(I8625,'DE-PARA'!B:D,3,0),VLOOKUP(I8625,'DE-PARA'!C:D,2,0)),"NÃO ENCONTRADO")</f>
        <v>Pessoal</v>
      </c>
      <c r="L8625" s="50" t="str">
        <f>VLOOKUP(K8625,'Base -Receita-Despesa'!$B:$AS,1,FALSE)</f>
        <v>Pessoal</v>
      </c>
    </row>
    <row r="8626" spans="1:12" ht="15" customHeight="1" x14ac:dyDescent="0.25">
      <c r="A8626" s="81" t="str">
        <f t="shared" ref="A8626:A8689" si="276">IF(K8626="NÃO ENCONTRADO",0,RIGHT(D8626,4))</f>
        <v>2020</v>
      </c>
      <c r="B8626" s="259" t="s">
        <v>1021</v>
      </c>
      <c r="C8626" s="260" t="s">
        <v>1022</v>
      </c>
      <c r="D8626" s="73" t="str">
        <f t="shared" si="275"/>
        <v>ago/2020</v>
      </c>
      <c r="E8626" s="263">
        <v>44060</v>
      </c>
      <c r="F8626" s="261" t="s">
        <v>214</v>
      </c>
      <c r="G8626" s="259" t="s">
        <v>295</v>
      </c>
      <c r="H8626" s="264" t="s">
        <v>197</v>
      </c>
      <c r="I8626" s="264" t="s">
        <v>133</v>
      </c>
      <c r="J8626" s="264">
        <v>-10</v>
      </c>
      <c r="K8626" s="82" t="str">
        <f>IFERROR(IFERROR(VLOOKUP(I8626,'DE-PARA'!B:D,3,0),VLOOKUP(I8626,'DE-PARA'!C:D,2,0)),"NÃO ENCONTRADO")</f>
        <v>Outras Saídas</v>
      </c>
      <c r="L8626" s="50" t="str">
        <f>VLOOKUP(K8626,'Base -Receita-Despesa'!$B:$AS,1,FALSE)</f>
        <v>Outras Saídas</v>
      </c>
    </row>
    <row r="8627" spans="1:12" ht="15" customHeight="1" x14ac:dyDescent="0.25">
      <c r="A8627" s="81" t="str">
        <f t="shared" si="276"/>
        <v>2020</v>
      </c>
      <c r="B8627" s="259" t="s">
        <v>1021</v>
      </c>
      <c r="C8627" s="260" t="s">
        <v>1022</v>
      </c>
      <c r="D8627" s="73" t="str">
        <f t="shared" si="275"/>
        <v>ago/2020</v>
      </c>
      <c r="E8627" s="263">
        <v>44060</v>
      </c>
      <c r="F8627" s="261" t="s">
        <v>214</v>
      </c>
      <c r="G8627" s="259" t="s">
        <v>295</v>
      </c>
      <c r="H8627" s="264" t="s">
        <v>197</v>
      </c>
      <c r="I8627" s="264" t="s">
        <v>133</v>
      </c>
      <c r="J8627" s="264">
        <v>-10</v>
      </c>
      <c r="K8627" s="82" t="str">
        <f>IFERROR(IFERROR(VLOOKUP(I8627,'DE-PARA'!B:D,3,0),VLOOKUP(I8627,'DE-PARA'!C:D,2,0)),"NÃO ENCONTRADO")</f>
        <v>Outras Saídas</v>
      </c>
      <c r="L8627" s="50" t="str">
        <f>VLOOKUP(K8627,'Base -Receita-Despesa'!$B:$AS,1,FALSE)</f>
        <v>Outras Saídas</v>
      </c>
    </row>
    <row r="8628" spans="1:12" ht="15" customHeight="1" x14ac:dyDescent="0.25">
      <c r="A8628" s="81" t="str">
        <f t="shared" si="276"/>
        <v>2020</v>
      </c>
      <c r="B8628" s="259" t="s">
        <v>1021</v>
      </c>
      <c r="C8628" s="260" t="s">
        <v>1022</v>
      </c>
      <c r="D8628" s="73" t="str">
        <f t="shared" si="275"/>
        <v>ago/2020</v>
      </c>
      <c r="E8628" s="263">
        <v>44060</v>
      </c>
      <c r="F8628" s="261" t="s">
        <v>214</v>
      </c>
      <c r="G8628" s="259" t="s">
        <v>295</v>
      </c>
      <c r="H8628" s="264" t="s">
        <v>197</v>
      </c>
      <c r="I8628" s="264" t="s">
        <v>133</v>
      </c>
      <c r="J8628" s="264">
        <v>-10</v>
      </c>
      <c r="K8628" s="82" t="str">
        <f>IFERROR(IFERROR(VLOOKUP(I8628,'DE-PARA'!B:D,3,0),VLOOKUP(I8628,'DE-PARA'!C:D,2,0)),"NÃO ENCONTRADO")</f>
        <v>Outras Saídas</v>
      </c>
      <c r="L8628" s="50" t="str">
        <f>VLOOKUP(K8628,'Base -Receita-Despesa'!$B:$AS,1,FALSE)</f>
        <v>Outras Saídas</v>
      </c>
    </row>
    <row r="8629" spans="1:12" ht="15" customHeight="1" x14ac:dyDescent="0.25">
      <c r="A8629" s="81" t="str">
        <f t="shared" si="276"/>
        <v>2020</v>
      </c>
      <c r="B8629" s="259" t="s">
        <v>1021</v>
      </c>
      <c r="C8629" s="260" t="s">
        <v>1022</v>
      </c>
      <c r="D8629" s="73" t="str">
        <f t="shared" si="275"/>
        <v>ago/2020</v>
      </c>
      <c r="E8629" s="263">
        <v>44060</v>
      </c>
      <c r="F8629" s="261" t="s">
        <v>214</v>
      </c>
      <c r="G8629" s="259" t="s">
        <v>295</v>
      </c>
      <c r="H8629" s="264" t="s">
        <v>197</v>
      </c>
      <c r="I8629" s="264" t="s">
        <v>133</v>
      </c>
      <c r="J8629" s="264">
        <v>-10</v>
      </c>
      <c r="K8629" s="82" t="str">
        <f>IFERROR(IFERROR(VLOOKUP(I8629,'DE-PARA'!B:D,3,0),VLOOKUP(I8629,'DE-PARA'!C:D,2,0)),"NÃO ENCONTRADO")</f>
        <v>Outras Saídas</v>
      </c>
      <c r="L8629" s="50" t="str">
        <f>VLOOKUP(K8629,'Base -Receita-Despesa'!$B:$AS,1,FALSE)</f>
        <v>Outras Saídas</v>
      </c>
    </row>
    <row r="8630" spans="1:12" ht="15" customHeight="1" x14ac:dyDescent="0.25">
      <c r="A8630" s="81" t="str">
        <f t="shared" si="276"/>
        <v>2020</v>
      </c>
      <c r="B8630" s="259" t="s">
        <v>1021</v>
      </c>
      <c r="C8630" s="260" t="s">
        <v>1022</v>
      </c>
      <c r="D8630" s="73" t="str">
        <f t="shared" si="275"/>
        <v>ago/2020</v>
      </c>
      <c r="E8630" s="263">
        <v>44060</v>
      </c>
      <c r="F8630" s="261" t="s">
        <v>214</v>
      </c>
      <c r="G8630" s="259" t="s">
        <v>295</v>
      </c>
      <c r="H8630" s="264" t="s">
        <v>197</v>
      </c>
      <c r="I8630" s="264" t="s">
        <v>133</v>
      </c>
      <c r="J8630" s="264">
        <v>-10</v>
      </c>
      <c r="K8630" s="82" t="str">
        <f>IFERROR(IFERROR(VLOOKUP(I8630,'DE-PARA'!B:D,3,0),VLOOKUP(I8630,'DE-PARA'!C:D,2,0)),"NÃO ENCONTRADO")</f>
        <v>Outras Saídas</v>
      </c>
      <c r="L8630" s="50" t="str">
        <f>VLOOKUP(K8630,'Base -Receita-Despesa'!$B:$AS,1,FALSE)</f>
        <v>Outras Saídas</v>
      </c>
    </row>
    <row r="8631" spans="1:12" ht="15" customHeight="1" x14ac:dyDescent="0.25">
      <c r="A8631" s="81" t="str">
        <f t="shared" si="276"/>
        <v>2020</v>
      </c>
      <c r="B8631" s="259" t="s">
        <v>1021</v>
      </c>
      <c r="C8631" s="260" t="s">
        <v>1022</v>
      </c>
      <c r="D8631" s="73" t="str">
        <f t="shared" si="275"/>
        <v>ago/2020</v>
      </c>
      <c r="E8631" s="263">
        <v>44060</v>
      </c>
      <c r="F8631" s="261" t="s">
        <v>214</v>
      </c>
      <c r="G8631" s="259" t="s">
        <v>295</v>
      </c>
      <c r="H8631" s="264" t="s">
        <v>197</v>
      </c>
      <c r="I8631" s="264" t="s">
        <v>133</v>
      </c>
      <c r="J8631" s="264">
        <v>-10</v>
      </c>
      <c r="K8631" s="82" t="str">
        <f>IFERROR(IFERROR(VLOOKUP(I8631,'DE-PARA'!B:D,3,0),VLOOKUP(I8631,'DE-PARA'!C:D,2,0)),"NÃO ENCONTRADO")</f>
        <v>Outras Saídas</v>
      </c>
      <c r="L8631" s="50" t="str">
        <f>VLOOKUP(K8631,'Base -Receita-Despesa'!$B:$AS,1,FALSE)</f>
        <v>Outras Saídas</v>
      </c>
    </row>
    <row r="8632" spans="1:12" ht="15" customHeight="1" x14ac:dyDescent="0.25">
      <c r="A8632" s="81" t="str">
        <f t="shared" si="276"/>
        <v>2020</v>
      </c>
      <c r="B8632" s="259" t="s">
        <v>1021</v>
      </c>
      <c r="C8632" s="260" t="s">
        <v>1022</v>
      </c>
      <c r="D8632" s="73" t="str">
        <f t="shared" si="275"/>
        <v>ago/2020</v>
      </c>
      <c r="E8632" s="263">
        <v>44060</v>
      </c>
      <c r="F8632" s="261" t="s">
        <v>214</v>
      </c>
      <c r="G8632" s="259" t="s">
        <v>295</v>
      </c>
      <c r="H8632" s="264" t="s">
        <v>197</v>
      </c>
      <c r="I8632" s="264" t="s">
        <v>133</v>
      </c>
      <c r="J8632" s="264">
        <v>-10</v>
      </c>
      <c r="K8632" s="82" t="str">
        <f>IFERROR(IFERROR(VLOOKUP(I8632,'DE-PARA'!B:D,3,0),VLOOKUP(I8632,'DE-PARA'!C:D,2,0)),"NÃO ENCONTRADO")</f>
        <v>Outras Saídas</v>
      </c>
      <c r="L8632" s="50" t="str">
        <f>VLOOKUP(K8632,'Base -Receita-Despesa'!$B:$AS,1,FALSE)</f>
        <v>Outras Saídas</v>
      </c>
    </row>
    <row r="8633" spans="1:12" ht="15" customHeight="1" x14ac:dyDescent="0.25">
      <c r="A8633" s="81" t="str">
        <f t="shared" si="276"/>
        <v>2020</v>
      </c>
      <c r="B8633" s="259" t="s">
        <v>1021</v>
      </c>
      <c r="C8633" s="260" t="s">
        <v>1022</v>
      </c>
      <c r="D8633" s="73" t="str">
        <f t="shared" si="275"/>
        <v>ago/2020</v>
      </c>
      <c r="E8633" s="263">
        <v>44060</v>
      </c>
      <c r="F8633" s="261" t="s">
        <v>214</v>
      </c>
      <c r="G8633" s="259" t="s">
        <v>295</v>
      </c>
      <c r="H8633" s="264" t="s">
        <v>197</v>
      </c>
      <c r="I8633" s="264" t="s">
        <v>133</v>
      </c>
      <c r="J8633" s="264">
        <v>-10</v>
      </c>
      <c r="K8633" s="82" t="str">
        <f>IFERROR(IFERROR(VLOOKUP(I8633,'DE-PARA'!B:D,3,0),VLOOKUP(I8633,'DE-PARA'!C:D,2,0)),"NÃO ENCONTRADO")</f>
        <v>Outras Saídas</v>
      </c>
      <c r="L8633" s="50" t="str">
        <f>VLOOKUP(K8633,'Base -Receita-Despesa'!$B:$AS,1,FALSE)</f>
        <v>Outras Saídas</v>
      </c>
    </row>
    <row r="8634" spans="1:12" ht="15" customHeight="1" x14ac:dyDescent="0.25">
      <c r="A8634" s="81" t="str">
        <f t="shared" si="276"/>
        <v>2020</v>
      </c>
      <c r="B8634" s="259" t="s">
        <v>1021</v>
      </c>
      <c r="C8634" s="260" t="s">
        <v>1022</v>
      </c>
      <c r="D8634" s="73" t="str">
        <f t="shared" si="275"/>
        <v>ago/2020</v>
      </c>
      <c r="E8634" s="263">
        <v>44060</v>
      </c>
      <c r="F8634" s="259" t="s">
        <v>227</v>
      </c>
      <c r="G8634" s="259" t="s">
        <v>295</v>
      </c>
      <c r="H8634" s="264" t="s">
        <v>2288</v>
      </c>
      <c r="I8634" s="264" t="s">
        <v>229</v>
      </c>
      <c r="J8634" s="265">
        <v>-13319.23</v>
      </c>
      <c r="K8634" s="82" t="str">
        <f>IFERROR(IFERROR(VLOOKUP(I8634,'DE-PARA'!B:D,3,0),VLOOKUP(I8634,'DE-PARA'!C:D,2,0)),"NÃO ENCONTRADO")</f>
        <v>Pessoal</v>
      </c>
      <c r="L8634" s="50" t="str">
        <f>VLOOKUP(K8634,'Base -Receita-Despesa'!$B:$AS,1,FALSE)</f>
        <v>Pessoal</v>
      </c>
    </row>
    <row r="8635" spans="1:12" ht="15" customHeight="1" x14ac:dyDescent="0.25">
      <c r="A8635" s="81" t="str">
        <f t="shared" si="276"/>
        <v>2020</v>
      </c>
      <c r="B8635" s="259" t="s">
        <v>1021</v>
      </c>
      <c r="C8635" s="260" t="s">
        <v>1022</v>
      </c>
      <c r="D8635" s="73" t="str">
        <f t="shared" si="275"/>
        <v>ago/2020</v>
      </c>
      <c r="E8635" s="263">
        <v>44061</v>
      </c>
      <c r="F8635" s="259">
        <v>283</v>
      </c>
      <c r="G8635" s="259" t="s">
        <v>295</v>
      </c>
      <c r="H8635" s="264" t="s">
        <v>965</v>
      </c>
      <c r="I8635" s="264" t="s">
        <v>256</v>
      </c>
      <c r="J8635" s="265">
        <v>-1816.4</v>
      </c>
      <c r="K8635" s="82" t="str">
        <f>IFERROR(IFERROR(VLOOKUP(I8635,'DE-PARA'!B:D,3,0),VLOOKUP(I8635,'DE-PARA'!C:D,2,0)),"NÃO ENCONTRADO")</f>
        <v>Materiais</v>
      </c>
      <c r="L8635" s="50" t="str">
        <f>VLOOKUP(K8635,'Base -Receita-Despesa'!$B:$AS,1,FALSE)</f>
        <v>Materiais</v>
      </c>
    </row>
    <row r="8636" spans="1:12" ht="15" customHeight="1" x14ac:dyDescent="0.25">
      <c r="A8636" s="81" t="str">
        <f t="shared" si="276"/>
        <v>2020</v>
      </c>
      <c r="B8636" s="259" t="s">
        <v>1021</v>
      </c>
      <c r="C8636" s="260" t="s">
        <v>1022</v>
      </c>
      <c r="D8636" s="73" t="str">
        <f t="shared" si="275"/>
        <v>ago/2020</v>
      </c>
      <c r="E8636" s="263">
        <v>44061</v>
      </c>
      <c r="F8636" s="259">
        <v>283</v>
      </c>
      <c r="G8636" s="259" t="s">
        <v>295</v>
      </c>
      <c r="H8636" s="264" t="s">
        <v>965</v>
      </c>
      <c r="I8636" s="264" t="s">
        <v>189</v>
      </c>
      <c r="J8636" s="264">
        <v>-102.87</v>
      </c>
      <c r="K8636" s="82" t="str">
        <f>IFERROR(IFERROR(VLOOKUP(I8636,'DE-PARA'!B:D,3,0),VLOOKUP(I8636,'DE-PARA'!C:D,2,0)),"NÃO ENCONTRADO")</f>
        <v>Outras Saídas</v>
      </c>
      <c r="L8636" s="50" t="str">
        <f>VLOOKUP(K8636,'Base -Receita-Despesa'!$B:$AS,1,FALSE)</f>
        <v>Outras Saídas</v>
      </c>
    </row>
    <row r="8637" spans="1:12" ht="15" customHeight="1" x14ac:dyDescent="0.25">
      <c r="A8637" s="81" t="str">
        <f t="shared" si="276"/>
        <v>2020</v>
      </c>
      <c r="B8637" s="259" t="s">
        <v>1021</v>
      </c>
      <c r="C8637" s="260" t="s">
        <v>1022</v>
      </c>
      <c r="D8637" s="73" t="str">
        <f t="shared" si="275"/>
        <v>ago/2020</v>
      </c>
      <c r="E8637" s="263">
        <v>44061</v>
      </c>
      <c r="F8637" s="259">
        <v>278</v>
      </c>
      <c r="G8637" s="259" t="s">
        <v>295</v>
      </c>
      <c r="H8637" s="264" t="s">
        <v>961</v>
      </c>
      <c r="I8637" s="264" t="s">
        <v>137</v>
      </c>
      <c r="J8637" s="265">
        <v>-5631</v>
      </c>
      <c r="K8637" s="82" t="str">
        <f>IFERROR(IFERROR(VLOOKUP(I8637,'DE-PARA'!B:D,3,0),VLOOKUP(I8637,'DE-PARA'!C:D,2,0)),"NÃO ENCONTRADO")</f>
        <v>Serviços</v>
      </c>
      <c r="L8637" s="50" t="str">
        <f>VLOOKUP(K8637,'Base -Receita-Despesa'!$B:$AS,1,FALSE)</f>
        <v>Serviços</v>
      </c>
    </row>
    <row r="8638" spans="1:12" ht="15" customHeight="1" x14ac:dyDescent="0.25">
      <c r="A8638" s="81" t="str">
        <f t="shared" si="276"/>
        <v>2020</v>
      </c>
      <c r="B8638" s="259" t="s">
        <v>1021</v>
      </c>
      <c r="C8638" s="260" t="s">
        <v>1022</v>
      </c>
      <c r="D8638" s="73" t="str">
        <f t="shared" si="275"/>
        <v>ago/2020</v>
      </c>
      <c r="E8638" s="263">
        <v>44061</v>
      </c>
      <c r="F8638" s="259">
        <v>3635</v>
      </c>
      <c r="G8638" s="259" t="s">
        <v>295</v>
      </c>
      <c r="H8638" s="264" t="s">
        <v>1084</v>
      </c>
      <c r="I8638" s="264" t="s">
        <v>252</v>
      </c>
      <c r="J8638" s="265">
        <v>-3660.3</v>
      </c>
      <c r="K8638" s="82" t="str">
        <f>IFERROR(IFERROR(VLOOKUP(I8638,'DE-PARA'!B:D,3,0),VLOOKUP(I8638,'DE-PARA'!C:D,2,0)),"NÃO ENCONTRADO")</f>
        <v>Materiais</v>
      </c>
      <c r="L8638" s="50" t="str">
        <f>VLOOKUP(K8638,'Base -Receita-Despesa'!$B:$AS,1,FALSE)</f>
        <v>Materiais</v>
      </c>
    </row>
    <row r="8639" spans="1:12" ht="15" customHeight="1" x14ac:dyDescent="0.25">
      <c r="A8639" s="81" t="str">
        <f t="shared" si="276"/>
        <v>2020</v>
      </c>
      <c r="B8639" s="259" t="s">
        <v>1021</v>
      </c>
      <c r="C8639" s="260" t="s">
        <v>1022</v>
      </c>
      <c r="D8639" s="73" t="str">
        <f t="shared" si="275"/>
        <v>ago/2020</v>
      </c>
      <c r="E8639" s="263">
        <v>44061</v>
      </c>
      <c r="F8639" s="259">
        <v>3635</v>
      </c>
      <c r="G8639" s="259" t="s">
        <v>295</v>
      </c>
      <c r="H8639" s="264" t="s">
        <v>1084</v>
      </c>
      <c r="I8639" s="264" t="s">
        <v>189</v>
      </c>
      <c r="J8639" s="264">
        <v>-87.84</v>
      </c>
      <c r="K8639" s="82" t="str">
        <f>IFERROR(IFERROR(VLOOKUP(I8639,'DE-PARA'!B:D,3,0),VLOOKUP(I8639,'DE-PARA'!C:D,2,0)),"NÃO ENCONTRADO")</f>
        <v>Outras Saídas</v>
      </c>
      <c r="L8639" s="50" t="str">
        <f>VLOOKUP(K8639,'Base -Receita-Despesa'!$B:$AS,1,FALSE)</f>
        <v>Outras Saídas</v>
      </c>
    </row>
    <row r="8640" spans="1:12" ht="15" customHeight="1" x14ac:dyDescent="0.25">
      <c r="A8640" s="81" t="str">
        <f t="shared" si="276"/>
        <v>2020</v>
      </c>
      <c r="B8640" s="259" t="s">
        <v>1021</v>
      </c>
      <c r="C8640" s="260" t="s">
        <v>1022</v>
      </c>
      <c r="D8640" s="73" t="str">
        <f t="shared" si="275"/>
        <v>ago/2020</v>
      </c>
      <c r="E8640" s="263">
        <v>44061</v>
      </c>
      <c r="F8640" s="259">
        <v>201640</v>
      </c>
      <c r="G8640" s="259" t="s">
        <v>295</v>
      </c>
      <c r="H8640" s="264" t="s">
        <v>1084</v>
      </c>
      <c r="I8640" s="264" t="s">
        <v>252</v>
      </c>
      <c r="J8640" s="265">
        <v>-1800</v>
      </c>
      <c r="K8640" s="82" t="str">
        <f>IFERROR(IFERROR(VLOOKUP(I8640,'DE-PARA'!B:D,3,0),VLOOKUP(I8640,'DE-PARA'!C:D,2,0)),"NÃO ENCONTRADO")</f>
        <v>Materiais</v>
      </c>
      <c r="L8640" s="50" t="str">
        <f>VLOOKUP(K8640,'Base -Receita-Despesa'!$B:$AS,1,FALSE)</f>
        <v>Materiais</v>
      </c>
    </row>
    <row r="8641" spans="1:12" ht="15" customHeight="1" x14ac:dyDescent="0.25">
      <c r="A8641" s="81" t="str">
        <f t="shared" si="276"/>
        <v>2020</v>
      </c>
      <c r="B8641" s="259" t="s">
        <v>1021</v>
      </c>
      <c r="C8641" s="260" t="s">
        <v>1022</v>
      </c>
      <c r="D8641" s="73" t="str">
        <f t="shared" si="275"/>
        <v>ago/2020</v>
      </c>
      <c r="E8641" s="263">
        <v>44061</v>
      </c>
      <c r="F8641" s="259">
        <v>201640</v>
      </c>
      <c r="G8641" s="259" t="s">
        <v>295</v>
      </c>
      <c r="H8641" s="264" t="s">
        <v>1084</v>
      </c>
      <c r="I8641" s="264" t="s">
        <v>189</v>
      </c>
      <c r="J8641" s="264">
        <v>-47.4</v>
      </c>
      <c r="K8641" s="82" t="str">
        <f>IFERROR(IFERROR(VLOOKUP(I8641,'DE-PARA'!B:D,3,0),VLOOKUP(I8641,'DE-PARA'!C:D,2,0)),"NÃO ENCONTRADO")</f>
        <v>Outras Saídas</v>
      </c>
      <c r="L8641" s="50" t="str">
        <f>VLOOKUP(K8641,'Base -Receita-Despesa'!$B:$AS,1,FALSE)</f>
        <v>Outras Saídas</v>
      </c>
    </row>
    <row r="8642" spans="1:12" ht="15" customHeight="1" x14ac:dyDescent="0.25">
      <c r="A8642" s="81" t="str">
        <f t="shared" si="276"/>
        <v>2020</v>
      </c>
      <c r="B8642" s="259" t="s">
        <v>1021</v>
      </c>
      <c r="C8642" s="260" t="s">
        <v>1022</v>
      </c>
      <c r="D8642" s="73" t="str">
        <f t="shared" si="275"/>
        <v>ago/2020</v>
      </c>
      <c r="E8642" s="263">
        <v>44061</v>
      </c>
      <c r="F8642" s="259">
        <v>3519</v>
      </c>
      <c r="G8642" s="259" t="s">
        <v>295</v>
      </c>
      <c r="H8642" s="264" t="s">
        <v>1084</v>
      </c>
      <c r="I8642" s="264" t="s">
        <v>252</v>
      </c>
      <c r="J8642" s="265">
        <v>-1494</v>
      </c>
      <c r="K8642" s="82" t="str">
        <f>IFERROR(IFERROR(VLOOKUP(I8642,'DE-PARA'!B:D,3,0),VLOOKUP(I8642,'DE-PARA'!C:D,2,0)),"NÃO ENCONTRADO")</f>
        <v>Materiais</v>
      </c>
      <c r="L8642" s="50" t="str">
        <f>VLOOKUP(K8642,'Base -Receita-Despesa'!$B:$AS,1,FALSE)</f>
        <v>Materiais</v>
      </c>
    </row>
    <row r="8643" spans="1:12" ht="15" customHeight="1" x14ac:dyDescent="0.25">
      <c r="A8643" s="81" t="str">
        <f t="shared" si="276"/>
        <v>2020</v>
      </c>
      <c r="B8643" s="259" t="s">
        <v>1021</v>
      </c>
      <c r="C8643" s="260" t="s">
        <v>1022</v>
      </c>
      <c r="D8643" s="73" t="str">
        <f t="shared" ref="D8643:D8706" si="277">TEXT(E8643,"mmm/aaaa")</f>
        <v>ago/2020</v>
      </c>
      <c r="E8643" s="263">
        <v>44061</v>
      </c>
      <c r="F8643" s="259">
        <v>3519</v>
      </c>
      <c r="G8643" s="259" t="s">
        <v>295</v>
      </c>
      <c r="H8643" s="264" t="s">
        <v>1084</v>
      </c>
      <c r="I8643" s="264" t="s">
        <v>189</v>
      </c>
      <c r="J8643" s="264">
        <v>-35.880000000000003</v>
      </c>
      <c r="K8643" s="82" t="str">
        <f>IFERROR(IFERROR(VLOOKUP(I8643,'DE-PARA'!B:D,3,0),VLOOKUP(I8643,'DE-PARA'!C:D,2,0)),"NÃO ENCONTRADO")</f>
        <v>Outras Saídas</v>
      </c>
      <c r="L8643" s="50" t="str">
        <f>VLOOKUP(K8643,'Base -Receita-Despesa'!$B:$AS,1,FALSE)</f>
        <v>Outras Saídas</v>
      </c>
    </row>
    <row r="8644" spans="1:12" ht="15" customHeight="1" x14ac:dyDescent="0.25">
      <c r="A8644" s="81" t="str">
        <f t="shared" si="276"/>
        <v>2020</v>
      </c>
      <c r="B8644" s="259" t="s">
        <v>1021</v>
      </c>
      <c r="C8644" s="260" t="s">
        <v>1022</v>
      </c>
      <c r="D8644" s="73" t="str">
        <f t="shared" si="277"/>
        <v>ago/2020</v>
      </c>
      <c r="E8644" s="263">
        <v>44061</v>
      </c>
      <c r="F8644" s="259">
        <v>3520</v>
      </c>
      <c r="G8644" s="259" t="s">
        <v>295</v>
      </c>
      <c r="H8644" s="264" t="s">
        <v>1084</v>
      </c>
      <c r="I8644" s="264" t="s">
        <v>252</v>
      </c>
      <c r="J8644" s="264">
        <v>-480</v>
      </c>
      <c r="K8644" s="82" t="str">
        <f>IFERROR(IFERROR(VLOOKUP(I8644,'DE-PARA'!B:D,3,0),VLOOKUP(I8644,'DE-PARA'!C:D,2,0)),"NÃO ENCONTRADO")</f>
        <v>Materiais</v>
      </c>
      <c r="L8644" s="50" t="str">
        <f>VLOOKUP(K8644,'Base -Receita-Despesa'!$B:$AS,1,FALSE)</f>
        <v>Materiais</v>
      </c>
    </row>
    <row r="8645" spans="1:12" ht="15" customHeight="1" x14ac:dyDescent="0.25">
      <c r="A8645" s="81" t="str">
        <f t="shared" si="276"/>
        <v>2020</v>
      </c>
      <c r="B8645" s="259" t="s">
        <v>1021</v>
      </c>
      <c r="C8645" s="260" t="s">
        <v>1022</v>
      </c>
      <c r="D8645" s="73" t="str">
        <f t="shared" si="277"/>
        <v>ago/2020</v>
      </c>
      <c r="E8645" s="263">
        <v>44061</v>
      </c>
      <c r="F8645" s="259">
        <v>3520</v>
      </c>
      <c r="G8645" s="259" t="s">
        <v>295</v>
      </c>
      <c r="H8645" s="264" t="s">
        <v>1084</v>
      </c>
      <c r="I8645" s="264" t="s">
        <v>189</v>
      </c>
      <c r="J8645" s="264">
        <v>-11.84</v>
      </c>
      <c r="K8645" s="82" t="str">
        <f>IFERROR(IFERROR(VLOOKUP(I8645,'DE-PARA'!B:D,3,0),VLOOKUP(I8645,'DE-PARA'!C:D,2,0)),"NÃO ENCONTRADO")</f>
        <v>Outras Saídas</v>
      </c>
      <c r="L8645" s="50" t="str">
        <f>VLOOKUP(K8645,'Base -Receita-Despesa'!$B:$AS,1,FALSE)</f>
        <v>Outras Saídas</v>
      </c>
    </row>
    <row r="8646" spans="1:12" ht="15" customHeight="1" x14ac:dyDescent="0.25">
      <c r="A8646" s="81" t="str">
        <f t="shared" si="276"/>
        <v>2020</v>
      </c>
      <c r="B8646" s="259" t="s">
        <v>1021</v>
      </c>
      <c r="C8646" s="260" t="s">
        <v>1022</v>
      </c>
      <c r="D8646" s="73" t="str">
        <f t="shared" si="277"/>
        <v>ago/2020</v>
      </c>
      <c r="E8646" s="263">
        <v>44061</v>
      </c>
      <c r="F8646" s="259" t="s">
        <v>749</v>
      </c>
      <c r="G8646" s="259" t="s">
        <v>295</v>
      </c>
      <c r="H8646" s="264" t="s">
        <v>2289</v>
      </c>
      <c r="I8646" s="264" t="s">
        <v>128</v>
      </c>
      <c r="J8646" s="264">
        <v>-83.27</v>
      </c>
      <c r="K8646" s="82" t="str">
        <f>IFERROR(IFERROR(VLOOKUP(I8646,'DE-PARA'!B:D,3,0),VLOOKUP(I8646,'DE-PARA'!C:D,2,0)),"NÃO ENCONTRADO")</f>
        <v>Rescisões Trabalhistas</v>
      </c>
      <c r="L8646" s="50" t="str">
        <f>VLOOKUP(K8646,'Base -Receita-Despesa'!$B:$AS,1,FALSE)</f>
        <v>Rescisões Trabalhistas</v>
      </c>
    </row>
    <row r="8647" spans="1:12" ht="15" customHeight="1" x14ac:dyDescent="0.25">
      <c r="A8647" s="81" t="str">
        <f t="shared" si="276"/>
        <v>2020</v>
      </c>
      <c r="B8647" s="259" t="s">
        <v>1021</v>
      </c>
      <c r="C8647" s="260" t="s">
        <v>1022</v>
      </c>
      <c r="D8647" s="73" t="str">
        <f t="shared" si="277"/>
        <v>ago/2020</v>
      </c>
      <c r="E8647" s="263">
        <v>44061</v>
      </c>
      <c r="F8647" s="259" t="s">
        <v>2290</v>
      </c>
      <c r="G8647" s="259" t="s">
        <v>295</v>
      </c>
      <c r="H8647" s="264" t="s">
        <v>840</v>
      </c>
      <c r="I8647" s="264" t="s">
        <v>150</v>
      </c>
      <c r="J8647" s="265">
        <v>-3434.65</v>
      </c>
      <c r="K8647" s="82" t="str">
        <f>IFERROR(IFERROR(VLOOKUP(I8647,'DE-PARA'!B:D,3,0),VLOOKUP(I8647,'DE-PARA'!C:D,2,0)),"NÃO ENCONTRADO")</f>
        <v>Serviços</v>
      </c>
      <c r="L8647" s="50" t="str">
        <f>VLOOKUP(K8647,'Base -Receita-Despesa'!$B:$AS,1,FALSE)</f>
        <v>Serviços</v>
      </c>
    </row>
    <row r="8648" spans="1:12" ht="15" customHeight="1" x14ac:dyDescent="0.25">
      <c r="A8648" s="81" t="str">
        <f t="shared" si="276"/>
        <v>2020</v>
      </c>
      <c r="B8648" s="259" t="s">
        <v>1021</v>
      </c>
      <c r="C8648" s="260" t="s">
        <v>1022</v>
      </c>
      <c r="D8648" s="73" t="str">
        <f t="shared" si="277"/>
        <v>ago/2020</v>
      </c>
      <c r="E8648" s="263">
        <v>44061</v>
      </c>
      <c r="F8648" s="259" t="s">
        <v>2291</v>
      </c>
      <c r="G8648" s="259" t="s">
        <v>295</v>
      </c>
      <c r="H8648" s="264" t="s">
        <v>2252</v>
      </c>
      <c r="I8648" s="264" t="s">
        <v>148</v>
      </c>
      <c r="J8648" s="264">
        <v>-325.08</v>
      </c>
      <c r="K8648" s="82" t="str">
        <f>IFERROR(IFERROR(VLOOKUP(I8648,'DE-PARA'!B:D,3,0),VLOOKUP(I8648,'DE-PARA'!C:D,2,0)),"NÃO ENCONTRADO")</f>
        <v>Pessoal</v>
      </c>
      <c r="L8648" s="50" t="str">
        <f>VLOOKUP(K8648,'Base -Receita-Despesa'!$B:$AS,1,FALSE)</f>
        <v>Pessoal</v>
      </c>
    </row>
    <row r="8649" spans="1:12" ht="15" customHeight="1" x14ac:dyDescent="0.25">
      <c r="A8649" s="81" t="str">
        <f t="shared" si="276"/>
        <v>2020</v>
      </c>
      <c r="B8649" s="259" t="s">
        <v>1021</v>
      </c>
      <c r="C8649" s="260" t="s">
        <v>1022</v>
      </c>
      <c r="D8649" s="73" t="str">
        <f t="shared" si="277"/>
        <v>ago/2020</v>
      </c>
      <c r="E8649" s="263">
        <v>44061</v>
      </c>
      <c r="F8649" s="259" t="s">
        <v>2291</v>
      </c>
      <c r="G8649" s="259" t="s">
        <v>295</v>
      </c>
      <c r="H8649" s="264" t="s">
        <v>2252</v>
      </c>
      <c r="I8649" s="264" t="s">
        <v>189</v>
      </c>
      <c r="J8649" s="264">
        <v>-67.2</v>
      </c>
      <c r="K8649" s="82" t="str">
        <f>IFERROR(IFERROR(VLOOKUP(I8649,'DE-PARA'!B:D,3,0),VLOOKUP(I8649,'DE-PARA'!C:D,2,0)),"NÃO ENCONTRADO")</f>
        <v>Outras Saídas</v>
      </c>
      <c r="L8649" s="50" t="str">
        <f>VLOOKUP(K8649,'Base -Receita-Despesa'!$B:$AS,1,FALSE)</f>
        <v>Outras Saídas</v>
      </c>
    </row>
    <row r="8650" spans="1:12" ht="15" customHeight="1" x14ac:dyDescent="0.25">
      <c r="A8650" s="81" t="str">
        <f t="shared" si="276"/>
        <v>2020</v>
      </c>
      <c r="B8650" s="259" t="s">
        <v>1021</v>
      </c>
      <c r="C8650" s="260" t="s">
        <v>1022</v>
      </c>
      <c r="D8650" s="73" t="str">
        <f t="shared" si="277"/>
        <v>ago/2020</v>
      </c>
      <c r="E8650" s="263">
        <v>44061</v>
      </c>
      <c r="F8650" s="259" t="s">
        <v>2292</v>
      </c>
      <c r="G8650" s="259" t="s">
        <v>295</v>
      </c>
      <c r="H8650" s="264" t="s">
        <v>2236</v>
      </c>
      <c r="I8650" s="264" t="s">
        <v>148</v>
      </c>
      <c r="J8650" s="264">
        <v>-209.08</v>
      </c>
      <c r="K8650" s="82" t="str">
        <f>IFERROR(IFERROR(VLOOKUP(I8650,'DE-PARA'!B:D,3,0),VLOOKUP(I8650,'DE-PARA'!C:D,2,0)),"NÃO ENCONTRADO")</f>
        <v>Pessoal</v>
      </c>
      <c r="L8650" s="50" t="str">
        <f>VLOOKUP(K8650,'Base -Receita-Despesa'!$B:$AS,1,FALSE)</f>
        <v>Pessoal</v>
      </c>
    </row>
    <row r="8651" spans="1:12" ht="15" customHeight="1" x14ac:dyDescent="0.25">
      <c r="A8651" s="81" t="str">
        <f t="shared" si="276"/>
        <v>2020</v>
      </c>
      <c r="B8651" s="259" t="s">
        <v>1021</v>
      </c>
      <c r="C8651" s="260" t="s">
        <v>1022</v>
      </c>
      <c r="D8651" s="73" t="str">
        <f t="shared" si="277"/>
        <v>ago/2020</v>
      </c>
      <c r="E8651" s="263">
        <v>44061</v>
      </c>
      <c r="F8651" s="259" t="s">
        <v>2292</v>
      </c>
      <c r="G8651" s="259" t="s">
        <v>295</v>
      </c>
      <c r="H8651" s="264" t="s">
        <v>2236</v>
      </c>
      <c r="I8651" s="264" t="s">
        <v>189</v>
      </c>
      <c r="J8651" s="264">
        <v>-42.84</v>
      </c>
      <c r="K8651" s="82" t="str">
        <f>IFERROR(IFERROR(VLOOKUP(I8651,'DE-PARA'!B:D,3,0),VLOOKUP(I8651,'DE-PARA'!C:D,2,0)),"NÃO ENCONTRADO")</f>
        <v>Outras Saídas</v>
      </c>
      <c r="L8651" s="50" t="str">
        <f>VLOOKUP(K8651,'Base -Receita-Despesa'!$B:$AS,1,FALSE)</f>
        <v>Outras Saídas</v>
      </c>
    </row>
    <row r="8652" spans="1:12" ht="15" customHeight="1" x14ac:dyDescent="0.25">
      <c r="A8652" s="81" t="str">
        <f t="shared" si="276"/>
        <v>2020</v>
      </c>
      <c r="B8652" s="259" t="s">
        <v>1021</v>
      </c>
      <c r="C8652" s="260" t="s">
        <v>1022</v>
      </c>
      <c r="D8652" s="73" t="str">
        <f t="shared" si="277"/>
        <v>ago/2020</v>
      </c>
      <c r="E8652" s="263">
        <v>44061</v>
      </c>
      <c r="F8652" s="259" t="s">
        <v>2293</v>
      </c>
      <c r="G8652" s="259" t="s">
        <v>295</v>
      </c>
      <c r="H8652" s="264" t="s">
        <v>2157</v>
      </c>
      <c r="I8652" s="264" t="s">
        <v>148</v>
      </c>
      <c r="J8652" s="264">
        <v>-240</v>
      </c>
      <c r="K8652" s="82" t="str">
        <f>IFERROR(IFERROR(VLOOKUP(I8652,'DE-PARA'!B:D,3,0),VLOOKUP(I8652,'DE-PARA'!C:D,2,0)),"NÃO ENCONTRADO")</f>
        <v>Pessoal</v>
      </c>
      <c r="L8652" s="50" t="str">
        <f>VLOOKUP(K8652,'Base -Receita-Despesa'!$B:$AS,1,FALSE)</f>
        <v>Pessoal</v>
      </c>
    </row>
    <row r="8653" spans="1:12" ht="15" customHeight="1" x14ac:dyDescent="0.25">
      <c r="A8653" s="81" t="str">
        <f t="shared" si="276"/>
        <v>2020</v>
      </c>
      <c r="B8653" s="259" t="s">
        <v>1021</v>
      </c>
      <c r="C8653" s="260" t="s">
        <v>1022</v>
      </c>
      <c r="D8653" s="73" t="str">
        <f t="shared" si="277"/>
        <v>ago/2020</v>
      </c>
      <c r="E8653" s="263">
        <v>44061</v>
      </c>
      <c r="F8653" s="259" t="s">
        <v>2293</v>
      </c>
      <c r="G8653" s="259" t="s">
        <v>295</v>
      </c>
      <c r="H8653" s="264" t="s">
        <v>2157</v>
      </c>
      <c r="I8653" s="264" t="s">
        <v>189</v>
      </c>
      <c r="J8653" s="264">
        <v>-55.48</v>
      </c>
      <c r="K8653" s="82" t="str">
        <f>IFERROR(IFERROR(VLOOKUP(I8653,'DE-PARA'!B:D,3,0),VLOOKUP(I8653,'DE-PARA'!C:D,2,0)),"NÃO ENCONTRADO")</f>
        <v>Outras Saídas</v>
      </c>
      <c r="L8653" s="50" t="str">
        <f>VLOOKUP(K8653,'Base -Receita-Despesa'!$B:$AS,1,FALSE)</f>
        <v>Outras Saídas</v>
      </c>
    </row>
    <row r="8654" spans="1:12" ht="15" customHeight="1" x14ac:dyDescent="0.25">
      <c r="A8654" s="81" t="str">
        <f t="shared" si="276"/>
        <v>2020</v>
      </c>
      <c r="B8654" s="259" t="s">
        <v>1021</v>
      </c>
      <c r="C8654" s="260" t="s">
        <v>1022</v>
      </c>
      <c r="D8654" s="73" t="str">
        <f t="shared" si="277"/>
        <v>ago/2020</v>
      </c>
      <c r="E8654" s="263">
        <v>44061</v>
      </c>
      <c r="F8654" s="259">
        <v>4883</v>
      </c>
      <c r="G8654" s="259" t="s">
        <v>295</v>
      </c>
      <c r="H8654" s="264" t="s">
        <v>1084</v>
      </c>
      <c r="I8654" s="264" t="s">
        <v>252</v>
      </c>
      <c r="J8654" s="264">
        <v>-360</v>
      </c>
      <c r="K8654" s="82" t="str">
        <f>IFERROR(IFERROR(VLOOKUP(I8654,'DE-PARA'!B:D,3,0),VLOOKUP(I8654,'DE-PARA'!C:D,2,0)),"NÃO ENCONTRADO")</f>
        <v>Materiais</v>
      </c>
      <c r="L8654" s="50" t="str">
        <f>VLOOKUP(K8654,'Base -Receita-Despesa'!$B:$AS,1,FALSE)</f>
        <v>Materiais</v>
      </c>
    </row>
    <row r="8655" spans="1:12" ht="15" customHeight="1" x14ac:dyDescent="0.25">
      <c r="A8655" s="81" t="str">
        <f t="shared" si="276"/>
        <v>2020</v>
      </c>
      <c r="B8655" s="259" t="s">
        <v>1021</v>
      </c>
      <c r="C8655" s="260" t="s">
        <v>1022</v>
      </c>
      <c r="D8655" s="73" t="str">
        <f t="shared" si="277"/>
        <v>ago/2020</v>
      </c>
      <c r="E8655" s="263">
        <v>44061</v>
      </c>
      <c r="F8655" s="259">
        <v>4882</v>
      </c>
      <c r="G8655" s="259" t="s">
        <v>295</v>
      </c>
      <c r="H8655" s="264" t="s">
        <v>1084</v>
      </c>
      <c r="I8655" s="264" t="s">
        <v>252</v>
      </c>
      <c r="J8655" s="264">
        <v>-855</v>
      </c>
      <c r="K8655" s="82" t="str">
        <f>IFERROR(IFERROR(VLOOKUP(I8655,'DE-PARA'!B:D,3,0),VLOOKUP(I8655,'DE-PARA'!C:D,2,0)),"NÃO ENCONTRADO")</f>
        <v>Materiais</v>
      </c>
      <c r="L8655" s="50" t="str">
        <f>VLOOKUP(K8655,'Base -Receita-Despesa'!$B:$AS,1,FALSE)</f>
        <v>Materiais</v>
      </c>
    </row>
    <row r="8656" spans="1:12" ht="15" customHeight="1" x14ac:dyDescent="0.25">
      <c r="A8656" s="81" t="str">
        <f t="shared" si="276"/>
        <v>2020</v>
      </c>
      <c r="B8656" s="259" t="s">
        <v>1021</v>
      </c>
      <c r="C8656" s="260" t="s">
        <v>1022</v>
      </c>
      <c r="D8656" s="73" t="str">
        <f t="shared" si="277"/>
        <v>ago/2020</v>
      </c>
      <c r="E8656" s="263">
        <v>44061</v>
      </c>
      <c r="F8656" s="259">
        <v>171</v>
      </c>
      <c r="G8656" s="259" t="s">
        <v>295</v>
      </c>
      <c r="H8656" s="264" t="s">
        <v>2294</v>
      </c>
      <c r="I8656" s="264" t="s">
        <v>120</v>
      </c>
      <c r="J8656" s="265">
        <v>-2160</v>
      </c>
      <c r="K8656" s="82" t="str">
        <f>IFERROR(IFERROR(VLOOKUP(I8656,'DE-PARA'!B:D,3,0),VLOOKUP(I8656,'DE-PARA'!C:D,2,0)),"NÃO ENCONTRADO")</f>
        <v>Serviços</v>
      </c>
      <c r="L8656" s="50" t="str">
        <f>VLOOKUP(K8656,'Base -Receita-Despesa'!$B:$AS,1,FALSE)</f>
        <v>Serviços</v>
      </c>
    </row>
    <row r="8657" spans="1:12" ht="15" customHeight="1" x14ac:dyDescent="0.25">
      <c r="A8657" s="81" t="str">
        <f t="shared" si="276"/>
        <v>2020</v>
      </c>
      <c r="B8657" s="259" t="s">
        <v>1021</v>
      </c>
      <c r="C8657" s="260" t="s">
        <v>1022</v>
      </c>
      <c r="D8657" s="73" t="str">
        <f t="shared" si="277"/>
        <v>ago/2020</v>
      </c>
      <c r="E8657" s="263">
        <v>44061</v>
      </c>
      <c r="F8657" s="259" t="s">
        <v>1577</v>
      </c>
      <c r="G8657" s="259" t="s">
        <v>295</v>
      </c>
      <c r="H8657" s="264" t="s">
        <v>2099</v>
      </c>
      <c r="I8657" s="264" t="s">
        <v>276</v>
      </c>
      <c r="J8657" s="264">
        <v>-269.27999999999997</v>
      </c>
      <c r="K8657" s="82" t="str">
        <f>IFERROR(IFERROR(VLOOKUP(I8657,'DE-PARA'!B:D,3,0),VLOOKUP(I8657,'DE-PARA'!C:D,2,0)),"NÃO ENCONTRADO")</f>
        <v>Despesas com Viagens</v>
      </c>
      <c r="L8657" s="50" t="str">
        <f>VLOOKUP(K8657,'Base -Receita-Despesa'!$B:$AS,1,FALSE)</f>
        <v>Despesas com Viagens</v>
      </c>
    </row>
    <row r="8658" spans="1:12" ht="15" customHeight="1" x14ac:dyDescent="0.25">
      <c r="A8658" s="81" t="str">
        <f t="shared" si="276"/>
        <v>2020</v>
      </c>
      <c r="B8658" s="259" t="s">
        <v>1021</v>
      </c>
      <c r="C8658" s="260" t="s">
        <v>1022</v>
      </c>
      <c r="D8658" s="73" t="str">
        <f t="shared" si="277"/>
        <v>ago/2020</v>
      </c>
      <c r="E8658" s="263">
        <v>44061</v>
      </c>
      <c r="F8658" s="259">
        <v>456</v>
      </c>
      <c r="G8658" s="259" t="s">
        <v>295</v>
      </c>
      <c r="H8658" s="264" t="s">
        <v>986</v>
      </c>
      <c r="I8658" s="264" t="s">
        <v>256</v>
      </c>
      <c r="J8658" s="264">
        <v>-945.6</v>
      </c>
      <c r="K8658" s="82" t="str">
        <f>IFERROR(IFERROR(VLOOKUP(I8658,'DE-PARA'!B:D,3,0),VLOOKUP(I8658,'DE-PARA'!C:D,2,0)),"NÃO ENCONTRADO")</f>
        <v>Materiais</v>
      </c>
      <c r="L8658" s="50" t="str">
        <f>VLOOKUP(K8658,'Base -Receita-Despesa'!$B:$AS,1,FALSE)</f>
        <v>Materiais</v>
      </c>
    </row>
    <row r="8659" spans="1:12" ht="15" customHeight="1" x14ac:dyDescent="0.25">
      <c r="A8659" s="81" t="str">
        <f t="shared" si="276"/>
        <v>2020</v>
      </c>
      <c r="B8659" s="259" t="s">
        <v>1021</v>
      </c>
      <c r="C8659" s="260" t="s">
        <v>1022</v>
      </c>
      <c r="D8659" s="73" t="str">
        <f t="shared" si="277"/>
        <v>ago/2020</v>
      </c>
      <c r="E8659" s="263">
        <v>44061</v>
      </c>
      <c r="F8659" s="259" t="s">
        <v>174</v>
      </c>
      <c r="G8659" s="259" t="s">
        <v>295</v>
      </c>
      <c r="H8659" s="264" t="s">
        <v>2289</v>
      </c>
      <c r="I8659" s="264" t="s">
        <v>128</v>
      </c>
      <c r="J8659" s="265">
        <v>-1546.08</v>
      </c>
      <c r="K8659" s="82" t="str">
        <f>IFERROR(IFERROR(VLOOKUP(I8659,'DE-PARA'!B:D,3,0),VLOOKUP(I8659,'DE-PARA'!C:D,2,0)),"NÃO ENCONTRADO")</f>
        <v>Rescisões Trabalhistas</v>
      </c>
      <c r="L8659" s="50" t="str">
        <f>VLOOKUP(K8659,'Base -Receita-Despesa'!$B:$AS,1,FALSE)</f>
        <v>Rescisões Trabalhistas</v>
      </c>
    </row>
    <row r="8660" spans="1:12" ht="15" customHeight="1" x14ac:dyDescent="0.25">
      <c r="A8660" s="81" t="str">
        <f t="shared" si="276"/>
        <v>2020</v>
      </c>
      <c r="B8660" s="259" t="s">
        <v>1021</v>
      </c>
      <c r="C8660" s="260" t="s">
        <v>1022</v>
      </c>
      <c r="D8660" s="73" t="str">
        <f t="shared" si="277"/>
        <v>ago/2020</v>
      </c>
      <c r="E8660" s="263">
        <v>44061</v>
      </c>
      <c r="F8660" s="261" t="s">
        <v>214</v>
      </c>
      <c r="G8660" s="259" t="s">
        <v>295</v>
      </c>
      <c r="H8660" s="264" t="s">
        <v>197</v>
      </c>
      <c r="I8660" s="264" t="s">
        <v>133</v>
      </c>
      <c r="J8660" s="264">
        <v>-10</v>
      </c>
      <c r="K8660" s="82" t="str">
        <f>IFERROR(IFERROR(VLOOKUP(I8660,'DE-PARA'!B:D,3,0),VLOOKUP(I8660,'DE-PARA'!C:D,2,0)),"NÃO ENCONTRADO")</f>
        <v>Outras Saídas</v>
      </c>
      <c r="L8660" s="50" t="str">
        <f>VLOOKUP(K8660,'Base -Receita-Despesa'!$B:$AS,1,FALSE)</f>
        <v>Outras Saídas</v>
      </c>
    </row>
    <row r="8661" spans="1:12" ht="15" customHeight="1" x14ac:dyDescent="0.25">
      <c r="A8661" s="81" t="str">
        <f t="shared" si="276"/>
        <v>2020</v>
      </c>
      <c r="B8661" s="259" t="s">
        <v>1021</v>
      </c>
      <c r="C8661" s="260" t="s">
        <v>1022</v>
      </c>
      <c r="D8661" s="73" t="str">
        <f t="shared" si="277"/>
        <v>ago/2020</v>
      </c>
      <c r="E8661" s="263">
        <v>44061</v>
      </c>
      <c r="F8661" s="261" t="s">
        <v>214</v>
      </c>
      <c r="G8661" s="259" t="s">
        <v>295</v>
      </c>
      <c r="H8661" s="264" t="s">
        <v>197</v>
      </c>
      <c r="I8661" s="264" t="s">
        <v>133</v>
      </c>
      <c r="J8661" s="264">
        <v>-10</v>
      </c>
      <c r="K8661" s="82" t="str">
        <f>IFERROR(IFERROR(VLOOKUP(I8661,'DE-PARA'!B:D,3,0),VLOOKUP(I8661,'DE-PARA'!C:D,2,0)),"NÃO ENCONTRADO")</f>
        <v>Outras Saídas</v>
      </c>
      <c r="L8661" s="50" t="str">
        <f>VLOOKUP(K8661,'Base -Receita-Despesa'!$B:$AS,1,FALSE)</f>
        <v>Outras Saídas</v>
      </c>
    </row>
    <row r="8662" spans="1:12" ht="15" customHeight="1" x14ac:dyDescent="0.25">
      <c r="A8662" s="81" t="str">
        <f t="shared" si="276"/>
        <v>2020</v>
      </c>
      <c r="B8662" s="259" t="s">
        <v>1021</v>
      </c>
      <c r="C8662" s="260" t="s">
        <v>1022</v>
      </c>
      <c r="D8662" s="73" t="str">
        <f t="shared" si="277"/>
        <v>ago/2020</v>
      </c>
      <c r="E8662" s="263">
        <v>44062</v>
      </c>
      <c r="F8662" s="259" t="s">
        <v>2295</v>
      </c>
      <c r="G8662" s="259" t="s">
        <v>295</v>
      </c>
      <c r="H8662" s="264" t="s">
        <v>400</v>
      </c>
      <c r="I8662" s="264" t="s">
        <v>188</v>
      </c>
      <c r="J8662" s="264">
        <v>-200.38</v>
      </c>
      <c r="K8662" s="82" t="str">
        <f>IFERROR(IFERROR(VLOOKUP(I8662,'DE-PARA'!B:D,3,0),VLOOKUP(I8662,'DE-PARA'!C:D,2,0)),"NÃO ENCONTRADO")</f>
        <v>Tributos, Taxas e Contribuições</v>
      </c>
      <c r="L8662" s="50" t="str">
        <f>VLOOKUP(K8662,'Base -Receita-Despesa'!$B:$AS,1,FALSE)</f>
        <v>Tributos, Taxas e Contribuições</v>
      </c>
    </row>
    <row r="8663" spans="1:12" ht="15" customHeight="1" x14ac:dyDescent="0.25">
      <c r="A8663" s="81" t="str">
        <f t="shared" si="276"/>
        <v>2020</v>
      </c>
      <c r="B8663" s="259" t="s">
        <v>1021</v>
      </c>
      <c r="C8663" s="260" t="s">
        <v>1022</v>
      </c>
      <c r="D8663" s="73" t="str">
        <f t="shared" si="277"/>
        <v>ago/2020</v>
      </c>
      <c r="E8663" s="263">
        <v>44062</v>
      </c>
      <c r="F8663" s="259" t="s">
        <v>2296</v>
      </c>
      <c r="G8663" s="259" t="s">
        <v>295</v>
      </c>
      <c r="H8663" s="264" t="s">
        <v>882</v>
      </c>
      <c r="I8663" s="264" t="s">
        <v>271</v>
      </c>
      <c r="J8663" s="264">
        <v>-242.7</v>
      </c>
      <c r="K8663" s="82" t="str">
        <f>IFERROR(IFERROR(VLOOKUP(I8663,'DE-PARA'!B:D,3,0),VLOOKUP(I8663,'DE-PARA'!C:D,2,0)),"NÃO ENCONTRADO")</f>
        <v>Serviços</v>
      </c>
      <c r="L8663" s="50" t="str">
        <f>VLOOKUP(K8663,'Base -Receita-Despesa'!$B:$AS,1,FALSE)</f>
        <v>Serviços</v>
      </c>
    </row>
    <row r="8664" spans="1:12" ht="15" customHeight="1" x14ac:dyDescent="0.25">
      <c r="A8664" s="81" t="str">
        <f t="shared" si="276"/>
        <v>2020</v>
      </c>
      <c r="B8664" s="259" t="s">
        <v>1021</v>
      </c>
      <c r="C8664" s="260" t="s">
        <v>1022</v>
      </c>
      <c r="D8664" s="73" t="str">
        <f t="shared" si="277"/>
        <v>ago/2020</v>
      </c>
      <c r="E8664" s="263">
        <v>44062</v>
      </c>
      <c r="F8664" s="259">
        <v>48101</v>
      </c>
      <c r="G8664" s="259" t="s">
        <v>295</v>
      </c>
      <c r="H8664" s="264" t="s">
        <v>591</v>
      </c>
      <c r="I8664" s="264" t="s">
        <v>188</v>
      </c>
      <c r="J8664" s="264">
        <v>-90</v>
      </c>
      <c r="K8664" s="82" t="str">
        <f>IFERROR(IFERROR(VLOOKUP(I8664,'DE-PARA'!B:D,3,0),VLOOKUP(I8664,'DE-PARA'!C:D,2,0)),"NÃO ENCONTRADO")</f>
        <v>Tributos, Taxas e Contribuições</v>
      </c>
      <c r="L8664" s="50" t="str">
        <f>VLOOKUP(K8664,'Base -Receita-Despesa'!$B:$AS,1,FALSE)</f>
        <v>Tributos, Taxas e Contribuições</v>
      </c>
    </row>
    <row r="8665" spans="1:12" ht="15" customHeight="1" x14ac:dyDescent="0.25">
      <c r="A8665" s="81" t="str">
        <f t="shared" si="276"/>
        <v>2020</v>
      </c>
      <c r="B8665" s="259" t="s">
        <v>1021</v>
      </c>
      <c r="C8665" s="260" t="s">
        <v>1022</v>
      </c>
      <c r="D8665" s="73" t="str">
        <f t="shared" si="277"/>
        <v>ago/2020</v>
      </c>
      <c r="E8665" s="263">
        <v>44062</v>
      </c>
      <c r="F8665" s="259" t="s">
        <v>174</v>
      </c>
      <c r="G8665" s="259" t="s">
        <v>295</v>
      </c>
      <c r="H8665" s="264" t="s">
        <v>2040</v>
      </c>
      <c r="I8665" s="264" t="s">
        <v>128</v>
      </c>
      <c r="J8665" s="265">
        <v>-1882.45</v>
      </c>
      <c r="K8665" s="82" t="str">
        <f>IFERROR(IFERROR(VLOOKUP(I8665,'DE-PARA'!B:D,3,0),VLOOKUP(I8665,'DE-PARA'!C:D,2,0)),"NÃO ENCONTRADO")</f>
        <v>Rescisões Trabalhistas</v>
      </c>
      <c r="L8665" s="50" t="str">
        <f>VLOOKUP(K8665,'Base -Receita-Despesa'!$B:$AS,1,FALSE)</f>
        <v>Rescisões Trabalhistas</v>
      </c>
    </row>
    <row r="8666" spans="1:12" ht="15" customHeight="1" x14ac:dyDescent="0.25">
      <c r="A8666" s="81" t="str">
        <f t="shared" si="276"/>
        <v>2020</v>
      </c>
      <c r="B8666" s="259" t="s">
        <v>1021</v>
      </c>
      <c r="C8666" s="260" t="s">
        <v>1022</v>
      </c>
      <c r="D8666" s="73" t="str">
        <f t="shared" si="277"/>
        <v>ago/2020</v>
      </c>
      <c r="E8666" s="263">
        <v>44062</v>
      </c>
      <c r="F8666" s="259" t="s">
        <v>806</v>
      </c>
      <c r="G8666" s="259" t="s">
        <v>295</v>
      </c>
      <c r="H8666" s="264" t="s">
        <v>806</v>
      </c>
      <c r="I8666" s="264" t="s">
        <v>237</v>
      </c>
      <c r="J8666" s="265">
        <v>-4339.62</v>
      </c>
      <c r="K8666" s="82" t="str">
        <f>IFERROR(IFERROR(VLOOKUP(I8666,'DE-PARA'!B:D,3,0),VLOOKUP(I8666,'DE-PARA'!C:D,2,0)),"NÃO ENCONTRADO")</f>
        <v>Reembolso de Rateios(-)</v>
      </c>
      <c r="L8666" s="50" t="str">
        <f>VLOOKUP(K8666,'Base -Receita-Despesa'!$B:$AS,1,FALSE)</f>
        <v>Reembolso de Rateios(-)</v>
      </c>
    </row>
    <row r="8667" spans="1:12" ht="15" customHeight="1" x14ac:dyDescent="0.25">
      <c r="A8667" s="81" t="str">
        <f t="shared" si="276"/>
        <v>2020</v>
      </c>
      <c r="B8667" s="259" t="s">
        <v>1021</v>
      </c>
      <c r="C8667" s="260" t="s">
        <v>1022</v>
      </c>
      <c r="D8667" s="73" t="str">
        <f t="shared" si="277"/>
        <v>ago/2020</v>
      </c>
      <c r="E8667" s="263">
        <v>44062</v>
      </c>
      <c r="F8667" s="261" t="s">
        <v>214</v>
      </c>
      <c r="G8667" s="259" t="s">
        <v>295</v>
      </c>
      <c r="H8667" s="264" t="s">
        <v>197</v>
      </c>
      <c r="I8667" s="264" t="s">
        <v>133</v>
      </c>
      <c r="J8667" s="264">
        <v>-10</v>
      </c>
      <c r="K8667" s="82" t="str">
        <f>IFERROR(IFERROR(VLOOKUP(I8667,'DE-PARA'!B:D,3,0),VLOOKUP(I8667,'DE-PARA'!C:D,2,0)),"NÃO ENCONTRADO")</f>
        <v>Outras Saídas</v>
      </c>
      <c r="L8667" s="50" t="str">
        <f>VLOOKUP(K8667,'Base -Receita-Despesa'!$B:$AS,1,FALSE)</f>
        <v>Outras Saídas</v>
      </c>
    </row>
    <row r="8668" spans="1:12" ht="15" customHeight="1" x14ac:dyDescent="0.25">
      <c r="A8668" s="81" t="str">
        <f t="shared" si="276"/>
        <v>2020</v>
      </c>
      <c r="B8668" s="259" t="s">
        <v>1021</v>
      </c>
      <c r="C8668" s="260" t="s">
        <v>1022</v>
      </c>
      <c r="D8668" s="73" t="str">
        <f t="shared" si="277"/>
        <v>ago/2020</v>
      </c>
      <c r="E8668" s="263">
        <v>44062</v>
      </c>
      <c r="F8668" s="261" t="s">
        <v>214</v>
      </c>
      <c r="G8668" s="259" t="s">
        <v>295</v>
      </c>
      <c r="H8668" s="264" t="s">
        <v>136</v>
      </c>
      <c r="I8668" s="264" t="s">
        <v>133</v>
      </c>
      <c r="J8668" s="264">
        <v>-13.1</v>
      </c>
      <c r="K8668" s="82" t="str">
        <f>IFERROR(IFERROR(VLOOKUP(I8668,'DE-PARA'!B:D,3,0),VLOOKUP(I8668,'DE-PARA'!C:D,2,0)),"NÃO ENCONTRADO")</f>
        <v>Outras Saídas</v>
      </c>
      <c r="L8668" s="50" t="str">
        <f>VLOOKUP(K8668,'Base -Receita-Despesa'!$B:$AS,1,FALSE)</f>
        <v>Outras Saídas</v>
      </c>
    </row>
    <row r="8669" spans="1:12" ht="15" customHeight="1" x14ac:dyDescent="0.25">
      <c r="A8669" s="81" t="str">
        <f t="shared" si="276"/>
        <v>2020</v>
      </c>
      <c r="B8669" s="259" t="s">
        <v>1021</v>
      </c>
      <c r="C8669" s="260" t="s">
        <v>1022</v>
      </c>
      <c r="D8669" s="73" t="str">
        <f t="shared" si="277"/>
        <v>ago/2020</v>
      </c>
      <c r="E8669" s="263">
        <v>44063</v>
      </c>
      <c r="F8669" s="259">
        <v>40167</v>
      </c>
      <c r="G8669" s="259" t="s">
        <v>295</v>
      </c>
      <c r="H8669" s="264" t="s">
        <v>746</v>
      </c>
      <c r="I8669" s="264" t="s">
        <v>249</v>
      </c>
      <c r="J8669" s="264">
        <v>-163.6</v>
      </c>
      <c r="K8669" s="82" t="str">
        <f>IFERROR(IFERROR(VLOOKUP(I8669,'DE-PARA'!B:D,3,0),VLOOKUP(I8669,'DE-PARA'!C:D,2,0)),"NÃO ENCONTRADO")</f>
        <v>Materiais</v>
      </c>
      <c r="L8669" s="50" t="str">
        <f>VLOOKUP(K8669,'Base -Receita-Despesa'!$B:$AS,1,FALSE)</f>
        <v>Materiais</v>
      </c>
    </row>
    <row r="8670" spans="1:12" ht="15" customHeight="1" x14ac:dyDescent="0.25">
      <c r="A8670" s="81" t="str">
        <f t="shared" si="276"/>
        <v>2020</v>
      </c>
      <c r="B8670" s="259" t="s">
        <v>1021</v>
      </c>
      <c r="C8670" s="260" t="s">
        <v>1022</v>
      </c>
      <c r="D8670" s="73" t="str">
        <f t="shared" si="277"/>
        <v>ago/2020</v>
      </c>
      <c r="E8670" s="263">
        <v>44063</v>
      </c>
      <c r="F8670" s="262" t="s">
        <v>2297</v>
      </c>
      <c r="G8670" s="259" t="s">
        <v>295</v>
      </c>
      <c r="H8670" s="266" t="s">
        <v>2298</v>
      </c>
      <c r="I8670" s="264" t="s">
        <v>120</v>
      </c>
      <c r="J8670" s="266">
        <v>-150.51</v>
      </c>
      <c r="K8670" s="82" t="str">
        <f>IFERROR(IFERROR(VLOOKUP(I8670,'DE-PARA'!B:D,3,0),VLOOKUP(I8670,'DE-PARA'!C:D,2,0)),"NÃO ENCONTRADO")</f>
        <v>Serviços</v>
      </c>
      <c r="L8670" s="50" t="str">
        <f>VLOOKUP(K8670,'Base -Receita-Despesa'!$B:$AS,1,FALSE)</f>
        <v>Serviços</v>
      </c>
    </row>
    <row r="8671" spans="1:12" ht="15" customHeight="1" x14ac:dyDescent="0.25">
      <c r="A8671" s="81" t="str">
        <f t="shared" si="276"/>
        <v>2020</v>
      </c>
      <c r="B8671" s="259" t="s">
        <v>1021</v>
      </c>
      <c r="C8671" s="260" t="s">
        <v>1022</v>
      </c>
      <c r="D8671" s="73" t="str">
        <f t="shared" si="277"/>
        <v>ago/2020</v>
      </c>
      <c r="E8671" s="263">
        <v>44063</v>
      </c>
      <c r="F8671" s="262" t="s">
        <v>963</v>
      </c>
      <c r="G8671" s="259" t="s">
        <v>295</v>
      </c>
      <c r="H8671" s="264" t="s">
        <v>2278</v>
      </c>
      <c r="I8671" s="264" t="s">
        <v>244</v>
      </c>
      <c r="J8671" s="266">
        <v>-255</v>
      </c>
      <c r="K8671" s="82" t="str">
        <f>IFERROR(IFERROR(VLOOKUP(I8671,'DE-PARA'!B:D,3,0),VLOOKUP(I8671,'DE-PARA'!C:D,2,0)),"NÃO ENCONTRADO")</f>
        <v>Pessoal</v>
      </c>
      <c r="L8671" s="50" t="str">
        <f>VLOOKUP(K8671,'Base -Receita-Despesa'!$B:$AS,1,FALSE)</f>
        <v>Pessoal</v>
      </c>
    </row>
    <row r="8672" spans="1:12" ht="15" customHeight="1" x14ac:dyDescent="0.25">
      <c r="A8672" s="81" t="str">
        <f t="shared" si="276"/>
        <v>2020</v>
      </c>
      <c r="B8672" s="259" t="s">
        <v>1021</v>
      </c>
      <c r="C8672" s="260" t="s">
        <v>1022</v>
      </c>
      <c r="D8672" s="73" t="str">
        <f t="shared" si="277"/>
        <v>ago/2020</v>
      </c>
      <c r="E8672" s="263">
        <v>44063</v>
      </c>
      <c r="F8672" s="262" t="s">
        <v>892</v>
      </c>
      <c r="G8672" s="259" t="s">
        <v>295</v>
      </c>
      <c r="H8672" s="264" t="s">
        <v>2278</v>
      </c>
      <c r="I8672" s="264" t="s">
        <v>244</v>
      </c>
      <c r="J8672" s="266">
        <v>-255</v>
      </c>
      <c r="K8672" s="82" t="str">
        <f>IFERROR(IFERROR(VLOOKUP(I8672,'DE-PARA'!B:D,3,0),VLOOKUP(I8672,'DE-PARA'!C:D,2,0)),"NÃO ENCONTRADO")</f>
        <v>Pessoal</v>
      </c>
      <c r="L8672" s="50" t="str">
        <f>VLOOKUP(K8672,'Base -Receita-Despesa'!$B:$AS,1,FALSE)</f>
        <v>Pessoal</v>
      </c>
    </row>
    <row r="8673" spans="1:12" ht="15" customHeight="1" x14ac:dyDescent="0.25">
      <c r="A8673" s="81" t="str">
        <f t="shared" si="276"/>
        <v>2020</v>
      </c>
      <c r="B8673" s="259" t="s">
        <v>1021</v>
      </c>
      <c r="C8673" s="260" t="s">
        <v>1022</v>
      </c>
      <c r="D8673" s="73" t="str">
        <f t="shared" si="277"/>
        <v>ago/2020</v>
      </c>
      <c r="E8673" s="263">
        <v>44063</v>
      </c>
      <c r="F8673" s="262" t="s">
        <v>2299</v>
      </c>
      <c r="G8673" s="259" t="s">
        <v>295</v>
      </c>
      <c r="H8673" s="266" t="s">
        <v>1665</v>
      </c>
      <c r="I8673" s="264" t="s">
        <v>137</v>
      </c>
      <c r="J8673" s="266">
        <v>-47.2</v>
      </c>
      <c r="K8673" s="82" t="str">
        <f>IFERROR(IFERROR(VLOOKUP(I8673,'DE-PARA'!B:D,3,0),VLOOKUP(I8673,'DE-PARA'!C:D,2,0)),"NÃO ENCONTRADO")</f>
        <v>Serviços</v>
      </c>
      <c r="L8673" s="50" t="str">
        <f>VLOOKUP(K8673,'Base -Receita-Despesa'!$B:$AS,1,FALSE)</f>
        <v>Serviços</v>
      </c>
    </row>
    <row r="8674" spans="1:12" ht="15" customHeight="1" x14ac:dyDescent="0.25">
      <c r="A8674" s="81" t="str">
        <f t="shared" si="276"/>
        <v>2020</v>
      </c>
      <c r="B8674" s="259" t="s">
        <v>1021</v>
      </c>
      <c r="C8674" s="260" t="s">
        <v>1022</v>
      </c>
      <c r="D8674" s="73" t="str">
        <f t="shared" si="277"/>
        <v>ago/2020</v>
      </c>
      <c r="E8674" s="263">
        <v>44063</v>
      </c>
      <c r="F8674" s="262" t="s">
        <v>2300</v>
      </c>
      <c r="G8674" s="259" t="s">
        <v>295</v>
      </c>
      <c r="H8674" s="266" t="s">
        <v>840</v>
      </c>
      <c r="I8674" s="264" t="s">
        <v>153</v>
      </c>
      <c r="J8674" s="266">
        <v>-18</v>
      </c>
      <c r="K8674" s="82" t="str">
        <f>IFERROR(IFERROR(VLOOKUP(I8674,'DE-PARA'!B:D,3,0),VLOOKUP(I8674,'DE-PARA'!C:D,2,0)),"NÃO ENCONTRADO")</f>
        <v>Serviços</v>
      </c>
      <c r="L8674" s="50" t="str">
        <f>VLOOKUP(K8674,'Base -Receita-Despesa'!$B:$AS,1,FALSE)</f>
        <v>Serviços</v>
      </c>
    </row>
    <row r="8675" spans="1:12" ht="15" customHeight="1" x14ac:dyDescent="0.25">
      <c r="A8675" s="81" t="str">
        <f t="shared" si="276"/>
        <v>2020</v>
      </c>
      <c r="B8675" s="259" t="s">
        <v>1021</v>
      </c>
      <c r="C8675" s="260" t="s">
        <v>1022</v>
      </c>
      <c r="D8675" s="73" t="str">
        <f t="shared" si="277"/>
        <v>ago/2020</v>
      </c>
      <c r="E8675" s="263">
        <v>44063</v>
      </c>
      <c r="F8675" s="262" t="s">
        <v>2301</v>
      </c>
      <c r="G8675" s="259" t="s">
        <v>295</v>
      </c>
      <c r="H8675" s="266" t="s">
        <v>840</v>
      </c>
      <c r="I8675" s="264" t="s">
        <v>153</v>
      </c>
      <c r="J8675" s="266">
        <v>-60.28</v>
      </c>
      <c r="K8675" s="82" t="str">
        <f>IFERROR(IFERROR(VLOOKUP(I8675,'DE-PARA'!B:D,3,0),VLOOKUP(I8675,'DE-PARA'!C:D,2,0)),"NÃO ENCONTRADO")</f>
        <v>Serviços</v>
      </c>
      <c r="L8675" s="50" t="str">
        <f>VLOOKUP(K8675,'Base -Receita-Despesa'!$B:$AS,1,FALSE)</f>
        <v>Serviços</v>
      </c>
    </row>
    <row r="8676" spans="1:12" ht="15" customHeight="1" x14ac:dyDescent="0.25">
      <c r="A8676" s="81" t="str">
        <f t="shared" si="276"/>
        <v>2020</v>
      </c>
      <c r="B8676" s="259" t="s">
        <v>1021</v>
      </c>
      <c r="C8676" s="260" t="s">
        <v>1022</v>
      </c>
      <c r="D8676" s="73" t="str">
        <f t="shared" si="277"/>
        <v>ago/2020</v>
      </c>
      <c r="E8676" s="263">
        <v>44063</v>
      </c>
      <c r="F8676" s="262" t="s">
        <v>2302</v>
      </c>
      <c r="G8676" s="259" t="s">
        <v>295</v>
      </c>
      <c r="H8676" s="266" t="s">
        <v>840</v>
      </c>
      <c r="I8676" s="264" t="s">
        <v>150</v>
      </c>
      <c r="J8676" s="285">
        <v>-1030.4000000000001</v>
      </c>
      <c r="K8676" s="82" t="str">
        <f>IFERROR(IFERROR(VLOOKUP(I8676,'DE-PARA'!B:D,3,0),VLOOKUP(I8676,'DE-PARA'!C:D,2,0)),"NÃO ENCONTRADO")</f>
        <v>Serviços</v>
      </c>
      <c r="L8676" s="50" t="str">
        <f>VLOOKUP(K8676,'Base -Receita-Despesa'!$B:$AS,1,FALSE)</f>
        <v>Serviços</v>
      </c>
    </row>
    <row r="8677" spans="1:12" ht="15" customHeight="1" x14ac:dyDescent="0.25">
      <c r="A8677" s="81" t="str">
        <f t="shared" si="276"/>
        <v>2020</v>
      </c>
      <c r="B8677" s="259" t="s">
        <v>1021</v>
      </c>
      <c r="C8677" s="260" t="s">
        <v>1022</v>
      </c>
      <c r="D8677" s="73" t="str">
        <f t="shared" si="277"/>
        <v>ago/2020</v>
      </c>
      <c r="E8677" s="263">
        <v>44063</v>
      </c>
      <c r="F8677" s="262" t="s">
        <v>2303</v>
      </c>
      <c r="G8677" s="259" t="s">
        <v>295</v>
      </c>
      <c r="H8677" s="266" t="s">
        <v>840</v>
      </c>
      <c r="I8677" s="264" t="s">
        <v>150</v>
      </c>
      <c r="J8677" s="266">
        <v>-68.930000000000007</v>
      </c>
      <c r="K8677" s="82" t="str">
        <f>IFERROR(IFERROR(VLOOKUP(I8677,'DE-PARA'!B:D,3,0),VLOOKUP(I8677,'DE-PARA'!C:D,2,0)),"NÃO ENCONTRADO")</f>
        <v>Serviços</v>
      </c>
      <c r="L8677" s="50" t="str">
        <f>VLOOKUP(K8677,'Base -Receita-Despesa'!$B:$AS,1,FALSE)</f>
        <v>Serviços</v>
      </c>
    </row>
    <row r="8678" spans="1:12" ht="15" customHeight="1" x14ac:dyDescent="0.25">
      <c r="A8678" s="81" t="str">
        <f t="shared" si="276"/>
        <v>2020</v>
      </c>
      <c r="B8678" s="259" t="s">
        <v>1021</v>
      </c>
      <c r="C8678" s="260" t="s">
        <v>1022</v>
      </c>
      <c r="D8678" s="73" t="str">
        <f t="shared" si="277"/>
        <v>ago/2020</v>
      </c>
      <c r="E8678" s="263">
        <v>44063</v>
      </c>
      <c r="F8678" s="262" t="s">
        <v>908</v>
      </c>
      <c r="G8678" s="259" t="s">
        <v>295</v>
      </c>
      <c r="H8678" s="266" t="s">
        <v>871</v>
      </c>
      <c r="I8678" s="264" t="s">
        <v>243</v>
      </c>
      <c r="J8678" s="285">
        <v>-1288.58</v>
      </c>
      <c r="K8678" s="82" t="str">
        <f>IFERROR(IFERROR(VLOOKUP(I8678,'DE-PARA'!B:D,3,0),VLOOKUP(I8678,'DE-PARA'!C:D,2,0)),"NÃO ENCONTRADO")</f>
        <v>Pessoal</v>
      </c>
      <c r="L8678" s="50" t="str">
        <f>VLOOKUP(K8678,'Base -Receita-Despesa'!$B:$AS,1,FALSE)</f>
        <v>Pessoal</v>
      </c>
    </row>
    <row r="8679" spans="1:12" ht="15" customHeight="1" x14ac:dyDescent="0.25">
      <c r="A8679" s="81" t="str">
        <f t="shared" si="276"/>
        <v>2020</v>
      </c>
      <c r="B8679" s="259" t="s">
        <v>1021</v>
      </c>
      <c r="C8679" s="260" t="s">
        <v>1022</v>
      </c>
      <c r="D8679" s="73" t="str">
        <f t="shared" si="277"/>
        <v>ago/2020</v>
      </c>
      <c r="E8679" s="263">
        <v>44063</v>
      </c>
      <c r="F8679" s="262" t="s">
        <v>908</v>
      </c>
      <c r="G8679" s="259" t="s">
        <v>295</v>
      </c>
      <c r="H8679" s="264" t="s">
        <v>2224</v>
      </c>
      <c r="I8679" s="264" t="s">
        <v>243</v>
      </c>
      <c r="J8679" s="285">
        <v>-1220.4100000000001</v>
      </c>
      <c r="K8679" s="82" t="str">
        <f>IFERROR(IFERROR(VLOOKUP(I8679,'DE-PARA'!B:D,3,0),VLOOKUP(I8679,'DE-PARA'!C:D,2,0)),"NÃO ENCONTRADO")</f>
        <v>Pessoal</v>
      </c>
      <c r="L8679" s="50" t="str">
        <f>VLOOKUP(K8679,'Base -Receita-Despesa'!$B:$AS,1,FALSE)</f>
        <v>Pessoal</v>
      </c>
    </row>
    <row r="8680" spans="1:12" ht="15" customHeight="1" x14ac:dyDescent="0.25">
      <c r="A8680" s="81" t="str">
        <f t="shared" si="276"/>
        <v>2020</v>
      </c>
      <c r="B8680" s="259" t="s">
        <v>1021</v>
      </c>
      <c r="C8680" s="260" t="s">
        <v>1022</v>
      </c>
      <c r="D8680" s="73" t="str">
        <f t="shared" si="277"/>
        <v>ago/2020</v>
      </c>
      <c r="E8680" s="263">
        <v>44063</v>
      </c>
      <c r="F8680" s="262" t="s">
        <v>551</v>
      </c>
      <c r="G8680" s="259" t="s">
        <v>295</v>
      </c>
      <c r="H8680" s="266" t="s">
        <v>844</v>
      </c>
      <c r="I8680" s="264" t="s">
        <v>243</v>
      </c>
      <c r="J8680" s="285">
        <v>-3033.78</v>
      </c>
      <c r="K8680" s="82" t="str">
        <f>IFERROR(IFERROR(VLOOKUP(I8680,'DE-PARA'!B:D,3,0),VLOOKUP(I8680,'DE-PARA'!C:D,2,0)),"NÃO ENCONTRADO")</f>
        <v>Pessoal</v>
      </c>
      <c r="L8680" s="50" t="str">
        <f>VLOOKUP(K8680,'Base -Receita-Despesa'!$B:$AS,1,FALSE)</f>
        <v>Pessoal</v>
      </c>
    </row>
    <row r="8681" spans="1:12" ht="15" customHeight="1" x14ac:dyDescent="0.25">
      <c r="A8681" s="81" t="str">
        <f t="shared" si="276"/>
        <v>2020</v>
      </c>
      <c r="B8681" s="259" t="s">
        <v>1021</v>
      </c>
      <c r="C8681" s="260" t="s">
        <v>1022</v>
      </c>
      <c r="D8681" s="73" t="str">
        <f t="shared" si="277"/>
        <v>ago/2020</v>
      </c>
      <c r="E8681" s="263">
        <v>44063</v>
      </c>
      <c r="F8681" s="262" t="s">
        <v>550</v>
      </c>
      <c r="G8681" s="259" t="s">
        <v>295</v>
      </c>
      <c r="H8681" s="266" t="s">
        <v>844</v>
      </c>
      <c r="I8681" s="264" t="s">
        <v>243</v>
      </c>
      <c r="J8681" s="266">
        <v>-678.57</v>
      </c>
      <c r="K8681" s="82" t="str">
        <f>IFERROR(IFERROR(VLOOKUP(I8681,'DE-PARA'!B:D,3,0),VLOOKUP(I8681,'DE-PARA'!C:D,2,0)),"NÃO ENCONTRADO")</f>
        <v>Pessoal</v>
      </c>
      <c r="L8681" s="50" t="str">
        <f>VLOOKUP(K8681,'Base -Receita-Despesa'!$B:$AS,1,FALSE)</f>
        <v>Pessoal</v>
      </c>
    </row>
    <row r="8682" spans="1:12" ht="15" customHeight="1" x14ac:dyDescent="0.25">
      <c r="A8682" s="81" t="str">
        <f t="shared" si="276"/>
        <v>2020</v>
      </c>
      <c r="B8682" s="259" t="s">
        <v>1021</v>
      </c>
      <c r="C8682" s="260" t="s">
        <v>1022</v>
      </c>
      <c r="D8682" s="73" t="str">
        <f t="shared" si="277"/>
        <v>ago/2020</v>
      </c>
      <c r="E8682" s="263">
        <v>44063</v>
      </c>
      <c r="F8682" s="262" t="s">
        <v>1317</v>
      </c>
      <c r="G8682" s="259" t="s">
        <v>295</v>
      </c>
      <c r="H8682" s="266" t="s">
        <v>844</v>
      </c>
      <c r="I8682" s="264" t="s">
        <v>243</v>
      </c>
      <c r="J8682" s="285">
        <v>-1437.15</v>
      </c>
      <c r="K8682" s="82" t="str">
        <f>IFERROR(IFERROR(VLOOKUP(I8682,'DE-PARA'!B:D,3,0),VLOOKUP(I8682,'DE-PARA'!C:D,2,0)),"NÃO ENCONTRADO")</f>
        <v>Pessoal</v>
      </c>
      <c r="L8682" s="50" t="str">
        <f>VLOOKUP(K8682,'Base -Receita-Despesa'!$B:$AS,1,FALSE)</f>
        <v>Pessoal</v>
      </c>
    </row>
    <row r="8683" spans="1:12" ht="15" customHeight="1" x14ac:dyDescent="0.25">
      <c r="A8683" s="81" t="str">
        <f t="shared" si="276"/>
        <v>2020</v>
      </c>
      <c r="B8683" s="259" t="s">
        <v>1021</v>
      </c>
      <c r="C8683" s="260" t="s">
        <v>1022</v>
      </c>
      <c r="D8683" s="73" t="str">
        <f t="shared" si="277"/>
        <v>ago/2020</v>
      </c>
      <c r="E8683" s="263">
        <v>44063</v>
      </c>
      <c r="F8683" s="262" t="s">
        <v>552</v>
      </c>
      <c r="G8683" s="259" t="s">
        <v>295</v>
      </c>
      <c r="H8683" s="266" t="s">
        <v>844</v>
      </c>
      <c r="I8683" s="264" t="s">
        <v>243</v>
      </c>
      <c r="J8683" s="285">
        <v>-1693.28</v>
      </c>
      <c r="K8683" s="82" t="str">
        <f>IFERROR(IFERROR(VLOOKUP(I8683,'DE-PARA'!B:D,3,0),VLOOKUP(I8683,'DE-PARA'!C:D,2,0)),"NÃO ENCONTRADO")</f>
        <v>Pessoal</v>
      </c>
      <c r="L8683" s="50" t="str">
        <f>VLOOKUP(K8683,'Base -Receita-Despesa'!$B:$AS,1,FALSE)</f>
        <v>Pessoal</v>
      </c>
    </row>
    <row r="8684" spans="1:12" ht="15" customHeight="1" x14ac:dyDescent="0.25">
      <c r="A8684" s="81" t="str">
        <f t="shared" si="276"/>
        <v>2020</v>
      </c>
      <c r="B8684" s="259" t="s">
        <v>1021</v>
      </c>
      <c r="C8684" s="260" t="s">
        <v>1022</v>
      </c>
      <c r="D8684" s="73" t="str">
        <f t="shared" si="277"/>
        <v>ago/2020</v>
      </c>
      <c r="E8684" s="263">
        <v>44063</v>
      </c>
      <c r="F8684" s="262" t="s">
        <v>2304</v>
      </c>
      <c r="G8684" s="259" t="s">
        <v>295</v>
      </c>
      <c r="H8684" s="264" t="s">
        <v>961</v>
      </c>
      <c r="I8684" s="264" t="s">
        <v>137</v>
      </c>
      <c r="J8684" s="266">
        <v>-90</v>
      </c>
      <c r="K8684" s="82" t="str">
        <f>IFERROR(IFERROR(VLOOKUP(I8684,'DE-PARA'!B:D,3,0),VLOOKUP(I8684,'DE-PARA'!C:D,2,0)),"NÃO ENCONTRADO")</f>
        <v>Serviços</v>
      </c>
      <c r="L8684" s="50" t="str">
        <f>VLOOKUP(K8684,'Base -Receita-Despesa'!$B:$AS,1,FALSE)</f>
        <v>Serviços</v>
      </c>
    </row>
    <row r="8685" spans="1:12" ht="15" customHeight="1" x14ac:dyDescent="0.25">
      <c r="A8685" s="81" t="str">
        <f t="shared" si="276"/>
        <v>2020</v>
      </c>
      <c r="B8685" s="259" t="s">
        <v>1021</v>
      </c>
      <c r="C8685" s="260" t="s">
        <v>1022</v>
      </c>
      <c r="D8685" s="73" t="str">
        <f t="shared" si="277"/>
        <v>ago/2020</v>
      </c>
      <c r="E8685" s="263">
        <v>44063</v>
      </c>
      <c r="F8685" s="262" t="s">
        <v>2305</v>
      </c>
      <c r="G8685" s="259" t="s">
        <v>295</v>
      </c>
      <c r="H8685" s="266" t="s">
        <v>338</v>
      </c>
      <c r="I8685" s="264" t="s">
        <v>137</v>
      </c>
      <c r="J8685" s="266">
        <v>-124.35</v>
      </c>
      <c r="K8685" s="82" t="str">
        <f>IFERROR(IFERROR(VLOOKUP(I8685,'DE-PARA'!B:D,3,0),VLOOKUP(I8685,'DE-PARA'!C:D,2,0)),"NÃO ENCONTRADO")</f>
        <v>Serviços</v>
      </c>
      <c r="L8685" s="50" t="str">
        <f>VLOOKUP(K8685,'Base -Receita-Despesa'!$B:$AS,1,FALSE)</f>
        <v>Serviços</v>
      </c>
    </row>
    <row r="8686" spans="1:12" ht="15" customHeight="1" x14ac:dyDescent="0.25">
      <c r="A8686" s="81" t="str">
        <f t="shared" si="276"/>
        <v>2020</v>
      </c>
      <c r="B8686" s="259" t="s">
        <v>1021</v>
      </c>
      <c r="C8686" s="260" t="s">
        <v>1022</v>
      </c>
      <c r="D8686" s="73" t="str">
        <f t="shared" si="277"/>
        <v>ago/2020</v>
      </c>
      <c r="E8686" s="263">
        <v>44063</v>
      </c>
      <c r="F8686" s="259" t="s">
        <v>2181</v>
      </c>
      <c r="G8686" s="259" t="s">
        <v>295</v>
      </c>
      <c r="H8686" s="264" t="s">
        <v>2306</v>
      </c>
      <c r="I8686" s="264" t="s">
        <v>156</v>
      </c>
      <c r="J8686" s="265">
        <v>-1962.16</v>
      </c>
      <c r="K8686" s="82" t="str">
        <f>IFERROR(IFERROR(VLOOKUP(I8686,'DE-PARA'!B:D,3,0),VLOOKUP(I8686,'DE-PARA'!C:D,2,0)),"NÃO ENCONTRADO")</f>
        <v>Encargos sobre Folha de Pagamento</v>
      </c>
      <c r="L8686" s="50" t="str">
        <f>VLOOKUP(K8686,'Base -Receita-Despesa'!$B:$AS,1,FALSE)</f>
        <v>Encargos sobre Folha de Pagamento</v>
      </c>
    </row>
    <row r="8687" spans="1:12" ht="15" customHeight="1" x14ac:dyDescent="0.25">
      <c r="A8687" s="81" t="str">
        <f t="shared" si="276"/>
        <v>2020</v>
      </c>
      <c r="B8687" s="259" t="s">
        <v>1021</v>
      </c>
      <c r="C8687" s="260" t="s">
        <v>1022</v>
      </c>
      <c r="D8687" s="73" t="str">
        <f t="shared" si="277"/>
        <v>ago/2020</v>
      </c>
      <c r="E8687" s="263">
        <v>44063</v>
      </c>
      <c r="F8687" s="259" t="s">
        <v>1126</v>
      </c>
      <c r="G8687" s="259" t="s">
        <v>295</v>
      </c>
      <c r="H8687" s="264" t="s">
        <v>961</v>
      </c>
      <c r="I8687" s="264" t="s">
        <v>137</v>
      </c>
      <c r="J8687" s="264">
        <v>-90</v>
      </c>
      <c r="K8687" s="82" t="str">
        <f>IFERROR(IFERROR(VLOOKUP(I8687,'DE-PARA'!B:D,3,0),VLOOKUP(I8687,'DE-PARA'!C:D,2,0)),"NÃO ENCONTRADO")</f>
        <v>Serviços</v>
      </c>
      <c r="L8687" s="50" t="str">
        <f>VLOOKUP(K8687,'Base -Receita-Despesa'!$B:$AS,1,FALSE)</f>
        <v>Serviços</v>
      </c>
    </row>
    <row r="8688" spans="1:12" ht="15" customHeight="1" x14ac:dyDescent="0.25">
      <c r="A8688" s="81" t="str">
        <f t="shared" si="276"/>
        <v>2020</v>
      </c>
      <c r="B8688" s="259" t="s">
        <v>1021</v>
      </c>
      <c r="C8688" s="260" t="s">
        <v>1022</v>
      </c>
      <c r="D8688" s="73" t="str">
        <f t="shared" si="277"/>
        <v>ago/2020</v>
      </c>
      <c r="E8688" s="263">
        <v>44063</v>
      </c>
      <c r="F8688" s="259" t="s">
        <v>794</v>
      </c>
      <c r="G8688" s="259" t="s">
        <v>295</v>
      </c>
      <c r="H8688" s="264" t="s">
        <v>960</v>
      </c>
      <c r="I8688" s="264" t="s">
        <v>156</v>
      </c>
      <c r="J8688" s="265">
        <v>-10859.59</v>
      </c>
      <c r="K8688" s="82" t="str">
        <f>IFERROR(IFERROR(VLOOKUP(I8688,'DE-PARA'!B:D,3,0),VLOOKUP(I8688,'DE-PARA'!C:D,2,0)),"NÃO ENCONTRADO")</f>
        <v>Encargos sobre Folha de Pagamento</v>
      </c>
      <c r="L8688" s="50" t="str">
        <f>VLOOKUP(K8688,'Base -Receita-Despesa'!$B:$AS,1,FALSE)</f>
        <v>Encargos sobre Folha de Pagamento</v>
      </c>
    </row>
    <row r="8689" spans="1:12" ht="15" customHeight="1" x14ac:dyDescent="0.25">
      <c r="A8689" s="81" t="str">
        <f t="shared" si="276"/>
        <v>2020</v>
      </c>
      <c r="B8689" s="259" t="s">
        <v>1021</v>
      </c>
      <c r="C8689" s="260" t="s">
        <v>1022</v>
      </c>
      <c r="D8689" s="73" t="str">
        <f t="shared" si="277"/>
        <v>ago/2020</v>
      </c>
      <c r="E8689" s="263">
        <v>44063</v>
      </c>
      <c r="F8689" s="259" t="s">
        <v>2307</v>
      </c>
      <c r="G8689" s="259" t="s">
        <v>295</v>
      </c>
      <c r="H8689" s="264" t="s">
        <v>840</v>
      </c>
      <c r="I8689" s="264" t="s">
        <v>150</v>
      </c>
      <c r="J8689" s="265">
        <v>-7556.23</v>
      </c>
      <c r="K8689" s="82" t="str">
        <f>IFERROR(IFERROR(VLOOKUP(I8689,'DE-PARA'!B:D,3,0),VLOOKUP(I8689,'DE-PARA'!C:D,2,0)),"NÃO ENCONTRADO")</f>
        <v>Serviços</v>
      </c>
      <c r="L8689" s="50" t="str">
        <f>VLOOKUP(K8689,'Base -Receita-Despesa'!$B:$AS,1,FALSE)</f>
        <v>Serviços</v>
      </c>
    </row>
    <row r="8690" spans="1:12" ht="15" customHeight="1" x14ac:dyDescent="0.25">
      <c r="A8690" s="81" t="str">
        <f t="shared" ref="A8690:A8753" si="278">IF(K8690="NÃO ENCONTRADO",0,RIGHT(D8690,4))</f>
        <v>2020</v>
      </c>
      <c r="B8690" s="259" t="s">
        <v>1021</v>
      </c>
      <c r="C8690" s="260" t="s">
        <v>1022</v>
      </c>
      <c r="D8690" s="73" t="str">
        <f t="shared" si="277"/>
        <v>ago/2020</v>
      </c>
      <c r="E8690" s="263">
        <v>44063</v>
      </c>
      <c r="F8690" s="259" t="s">
        <v>214</v>
      </c>
      <c r="G8690" s="259" t="s">
        <v>295</v>
      </c>
      <c r="H8690" s="264" t="s">
        <v>2195</v>
      </c>
      <c r="I8690" s="264" t="s">
        <v>133</v>
      </c>
      <c r="J8690" s="264">
        <v>-99</v>
      </c>
      <c r="K8690" s="82" t="str">
        <f>IFERROR(IFERROR(VLOOKUP(I8690,'DE-PARA'!B:D,3,0),VLOOKUP(I8690,'DE-PARA'!C:D,2,0)),"NÃO ENCONTRADO")</f>
        <v>Outras Saídas</v>
      </c>
      <c r="L8690" s="50" t="str">
        <f>VLOOKUP(K8690,'Base -Receita-Despesa'!$B:$AS,1,FALSE)</f>
        <v>Outras Saídas</v>
      </c>
    </row>
    <row r="8691" spans="1:12" ht="15" customHeight="1" x14ac:dyDescent="0.25">
      <c r="A8691" s="81" t="str">
        <f t="shared" si="278"/>
        <v>2020</v>
      </c>
      <c r="B8691" s="259" t="s">
        <v>1021</v>
      </c>
      <c r="C8691" s="260" t="s">
        <v>1022</v>
      </c>
      <c r="D8691" s="73" t="str">
        <f t="shared" si="277"/>
        <v>ago/2020</v>
      </c>
      <c r="E8691" s="263">
        <v>44067</v>
      </c>
      <c r="F8691" s="259">
        <v>321</v>
      </c>
      <c r="G8691" s="259" t="s">
        <v>295</v>
      </c>
      <c r="H8691" s="264" t="s">
        <v>2214</v>
      </c>
      <c r="I8691" s="264" t="s">
        <v>243</v>
      </c>
      <c r="J8691" s="265">
        <v>-88830.45</v>
      </c>
      <c r="K8691" s="82" t="str">
        <f>IFERROR(IFERROR(VLOOKUP(I8691,'DE-PARA'!B:D,3,0),VLOOKUP(I8691,'DE-PARA'!C:D,2,0)),"NÃO ENCONTRADO")</f>
        <v>Pessoal</v>
      </c>
      <c r="L8691" s="50" t="str">
        <f>VLOOKUP(K8691,'Base -Receita-Despesa'!$B:$AS,1,FALSE)</f>
        <v>Pessoal</v>
      </c>
    </row>
    <row r="8692" spans="1:12" ht="15" customHeight="1" x14ac:dyDescent="0.25">
      <c r="A8692" s="81" t="str">
        <f t="shared" si="278"/>
        <v>2020</v>
      </c>
      <c r="B8692" s="259" t="s">
        <v>1021</v>
      </c>
      <c r="C8692" s="260" t="s">
        <v>1022</v>
      </c>
      <c r="D8692" s="73" t="str">
        <f t="shared" si="277"/>
        <v>ago/2020</v>
      </c>
      <c r="E8692" s="263">
        <v>44067</v>
      </c>
      <c r="F8692" s="261" t="s">
        <v>214</v>
      </c>
      <c r="G8692" s="259" t="s">
        <v>295</v>
      </c>
      <c r="H8692" s="264" t="s">
        <v>197</v>
      </c>
      <c r="I8692" s="264" t="s">
        <v>133</v>
      </c>
      <c r="J8692" s="264">
        <v>-10</v>
      </c>
      <c r="K8692" s="82" t="str">
        <f>IFERROR(IFERROR(VLOOKUP(I8692,'DE-PARA'!B:D,3,0),VLOOKUP(I8692,'DE-PARA'!C:D,2,0)),"NÃO ENCONTRADO")</f>
        <v>Outras Saídas</v>
      </c>
      <c r="L8692" s="50" t="str">
        <f>VLOOKUP(K8692,'Base -Receita-Despesa'!$B:$AS,1,FALSE)</f>
        <v>Outras Saídas</v>
      </c>
    </row>
    <row r="8693" spans="1:12" ht="15" customHeight="1" x14ac:dyDescent="0.25">
      <c r="A8693" s="81" t="str">
        <f t="shared" si="278"/>
        <v>2020</v>
      </c>
      <c r="B8693" s="259" t="s">
        <v>1021</v>
      </c>
      <c r="C8693" s="260" t="s">
        <v>1022</v>
      </c>
      <c r="D8693" s="73" t="str">
        <f t="shared" si="277"/>
        <v>ago/2020</v>
      </c>
      <c r="E8693" s="263">
        <v>44068</v>
      </c>
      <c r="F8693" s="259">
        <v>60511</v>
      </c>
      <c r="G8693" s="259" t="s">
        <v>295</v>
      </c>
      <c r="H8693" s="264" t="s">
        <v>1818</v>
      </c>
      <c r="I8693" s="264" t="s">
        <v>138</v>
      </c>
      <c r="J8693" s="264">
        <v>-190</v>
      </c>
      <c r="K8693" s="82" t="str">
        <f>IFERROR(IFERROR(VLOOKUP(I8693,'DE-PARA'!B:D,3,0),VLOOKUP(I8693,'DE-PARA'!C:D,2,0)),"NÃO ENCONTRADO")</f>
        <v>Concessionárias (água, luz e telefone)</v>
      </c>
      <c r="L8693" s="50" t="str">
        <f>VLOOKUP(K8693,'Base -Receita-Despesa'!$B:$AS,1,FALSE)</f>
        <v>Concessionárias (água, luz e telefone)</v>
      </c>
    </row>
    <row r="8694" spans="1:12" ht="15" customHeight="1" x14ac:dyDescent="0.25">
      <c r="A8694" s="81" t="str">
        <f t="shared" si="278"/>
        <v>2020</v>
      </c>
      <c r="B8694" s="259" t="s">
        <v>1021</v>
      </c>
      <c r="C8694" s="260" t="s">
        <v>1022</v>
      </c>
      <c r="D8694" s="73" t="str">
        <f t="shared" si="277"/>
        <v>ago/2020</v>
      </c>
      <c r="E8694" s="263">
        <v>44069</v>
      </c>
      <c r="F8694" s="259" t="s">
        <v>174</v>
      </c>
      <c r="G8694" s="259" t="s">
        <v>295</v>
      </c>
      <c r="H8694" s="264" t="s">
        <v>2308</v>
      </c>
      <c r="I8694" s="264" t="s">
        <v>128</v>
      </c>
      <c r="J8694" s="265">
        <v>-4399.09</v>
      </c>
      <c r="K8694" s="82" t="str">
        <f>IFERROR(IFERROR(VLOOKUP(I8694,'DE-PARA'!B:D,3,0),VLOOKUP(I8694,'DE-PARA'!C:D,2,0)),"NÃO ENCONTRADO")</f>
        <v>Rescisões Trabalhistas</v>
      </c>
      <c r="L8694" s="50" t="str">
        <f>VLOOKUP(K8694,'Base -Receita-Despesa'!$B:$AS,1,FALSE)</f>
        <v>Rescisões Trabalhistas</v>
      </c>
    </row>
    <row r="8695" spans="1:12" ht="15" customHeight="1" x14ac:dyDescent="0.25">
      <c r="A8695" s="81" t="str">
        <f t="shared" si="278"/>
        <v>2020</v>
      </c>
      <c r="B8695" s="259" t="s">
        <v>1021</v>
      </c>
      <c r="C8695" s="260" t="s">
        <v>1022</v>
      </c>
      <c r="D8695" s="73" t="str">
        <f t="shared" si="277"/>
        <v>ago/2020</v>
      </c>
      <c r="E8695" s="263">
        <v>44070</v>
      </c>
      <c r="F8695" s="259" t="s">
        <v>174</v>
      </c>
      <c r="G8695" s="259" t="s">
        <v>295</v>
      </c>
      <c r="H8695" s="264" t="s">
        <v>2033</v>
      </c>
      <c r="I8695" s="264" t="s">
        <v>128</v>
      </c>
      <c r="J8695" s="264">
        <v>-885.85</v>
      </c>
      <c r="K8695" s="82" t="str">
        <f>IFERROR(IFERROR(VLOOKUP(I8695,'DE-PARA'!B:D,3,0),VLOOKUP(I8695,'DE-PARA'!C:D,2,0)),"NÃO ENCONTRADO")</f>
        <v>Rescisões Trabalhistas</v>
      </c>
      <c r="L8695" s="50" t="str">
        <f>VLOOKUP(K8695,'Base -Receita-Despesa'!$B:$AS,1,FALSE)</f>
        <v>Rescisões Trabalhistas</v>
      </c>
    </row>
    <row r="8696" spans="1:12" ht="15" customHeight="1" x14ac:dyDescent="0.25">
      <c r="A8696" s="81" t="str">
        <f t="shared" si="278"/>
        <v>2020</v>
      </c>
      <c r="B8696" s="259" t="s">
        <v>1021</v>
      </c>
      <c r="C8696" s="260" t="s">
        <v>1022</v>
      </c>
      <c r="D8696" s="73" t="str">
        <f t="shared" si="277"/>
        <v>ago/2020</v>
      </c>
      <c r="E8696" s="263">
        <v>44070</v>
      </c>
      <c r="F8696" s="261" t="s">
        <v>214</v>
      </c>
      <c r="G8696" s="259" t="s">
        <v>295</v>
      </c>
      <c r="H8696" s="264" t="s">
        <v>197</v>
      </c>
      <c r="I8696" s="264" t="s">
        <v>133</v>
      </c>
      <c r="J8696" s="264">
        <v>-10</v>
      </c>
      <c r="K8696" s="82" t="str">
        <f>IFERROR(IFERROR(VLOOKUP(I8696,'DE-PARA'!B:D,3,0),VLOOKUP(I8696,'DE-PARA'!C:D,2,0)),"NÃO ENCONTRADO")</f>
        <v>Outras Saídas</v>
      </c>
      <c r="L8696" s="50" t="str">
        <f>VLOOKUP(K8696,'Base -Receita-Despesa'!$B:$AS,1,FALSE)</f>
        <v>Outras Saídas</v>
      </c>
    </row>
    <row r="8697" spans="1:12" ht="15" customHeight="1" x14ac:dyDescent="0.25">
      <c r="A8697" s="81" t="str">
        <f t="shared" si="278"/>
        <v>2020</v>
      </c>
      <c r="B8697" s="259" t="s">
        <v>1023</v>
      </c>
      <c r="C8697" s="260" t="s">
        <v>1022</v>
      </c>
      <c r="D8697" s="73" t="str">
        <f t="shared" si="277"/>
        <v>ago/2020</v>
      </c>
      <c r="E8697" s="263">
        <v>44071</v>
      </c>
      <c r="F8697" s="259" t="s">
        <v>143</v>
      </c>
      <c r="G8697" s="259" t="s">
        <v>295</v>
      </c>
      <c r="H8697" s="264" t="s">
        <v>143</v>
      </c>
      <c r="I8697" s="264" t="s">
        <v>235</v>
      </c>
      <c r="J8697" s="265">
        <v>404243.72</v>
      </c>
      <c r="K8697" s="82" t="str">
        <f>IFERROR(IFERROR(VLOOKUP(I8697,'DE-PARA'!B:D,3,0),VLOOKUP(I8697,'DE-PARA'!C:D,2,0)),"NÃO ENCONTRADO")</f>
        <v>Repasses Contrato de Gestão</v>
      </c>
      <c r="L8697" s="50" t="str">
        <f>VLOOKUP(K8697,'Base -Receita-Despesa'!$B:$AS,1,FALSE)</f>
        <v>Repasses Contrato de Gestão</v>
      </c>
    </row>
    <row r="8698" spans="1:12" ht="15" customHeight="1" x14ac:dyDescent="0.25">
      <c r="A8698" s="81" t="str">
        <f t="shared" si="278"/>
        <v>2020</v>
      </c>
      <c r="B8698" s="259" t="s">
        <v>1023</v>
      </c>
      <c r="C8698" s="260" t="s">
        <v>1022</v>
      </c>
      <c r="D8698" s="73" t="str">
        <f t="shared" si="277"/>
        <v>ago/2020</v>
      </c>
      <c r="E8698" s="263">
        <v>44071</v>
      </c>
      <c r="F8698" s="259" t="s">
        <v>205</v>
      </c>
      <c r="G8698" s="259" t="s">
        <v>295</v>
      </c>
      <c r="H8698" s="264" t="s">
        <v>736</v>
      </c>
      <c r="I8698" s="264" t="s">
        <v>125</v>
      </c>
      <c r="J8698" s="265">
        <v>-404243.72</v>
      </c>
      <c r="K8698" s="82" t="str">
        <f>IFERROR(IFERROR(VLOOKUP(I8698,'DE-PARA'!B:D,3,0),VLOOKUP(I8698,'DE-PARA'!C:D,2,0)),"NÃO ENCONTRADO")</f>
        <v>TEV – Transferências Entre Contas (Entradas)</v>
      </c>
      <c r="L8698" s="50" t="str">
        <f>VLOOKUP(K8698,'Base -Receita-Despesa'!$B:$AS,1,FALSE)</f>
        <v>TEV – Transferências Entre Contas (Entradas)</v>
      </c>
    </row>
    <row r="8699" spans="1:12" ht="15" customHeight="1" x14ac:dyDescent="0.25">
      <c r="A8699" s="81" t="str">
        <f t="shared" si="278"/>
        <v>2020</v>
      </c>
      <c r="B8699" s="259" t="s">
        <v>1021</v>
      </c>
      <c r="C8699" s="260" t="s">
        <v>1022</v>
      </c>
      <c r="D8699" s="73" t="str">
        <f t="shared" si="277"/>
        <v>ago/2020</v>
      </c>
      <c r="E8699" s="263">
        <v>44071</v>
      </c>
      <c r="F8699" s="259" t="s">
        <v>205</v>
      </c>
      <c r="G8699" s="259" t="s">
        <v>295</v>
      </c>
      <c r="H8699" s="264" t="s">
        <v>736</v>
      </c>
      <c r="I8699" s="264" t="s">
        <v>125</v>
      </c>
      <c r="J8699" s="265">
        <v>404243.72</v>
      </c>
      <c r="K8699" s="82" t="str">
        <f>IFERROR(IFERROR(VLOOKUP(I8699,'DE-PARA'!B:D,3,0),VLOOKUP(I8699,'DE-PARA'!C:D,2,0)),"NÃO ENCONTRADO")</f>
        <v>TEV – Transferências Entre Contas (Entradas)</v>
      </c>
      <c r="L8699" s="50" t="str">
        <f>VLOOKUP(K8699,'Base -Receita-Despesa'!$B:$AS,1,FALSE)</f>
        <v>TEV – Transferências Entre Contas (Entradas)</v>
      </c>
    </row>
    <row r="8700" spans="1:12" ht="15" customHeight="1" x14ac:dyDescent="0.25">
      <c r="A8700" s="81" t="str">
        <f t="shared" si="278"/>
        <v>2020</v>
      </c>
      <c r="B8700" s="259" t="s">
        <v>1021</v>
      </c>
      <c r="C8700" s="260" t="s">
        <v>1022</v>
      </c>
      <c r="D8700" s="73" t="str">
        <f t="shared" si="277"/>
        <v>ago/2020</v>
      </c>
      <c r="E8700" s="263">
        <v>44071</v>
      </c>
      <c r="F8700" s="259" t="s">
        <v>929</v>
      </c>
      <c r="G8700" s="259" t="s">
        <v>295</v>
      </c>
      <c r="H8700" s="264" t="s">
        <v>2243</v>
      </c>
      <c r="I8700" s="264" t="s">
        <v>135</v>
      </c>
      <c r="J8700" s="264">
        <v>-374.37</v>
      </c>
      <c r="K8700" s="82" t="str">
        <f>IFERROR(IFERROR(VLOOKUP(I8700,'DE-PARA'!B:D,3,0),VLOOKUP(I8700,'DE-PARA'!C:D,2,0)),"NÃO ENCONTRADO")</f>
        <v>Pessoal</v>
      </c>
      <c r="L8700" s="50" t="str">
        <f>VLOOKUP(K8700,'Base -Receita-Despesa'!$B:$AS,1,FALSE)</f>
        <v>Pessoal</v>
      </c>
    </row>
    <row r="8701" spans="1:12" ht="15" customHeight="1" x14ac:dyDescent="0.25">
      <c r="A8701" s="81" t="str">
        <f t="shared" si="278"/>
        <v>2020</v>
      </c>
      <c r="B8701" s="259" t="s">
        <v>1021</v>
      </c>
      <c r="C8701" s="260" t="s">
        <v>1022</v>
      </c>
      <c r="D8701" s="73" t="str">
        <f t="shared" si="277"/>
        <v>ago/2020</v>
      </c>
      <c r="E8701" s="263">
        <v>44071</v>
      </c>
      <c r="F8701" s="259" t="s">
        <v>929</v>
      </c>
      <c r="G8701" s="259" t="s">
        <v>295</v>
      </c>
      <c r="H8701" s="264" t="s">
        <v>974</v>
      </c>
      <c r="I8701" s="264" t="s">
        <v>135</v>
      </c>
      <c r="J8701" s="265">
        <v>-48505.8</v>
      </c>
      <c r="K8701" s="82" t="str">
        <f>IFERROR(IFERROR(VLOOKUP(I8701,'DE-PARA'!B:D,3,0),VLOOKUP(I8701,'DE-PARA'!C:D,2,0)),"NÃO ENCONTRADO")</f>
        <v>Pessoal</v>
      </c>
      <c r="L8701" s="50" t="str">
        <f>VLOOKUP(K8701,'Base -Receita-Despesa'!$B:$AS,1,FALSE)</f>
        <v>Pessoal</v>
      </c>
    </row>
    <row r="8702" spans="1:12" ht="15" customHeight="1" x14ac:dyDescent="0.25">
      <c r="A8702" s="81" t="str">
        <f t="shared" si="278"/>
        <v>2020</v>
      </c>
      <c r="B8702" s="259" t="s">
        <v>1021</v>
      </c>
      <c r="C8702" s="260" t="s">
        <v>1022</v>
      </c>
      <c r="D8702" s="73" t="str">
        <f t="shared" si="277"/>
        <v>ago/2020</v>
      </c>
      <c r="E8702" s="263">
        <v>44071</v>
      </c>
      <c r="F8702" s="259" t="s">
        <v>129</v>
      </c>
      <c r="G8702" s="259" t="s">
        <v>295</v>
      </c>
      <c r="H8702" s="264" t="s">
        <v>2309</v>
      </c>
      <c r="I8702" s="264" t="s">
        <v>131</v>
      </c>
      <c r="J8702" s="265">
        <v>-2104.6799999999998</v>
      </c>
      <c r="K8702" s="82" t="str">
        <f>IFERROR(IFERROR(VLOOKUP(I8702,'DE-PARA'!B:D,3,0),VLOOKUP(I8702,'DE-PARA'!C:D,2,0)),"NÃO ENCONTRADO")</f>
        <v>Pessoal</v>
      </c>
      <c r="L8702" s="50" t="str">
        <f>VLOOKUP(K8702,'Base -Receita-Despesa'!$B:$AS,1,FALSE)</f>
        <v>Pessoal</v>
      </c>
    </row>
    <row r="8703" spans="1:12" ht="15" customHeight="1" x14ac:dyDescent="0.25">
      <c r="A8703" s="81" t="str">
        <f t="shared" si="278"/>
        <v>2020</v>
      </c>
      <c r="B8703" s="259" t="s">
        <v>1021</v>
      </c>
      <c r="C8703" s="260" t="s">
        <v>1022</v>
      </c>
      <c r="D8703" s="73" t="str">
        <f t="shared" si="277"/>
        <v>ago/2020</v>
      </c>
      <c r="E8703" s="263">
        <v>44071</v>
      </c>
      <c r="F8703" s="259" t="s">
        <v>129</v>
      </c>
      <c r="G8703" s="259" t="s">
        <v>295</v>
      </c>
      <c r="H8703" s="264" t="s">
        <v>1568</v>
      </c>
      <c r="I8703" s="264" t="s">
        <v>131</v>
      </c>
      <c r="J8703" s="265">
        <v>-3772.79</v>
      </c>
      <c r="K8703" s="82" t="str">
        <f>IFERROR(IFERROR(VLOOKUP(I8703,'DE-PARA'!B:D,3,0),VLOOKUP(I8703,'DE-PARA'!C:D,2,0)),"NÃO ENCONTRADO")</f>
        <v>Pessoal</v>
      </c>
      <c r="L8703" s="50" t="str">
        <f>VLOOKUP(K8703,'Base -Receita-Despesa'!$B:$AS,1,FALSE)</f>
        <v>Pessoal</v>
      </c>
    </row>
    <row r="8704" spans="1:12" ht="15" customHeight="1" x14ac:dyDescent="0.25">
      <c r="A8704" s="81" t="str">
        <f t="shared" si="278"/>
        <v>2020</v>
      </c>
      <c r="B8704" s="259" t="s">
        <v>1021</v>
      </c>
      <c r="C8704" s="260" t="s">
        <v>1022</v>
      </c>
      <c r="D8704" s="73" t="str">
        <f t="shared" si="277"/>
        <v>ago/2020</v>
      </c>
      <c r="E8704" s="263">
        <v>44071</v>
      </c>
      <c r="F8704" s="259" t="s">
        <v>129</v>
      </c>
      <c r="G8704" s="259" t="s">
        <v>295</v>
      </c>
      <c r="H8704" s="264" t="s">
        <v>1040</v>
      </c>
      <c r="I8704" s="264" t="s">
        <v>131</v>
      </c>
      <c r="J8704" s="265">
        <v>-2638.71</v>
      </c>
      <c r="K8704" s="82" t="str">
        <f>IFERROR(IFERROR(VLOOKUP(I8704,'DE-PARA'!B:D,3,0),VLOOKUP(I8704,'DE-PARA'!C:D,2,0)),"NÃO ENCONTRADO")</f>
        <v>Pessoal</v>
      </c>
      <c r="L8704" s="50" t="str">
        <f>VLOOKUP(K8704,'Base -Receita-Despesa'!$B:$AS,1,FALSE)</f>
        <v>Pessoal</v>
      </c>
    </row>
    <row r="8705" spans="1:12" ht="15" customHeight="1" x14ac:dyDescent="0.25">
      <c r="A8705" s="81" t="str">
        <f t="shared" si="278"/>
        <v>2020</v>
      </c>
      <c r="B8705" s="259" t="s">
        <v>1021</v>
      </c>
      <c r="C8705" s="260" t="s">
        <v>1022</v>
      </c>
      <c r="D8705" s="73" t="str">
        <f t="shared" si="277"/>
        <v>ago/2020</v>
      </c>
      <c r="E8705" s="263">
        <v>44071</v>
      </c>
      <c r="F8705" s="259" t="s">
        <v>129</v>
      </c>
      <c r="G8705" s="259" t="s">
        <v>295</v>
      </c>
      <c r="H8705" s="264" t="s">
        <v>1531</v>
      </c>
      <c r="I8705" s="264" t="s">
        <v>131</v>
      </c>
      <c r="J8705" s="265">
        <v>-1550.45</v>
      </c>
      <c r="K8705" s="82" t="str">
        <f>IFERROR(IFERROR(VLOOKUP(I8705,'DE-PARA'!B:D,3,0),VLOOKUP(I8705,'DE-PARA'!C:D,2,0)),"NÃO ENCONTRADO")</f>
        <v>Pessoal</v>
      </c>
      <c r="L8705" s="50" t="str">
        <f>VLOOKUP(K8705,'Base -Receita-Despesa'!$B:$AS,1,FALSE)</f>
        <v>Pessoal</v>
      </c>
    </row>
    <row r="8706" spans="1:12" ht="15" customHeight="1" x14ac:dyDescent="0.25">
      <c r="A8706" s="81" t="str">
        <f t="shared" si="278"/>
        <v>2020</v>
      </c>
      <c r="B8706" s="259" t="s">
        <v>1021</v>
      </c>
      <c r="C8706" s="260" t="s">
        <v>1022</v>
      </c>
      <c r="D8706" s="73" t="str">
        <f t="shared" si="277"/>
        <v>ago/2020</v>
      </c>
      <c r="E8706" s="263">
        <v>44071</v>
      </c>
      <c r="F8706" s="259" t="s">
        <v>129</v>
      </c>
      <c r="G8706" s="259" t="s">
        <v>295</v>
      </c>
      <c r="H8706" s="264" t="s">
        <v>1064</v>
      </c>
      <c r="I8706" s="264" t="s">
        <v>131</v>
      </c>
      <c r="J8706" s="265">
        <v>-1770.14</v>
      </c>
      <c r="K8706" s="82" t="str">
        <f>IFERROR(IFERROR(VLOOKUP(I8706,'DE-PARA'!B:D,3,0),VLOOKUP(I8706,'DE-PARA'!C:D,2,0)),"NÃO ENCONTRADO")</f>
        <v>Pessoal</v>
      </c>
      <c r="L8706" s="50" t="str">
        <f>VLOOKUP(K8706,'Base -Receita-Despesa'!$B:$AS,1,FALSE)</f>
        <v>Pessoal</v>
      </c>
    </row>
    <row r="8707" spans="1:12" ht="15" customHeight="1" x14ac:dyDescent="0.25">
      <c r="A8707" s="81" t="str">
        <f t="shared" si="278"/>
        <v>2020</v>
      </c>
      <c r="B8707" s="259" t="s">
        <v>1021</v>
      </c>
      <c r="C8707" s="260" t="s">
        <v>1022</v>
      </c>
      <c r="D8707" s="73" t="str">
        <f t="shared" ref="D8707:D8770" si="279">TEXT(E8707,"mmm/aaaa")</f>
        <v>ago/2020</v>
      </c>
      <c r="E8707" s="263">
        <v>44071</v>
      </c>
      <c r="F8707" s="259" t="s">
        <v>174</v>
      </c>
      <c r="G8707" s="259" t="s">
        <v>295</v>
      </c>
      <c r="H8707" s="264" t="s">
        <v>2310</v>
      </c>
      <c r="I8707" s="264" t="s">
        <v>128</v>
      </c>
      <c r="J8707" s="265">
        <v>-1057.4100000000001</v>
      </c>
      <c r="K8707" s="82" t="str">
        <f>IFERROR(IFERROR(VLOOKUP(I8707,'DE-PARA'!B:D,3,0),VLOOKUP(I8707,'DE-PARA'!C:D,2,0)),"NÃO ENCONTRADO")</f>
        <v>Rescisões Trabalhistas</v>
      </c>
      <c r="L8707" s="50" t="str">
        <f>VLOOKUP(K8707,'Base -Receita-Despesa'!$B:$AS,1,FALSE)</f>
        <v>Rescisões Trabalhistas</v>
      </c>
    </row>
    <row r="8708" spans="1:12" ht="15" customHeight="1" x14ac:dyDescent="0.25">
      <c r="A8708" s="81" t="str">
        <f t="shared" si="278"/>
        <v>2020</v>
      </c>
      <c r="B8708" s="259" t="s">
        <v>1021</v>
      </c>
      <c r="C8708" s="260" t="s">
        <v>1022</v>
      </c>
      <c r="D8708" s="73" t="str">
        <f t="shared" si="279"/>
        <v>ago/2020</v>
      </c>
      <c r="E8708" s="263">
        <v>44074</v>
      </c>
      <c r="F8708" s="259" t="s">
        <v>141</v>
      </c>
      <c r="G8708" s="259" t="s">
        <v>295</v>
      </c>
      <c r="H8708" s="264" t="s">
        <v>975</v>
      </c>
      <c r="I8708" s="264" t="s">
        <v>142</v>
      </c>
      <c r="J8708" s="265">
        <v>1563.02</v>
      </c>
      <c r="K8708" s="82" t="str">
        <f>IFERROR(IFERROR(VLOOKUP(I8708,'DE-PARA'!B:D,3,0),VLOOKUP(I8708,'DE-PARA'!C:D,2,0)),"NÃO ENCONTRADO")</f>
        <v>Outras Saídas</v>
      </c>
      <c r="L8708" s="50" t="str">
        <f>VLOOKUP(K8708,'Base -Receita-Despesa'!$B:$AS,1,FALSE)</f>
        <v>Outras Saídas</v>
      </c>
    </row>
    <row r="8709" spans="1:12" ht="15" customHeight="1" x14ac:dyDescent="0.25">
      <c r="A8709" s="81" t="str">
        <f t="shared" si="278"/>
        <v>2020</v>
      </c>
      <c r="B8709" s="259" t="s">
        <v>1021</v>
      </c>
      <c r="C8709" s="260" t="s">
        <v>1022</v>
      </c>
      <c r="D8709" s="73" t="str">
        <f t="shared" si="279"/>
        <v>ago/2020</v>
      </c>
      <c r="E8709" s="263">
        <v>44074</v>
      </c>
      <c r="F8709" s="259">
        <v>201461</v>
      </c>
      <c r="G8709" s="259" t="s">
        <v>295</v>
      </c>
      <c r="H8709" s="264" t="s">
        <v>1084</v>
      </c>
      <c r="I8709" s="264" t="s">
        <v>252</v>
      </c>
      <c r="J8709" s="264">
        <v>-960</v>
      </c>
      <c r="K8709" s="82" t="str">
        <f>IFERROR(IFERROR(VLOOKUP(I8709,'DE-PARA'!B:D,3,0),VLOOKUP(I8709,'DE-PARA'!C:D,2,0)),"NÃO ENCONTRADO")</f>
        <v>Materiais</v>
      </c>
      <c r="L8709" s="50" t="str">
        <f>VLOOKUP(K8709,'Base -Receita-Despesa'!$B:$AS,1,FALSE)</f>
        <v>Materiais</v>
      </c>
    </row>
    <row r="8710" spans="1:12" ht="15" customHeight="1" x14ac:dyDescent="0.25">
      <c r="A8710" s="81" t="str">
        <f t="shared" si="278"/>
        <v>2020</v>
      </c>
      <c r="B8710" s="259" t="s">
        <v>1021</v>
      </c>
      <c r="C8710" s="260" t="s">
        <v>1022</v>
      </c>
      <c r="D8710" s="73" t="str">
        <f t="shared" si="279"/>
        <v>ago/2020</v>
      </c>
      <c r="E8710" s="263">
        <v>44074</v>
      </c>
      <c r="F8710" s="259">
        <v>201461</v>
      </c>
      <c r="G8710" s="259" t="s">
        <v>295</v>
      </c>
      <c r="H8710" s="264" t="s">
        <v>1084</v>
      </c>
      <c r="I8710" s="264" t="s">
        <v>189</v>
      </c>
      <c r="J8710" s="264">
        <v>-31.68</v>
      </c>
      <c r="K8710" s="82" t="str">
        <f>IFERROR(IFERROR(VLOOKUP(I8710,'DE-PARA'!B:D,3,0),VLOOKUP(I8710,'DE-PARA'!C:D,2,0)),"NÃO ENCONTRADO")</f>
        <v>Outras Saídas</v>
      </c>
      <c r="L8710" s="50" t="str">
        <f>VLOOKUP(K8710,'Base -Receita-Despesa'!$B:$AS,1,FALSE)</f>
        <v>Outras Saídas</v>
      </c>
    </row>
    <row r="8711" spans="1:12" ht="15" customHeight="1" x14ac:dyDescent="0.25">
      <c r="A8711" s="81" t="str">
        <f t="shared" si="278"/>
        <v>2020</v>
      </c>
      <c r="B8711" s="259" t="s">
        <v>1021</v>
      </c>
      <c r="C8711" s="260" t="s">
        <v>1022</v>
      </c>
      <c r="D8711" s="73" t="str">
        <f t="shared" si="279"/>
        <v>ago/2020</v>
      </c>
      <c r="E8711" s="263">
        <v>44074</v>
      </c>
      <c r="F8711" s="259">
        <v>201641</v>
      </c>
      <c r="G8711" s="259" t="s">
        <v>295</v>
      </c>
      <c r="H8711" s="264" t="s">
        <v>1084</v>
      </c>
      <c r="I8711" s="264" t="s">
        <v>252</v>
      </c>
      <c r="J8711" s="264">
        <v>-420</v>
      </c>
      <c r="K8711" s="82" t="str">
        <f>IFERROR(IFERROR(VLOOKUP(I8711,'DE-PARA'!B:D,3,0),VLOOKUP(I8711,'DE-PARA'!C:D,2,0)),"NÃO ENCONTRADO")</f>
        <v>Materiais</v>
      </c>
      <c r="L8711" s="50" t="str">
        <f>VLOOKUP(K8711,'Base -Receita-Despesa'!$B:$AS,1,FALSE)</f>
        <v>Materiais</v>
      </c>
    </row>
    <row r="8712" spans="1:12" ht="15" customHeight="1" x14ac:dyDescent="0.25">
      <c r="A8712" s="81" t="str">
        <f t="shared" si="278"/>
        <v>2020</v>
      </c>
      <c r="B8712" s="259" t="s">
        <v>1021</v>
      </c>
      <c r="C8712" s="260" t="s">
        <v>1022</v>
      </c>
      <c r="D8712" s="73" t="str">
        <f t="shared" si="279"/>
        <v>ago/2020</v>
      </c>
      <c r="E8712" s="263">
        <v>44074</v>
      </c>
      <c r="F8712" s="259">
        <v>201641</v>
      </c>
      <c r="G8712" s="259" t="s">
        <v>295</v>
      </c>
      <c r="H8712" s="264" t="s">
        <v>1084</v>
      </c>
      <c r="I8712" s="264" t="s">
        <v>189</v>
      </c>
      <c r="J8712" s="264">
        <v>-13.02</v>
      </c>
      <c r="K8712" s="82" t="str">
        <f>IFERROR(IFERROR(VLOOKUP(I8712,'DE-PARA'!B:D,3,0),VLOOKUP(I8712,'DE-PARA'!C:D,2,0)),"NÃO ENCONTRADO")</f>
        <v>Outras Saídas</v>
      </c>
      <c r="L8712" s="50" t="str">
        <f>VLOOKUP(K8712,'Base -Receita-Despesa'!$B:$AS,1,FALSE)</f>
        <v>Outras Saídas</v>
      </c>
    </row>
    <row r="8713" spans="1:12" ht="15" customHeight="1" x14ac:dyDescent="0.25">
      <c r="A8713" s="81" t="str">
        <f t="shared" si="278"/>
        <v>2020</v>
      </c>
      <c r="B8713" s="259" t="s">
        <v>1021</v>
      </c>
      <c r="C8713" s="260" t="s">
        <v>1022</v>
      </c>
      <c r="D8713" s="73" t="str">
        <f t="shared" si="279"/>
        <v>ago/2020</v>
      </c>
      <c r="E8713" s="263">
        <v>44074</v>
      </c>
      <c r="F8713" s="259">
        <v>127</v>
      </c>
      <c r="G8713" s="259" t="s">
        <v>295</v>
      </c>
      <c r="H8713" s="264" t="s">
        <v>844</v>
      </c>
      <c r="I8713" s="264" t="s">
        <v>243</v>
      </c>
      <c r="J8713" s="265">
        <v>-82889.070000000007</v>
      </c>
      <c r="K8713" s="82" t="str">
        <f>IFERROR(IFERROR(VLOOKUP(I8713,'DE-PARA'!B:D,3,0),VLOOKUP(I8713,'DE-PARA'!C:D,2,0)),"NÃO ENCONTRADO")</f>
        <v>Pessoal</v>
      </c>
      <c r="L8713" s="50" t="str">
        <f>VLOOKUP(K8713,'Base -Receita-Despesa'!$B:$AS,1,FALSE)</f>
        <v>Pessoal</v>
      </c>
    </row>
    <row r="8714" spans="1:12" ht="15" customHeight="1" x14ac:dyDescent="0.25">
      <c r="A8714" s="81" t="str">
        <f t="shared" si="278"/>
        <v>2020</v>
      </c>
      <c r="B8714" s="259" t="s">
        <v>1021</v>
      </c>
      <c r="C8714" s="260" t="s">
        <v>1022</v>
      </c>
      <c r="D8714" s="73" t="str">
        <f t="shared" si="279"/>
        <v>ago/2020</v>
      </c>
      <c r="E8714" s="263">
        <v>44074</v>
      </c>
      <c r="F8714" s="259">
        <v>2</v>
      </c>
      <c r="G8714" s="259" t="s">
        <v>295</v>
      </c>
      <c r="H8714" s="264" t="s">
        <v>871</v>
      </c>
      <c r="I8714" s="264" t="s">
        <v>243</v>
      </c>
      <c r="J8714" s="265">
        <v>-56435.62</v>
      </c>
      <c r="K8714" s="82" t="str">
        <f>IFERROR(IFERROR(VLOOKUP(I8714,'DE-PARA'!B:D,3,0),VLOOKUP(I8714,'DE-PARA'!C:D,2,0)),"NÃO ENCONTRADO")</f>
        <v>Pessoal</v>
      </c>
      <c r="L8714" s="50" t="str">
        <f>VLOOKUP(K8714,'Base -Receita-Despesa'!$B:$AS,1,FALSE)</f>
        <v>Pessoal</v>
      </c>
    </row>
    <row r="8715" spans="1:12" ht="15" customHeight="1" x14ac:dyDescent="0.25">
      <c r="A8715" s="81" t="str">
        <f t="shared" si="278"/>
        <v>2020</v>
      </c>
      <c r="B8715" s="259" t="s">
        <v>1021</v>
      </c>
      <c r="C8715" s="260" t="s">
        <v>1022</v>
      </c>
      <c r="D8715" s="73" t="str">
        <f t="shared" si="279"/>
        <v>ago/2020</v>
      </c>
      <c r="E8715" s="263">
        <v>44074</v>
      </c>
      <c r="F8715" s="259">
        <v>2</v>
      </c>
      <c r="G8715" s="259" t="s">
        <v>295</v>
      </c>
      <c r="H8715" s="264" t="s">
        <v>2224</v>
      </c>
      <c r="I8715" s="264" t="s">
        <v>243</v>
      </c>
      <c r="J8715" s="265">
        <v>-53449.72</v>
      </c>
      <c r="K8715" s="82" t="str">
        <f>IFERROR(IFERROR(VLOOKUP(I8715,'DE-PARA'!B:D,3,0),VLOOKUP(I8715,'DE-PARA'!C:D,2,0)),"NÃO ENCONTRADO")</f>
        <v>Pessoal</v>
      </c>
      <c r="L8715" s="50" t="str">
        <f>VLOOKUP(K8715,'Base -Receita-Despesa'!$B:$AS,1,FALSE)</f>
        <v>Pessoal</v>
      </c>
    </row>
    <row r="8716" spans="1:12" ht="15" customHeight="1" x14ac:dyDescent="0.25">
      <c r="A8716" s="81" t="str">
        <f t="shared" si="278"/>
        <v>2020</v>
      </c>
      <c r="B8716" s="259" t="s">
        <v>1021</v>
      </c>
      <c r="C8716" s="260" t="s">
        <v>1022</v>
      </c>
      <c r="D8716" s="73" t="str">
        <f t="shared" si="279"/>
        <v>ago/2020</v>
      </c>
      <c r="E8716" s="263">
        <v>44074</v>
      </c>
      <c r="F8716" s="259" t="s">
        <v>929</v>
      </c>
      <c r="G8716" s="259" t="s">
        <v>295</v>
      </c>
      <c r="H8716" s="264" t="s">
        <v>2276</v>
      </c>
      <c r="I8716" s="264" t="s">
        <v>135</v>
      </c>
      <c r="J8716" s="264">
        <v>-723.31</v>
      </c>
      <c r="K8716" s="82" t="str">
        <f>IFERROR(IFERROR(VLOOKUP(I8716,'DE-PARA'!B:D,3,0),VLOOKUP(I8716,'DE-PARA'!C:D,2,0)),"NÃO ENCONTRADO")</f>
        <v>Pessoal</v>
      </c>
      <c r="L8716" s="50" t="str">
        <f>VLOOKUP(K8716,'Base -Receita-Despesa'!$B:$AS,1,FALSE)</f>
        <v>Pessoal</v>
      </c>
    </row>
    <row r="8717" spans="1:12" ht="15" customHeight="1" x14ac:dyDescent="0.25">
      <c r="A8717" s="81" t="str">
        <f t="shared" si="278"/>
        <v>2020</v>
      </c>
      <c r="B8717" s="259" t="s">
        <v>1021</v>
      </c>
      <c r="C8717" s="260" t="s">
        <v>1022</v>
      </c>
      <c r="D8717" s="73" t="str">
        <f t="shared" si="279"/>
        <v>ago/2020</v>
      </c>
      <c r="E8717" s="263">
        <v>44074</v>
      </c>
      <c r="F8717" s="259">
        <v>61</v>
      </c>
      <c r="G8717" s="259" t="s">
        <v>295</v>
      </c>
      <c r="H8717" s="264" t="s">
        <v>2311</v>
      </c>
      <c r="I8717" s="264" t="s">
        <v>260</v>
      </c>
      <c r="J8717" s="264">
        <v>-85</v>
      </c>
      <c r="K8717" s="82" t="str">
        <f>IFERROR(IFERROR(VLOOKUP(I8717,'DE-PARA'!B:D,3,0),VLOOKUP(I8717,'DE-PARA'!C:D,2,0)),"NÃO ENCONTRADO")</f>
        <v>Materiais</v>
      </c>
      <c r="L8717" s="50" t="str">
        <f>VLOOKUP(K8717,'Base -Receita-Despesa'!$B:$AS,1,FALSE)</f>
        <v>Materiais</v>
      </c>
    </row>
    <row r="8718" spans="1:12" ht="15" customHeight="1" x14ac:dyDescent="0.25">
      <c r="A8718" s="81" t="str">
        <f t="shared" si="278"/>
        <v>2020</v>
      </c>
      <c r="B8718" s="259" t="s">
        <v>1021</v>
      </c>
      <c r="C8718" s="260" t="s">
        <v>1022</v>
      </c>
      <c r="D8718" s="73" t="str">
        <f t="shared" si="279"/>
        <v>ago/2020</v>
      </c>
      <c r="E8718" s="263">
        <v>44074</v>
      </c>
      <c r="F8718" s="261" t="s">
        <v>214</v>
      </c>
      <c r="G8718" s="259" t="s">
        <v>295</v>
      </c>
      <c r="H8718" s="264" t="s">
        <v>197</v>
      </c>
      <c r="I8718" s="264" t="s">
        <v>133</v>
      </c>
      <c r="J8718" s="264">
        <v>-10</v>
      </c>
      <c r="K8718" s="82" t="str">
        <f>IFERROR(IFERROR(VLOOKUP(I8718,'DE-PARA'!B:D,3,0),VLOOKUP(I8718,'DE-PARA'!C:D,2,0)),"NÃO ENCONTRADO")</f>
        <v>Outras Saídas</v>
      </c>
      <c r="L8718" s="50" t="str">
        <f>VLOOKUP(K8718,'Base -Receita-Despesa'!$B:$AS,1,FALSE)</f>
        <v>Outras Saídas</v>
      </c>
    </row>
    <row r="8719" spans="1:12" ht="15" customHeight="1" x14ac:dyDescent="0.25">
      <c r="A8719" s="81" t="str">
        <f t="shared" si="278"/>
        <v>2020</v>
      </c>
      <c r="B8719" s="259" t="s">
        <v>1021</v>
      </c>
      <c r="C8719" s="260" t="s">
        <v>1022</v>
      </c>
      <c r="D8719" s="73" t="str">
        <f t="shared" si="279"/>
        <v>ago/2020</v>
      </c>
      <c r="E8719" s="263">
        <v>44074</v>
      </c>
      <c r="F8719" s="261" t="s">
        <v>214</v>
      </c>
      <c r="G8719" s="259" t="s">
        <v>295</v>
      </c>
      <c r="H8719" s="264" t="s">
        <v>197</v>
      </c>
      <c r="I8719" s="264" t="s">
        <v>133</v>
      </c>
      <c r="J8719" s="264">
        <v>-10</v>
      </c>
      <c r="K8719" s="82" t="str">
        <f>IFERROR(IFERROR(VLOOKUP(I8719,'DE-PARA'!B:D,3,0),VLOOKUP(I8719,'DE-PARA'!C:D,2,0)),"NÃO ENCONTRADO")</f>
        <v>Outras Saídas</v>
      </c>
      <c r="L8719" s="50" t="str">
        <f>VLOOKUP(K8719,'Base -Receita-Despesa'!$B:$AS,1,FALSE)</f>
        <v>Outras Saídas</v>
      </c>
    </row>
    <row r="8720" spans="1:12" ht="15" customHeight="1" x14ac:dyDescent="0.25">
      <c r="A8720" s="81" t="str">
        <f t="shared" si="278"/>
        <v>2020</v>
      </c>
      <c r="B8720" s="259" t="s">
        <v>1021</v>
      </c>
      <c r="C8720" s="260" t="s">
        <v>1022</v>
      </c>
      <c r="D8720" s="73" t="str">
        <f t="shared" si="279"/>
        <v>ago/2020</v>
      </c>
      <c r="E8720" s="263">
        <v>44074</v>
      </c>
      <c r="F8720" s="261" t="s">
        <v>214</v>
      </c>
      <c r="G8720" s="259" t="s">
        <v>295</v>
      </c>
      <c r="H8720" s="264" t="s">
        <v>197</v>
      </c>
      <c r="I8720" s="264" t="s">
        <v>133</v>
      </c>
      <c r="J8720" s="264">
        <v>-10</v>
      </c>
      <c r="K8720" s="82" t="str">
        <f>IFERROR(IFERROR(VLOOKUP(I8720,'DE-PARA'!B:D,3,0),VLOOKUP(I8720,'DE-PARA'!C:D,2,0)),"NÃO ENCONTRADO")</f>
        <v>Outras Saídas</v>
      </c>
      <c r="L8720" s="50" t="str">
        <f>VLOOKUP(K8720,'Base -Receita-Despesa'!$B:$AS,1,FALSE)</f>
        <v>Outras Saídas</v>
      </c>
    </row>
    <row r="8721" spans="1:12" ht="15" customHeight="1" x14ac:dyDescent="0.25">
      <c r="A8721" s="81" t="str">
        <f t="shared" si="278"/>
        <v>2020</v>
      </c>
      <c r="B8721" s="259" t="s">
        <v>1021</v>
      </c>
      <c r="C8721" s="260" t="s">
        <v>1022</v>
      </c>
      <c r="D8721" s="73" t="str">
        <f t="shared" si="279"/>
        <v>ago/2020</v>
      </c>
      <c r="E8721" s="263">
        <v>44074</v>
      </c>
      <c r="F8721" s="261" t="s">
        <v>214</v>
      </c>
      <c r="G8721" s="259" t="s">
        <v>295</v>
      </c>
      <c r="H8721" s="264" t="s">
        <v>197</v>
      </c>
      <c r="I8721" s="264" t="s">
        <v>133</v>
      </c>
      <c r="J8721" s="264">
        <v>-10</v>
      </c>
      <c r="K8721" s="82" t="str">
        <f>IFERROR(IFERROR(VLOOKUP(I8721,'DE-PARA'!B:D,3,0),VLOOKUP(I8721,'DE-PARA'!C:D,2,0)),"NÃO ENCONTRADO")</f>
        <v>Outras Saídas</v>
      </c>
      <c r="L8721" s="50" t="str">
        <f>VLOOKUP(K8721,'Base -Receita-Despesa'!$B:$AS,1,FALSE)</f>
        <v>Outras Saídas</v>
      </c>
    </row>
    <row r="8722" spans="1:12" ht="15" customHeight="1" x14ac:dyDescent="0.25">
      <c r="A8722" s="81" t="str">
        <f t="shared" si="278"/>
        <v>2020</v>
      </c>
      <c r="B8722" s="259" t="s">
        <v>1021</v>
      </c>
      <c r="C8722" s="260" t="s">
        <v>1022</v>
      </c>
      <c r="D8722" s="73" t="str">
        <f t="shared" si="279"/>
        <v>ago/2020</v>
      </c>
      <c r="E8722" s="263">
        <v>44074</v>
      </c>
      <c r="F8722" s="259" t="s">
        <v>171</v>
      </c>
      <c r="G8722" s="259" t="s">
        <v>295</v>
      </c>
      <c r="H8722" s="264" t="s">
        <v>976</v>
      </c>
      <c r="I8722" s="264" t="s">
        <v>238</v>
      </c>
      <c r="J8722" s="264">
        <v>0.02</v>
      </c>
      <c r="K8722" s="82" t="str">
        <f>IFERROR(IFERROR(VLOOKUP(I8722,'DE-PARA'!B:D,3,0),VLOOKUP(I8722,'DE-PARA'!C:D,2,0)),"NÃO ENCONTRADO")</f>
        <v>Rendimentos sobre Aplicações Financeiras</v>
      </c>
      <c r="L8722" s="50" t="str">
        <f>VLOOKUP(K8722,'Base -Receita-Despesa'!$B:$AS,1,FALSE)</f>
        <v>Rendimentos sobre Aplicações Financeiras</v>
      </c>
    </row>
    <row r="8723" spans="1:12" ht="15" customHeight="1" x14ac:dyDescent="0.25">
      <c r="A8723" s="81" t="str">
        <f t="shared" si="278"/>
        <v>2020</v>
      </c>
      <c r="B8723" s="259" t="s">
        <v>1021</v>
      </c>
      <c r="C8723" s="260" t="s">
        <v>1022</v>
      </c>
      <c r="D8723" s="73" t="str">
        <f t="shared" si="279"/>
        <v>set/2020</v>
      </c>
      <c r="E8723" s="263">
        <v>44075</v>
      </c>
      <c r="F8723" s="259" t="s">
        <v>141</v>
      </c>
      <c r="G8723" s="259" t="s">
        <v>295</v>
      </c>
      <c r="H8723" s="264" t="s">
        <v>977</v>
      </c>
      <c r="I8723" s="264" t="s">
        <v>142</v>
      </c>
      <c r="J8723" s="265">
        <v>-3000</v>
      </c>
      <c r="K8723" s="82" t="str">
        <f>IFERROR(IFERROR(VLOOKUP(I8723,'DE-PARA'!B:D,3,0),VLOOKUP(I8723,'DE-PARA'!C:D,2,0)),"NÃO ENCONTRADO")</f>
        <v>Outras Saídas</v>
      </c>
      <c r="L8723" s="50" t="str">
        <f>VLOOKUP(K8723,'Base -Receita-Despesa'!$B:$AS,1,FALSE)</f>
        <v>Outras Saídas</v>
      </c>
    </row>
    <row r="8724" spans="1:12" ht="15" customHeight="1" x14ac:dyDescent="0.25">
      <c r="A8724" s="81" t="str">
        <f t="shared" si="278"/>
        <v>2020</v>
      </c>
      <c r="B8724" s="259" t="s">
        <v>1021</v>
      </c>
      <c r="C8724" s="260" t="s">
        <v>1022</v>
      </c>
      <c r="D8724" s="73" t="str">
        <f t="shared" si="279"/>
        <v>set/2020</v>
      </c>
      <c r="E8724" s="263">
        <v>44075</v>
      </c>
      <c r="F8724" s="259" t="s">
        <v>214</v>
      </c>
      <c r="G8724" s="259" t="s">
        <v>295</v>
      </c>
      <c r="H8724" s="264" t="s">
        <v>136</v>
      </c>
      <c r="I8724" s="264" t="s">
        <v>133</v>
      </c>
      <c r="J8724" s="264">
        <v>-81.709999999999994</v>
      </c>
      <c r="K8724" s="82" t="str">
        <f>IFERROR(IFERROR(VLOOKUP(I8724,'DE-PARA'!B:D,3,0),VLOOKUP(I8724,'DE-PARA'!C:D,2,0)),"NÃO ENCONTRADO")</f>
        <v>Outras Saídas</v>
      </c>
      <c r="L8724" s="50" t="str">
        <f>VLOOKUP(K8724,'Base -Receita-Despesa'!$B:$AS,1,FALSE)</f>
        <v>Outras Saídas</v>
      </c>
    </row>
    <row r="8725" spans="1:12" ht="15" customHeight="1" x14ac:dyDescent="0.25">
      <c r="A8725" s="81" t="str">
        <f t="shared" si="278"/>
        <v>2020</v>
      </c>
      <c r="B8725" s="259" t="s">
        <v>1021</v>
      </c>
      <c r="C8725" s="260" t="s">
        <v>1022</v>
      </c>
      <c r="D8725" s="73" t="str">
        <f t="shared" si="279"/>
        <v>set/2020</v>
      </c>
      <c r="E8725" s="263">
        <v>44076</v>
      </c>
      <c r="F8725" s="259">
        <v>41305</v>
      </c>
      <c r="G8725" s="259" t="s">
        <v>295</v>
      </c>
      <c r="H8725" s="264" t="s">
        <v>746</v>
      </c>
      <c r="I8725" s="264" t="s">
        <v>249</v>
      </c>
      <c r="J8725" s="264">
        <v>-46</v>
      </c>
      <c r="K8725" s="82" t="str">
        <f>IFERROR(IFERROR(VLOOKUP(I8725,'DE-PARA'!B:D,3,0),VLOOKUP(I8725,'DE-PARA'!C:D,2,0)),"NÃO ENCONTRADO")</f>
        <v>Materiais</v>
      </c>
      <c r="L8725" s="50" t="str">
        <f>VLOOKUP(K8725,'Base -Receita-Despesa'!$B:$AS,1,FALSE)</f>
        <v>Materiais</v>
      </c>
    </row>
    <row r="8726" spans="1:12" ht="15" customHeight="1" x14ac:dyDescent="0.25">
      <c r="A8726" s="81" t="str">
        <f t="shared" si="278"/>
        <v>2020</v>
      </c>
      <c r="B8726" s="259" t="s">
        <v>1021</v>
      </c>
      <c r="C8726" s="260" t="s">
        <v>1022</v>
      </c>
      <c r="D8726" s="73" t="str">
        <f t="shared" si="279"/>
        <v>set/2020</v>
      </c>
      <c r="E8726" s="263">
        <v>44078</v>
      </c>
      <c r="F8726" s="259" t="s">
        <v>739</v>
      </c>
      <c r="G8726" s="259" t="s">
        <v>295</v>
      </c>
      <c r="H8726" s="264" t="s">
        <v>980</v>
      </c>
      <c r="I8726" s="264" t="s">
        <v>126</v>
      </c>
      <c r="J8726" s="265">
        <v>-35115.519999999997</v>
      </c>
      <c r="K8726" s="82" t="str">
        <f>IFERROR(IFERROR(VLOOKUP(I8726,'DE-PARA'!B:D,3,0),VLOOKUP(I8726,'DE-PARA'!C:D,2,0)),"NÃO ENCONTRADO")</f>
        <v>Encargos sobre Folha de Pagamento</v>
      </c>
      <c r="L8726" s="50" t="str">
        <f>VLOOKUP(K8726,'Base -Receita-Despesa'!$B:$AS,1,FALSE)</f>
        <v>Encargos sobre Folha de Pagamento</v>
      </c>
    </row>
    <row r="8727" spans="1:12" ht="15" customHeight="1" x14ac:dyDescent="0.25">
      <c r="A8727" s="81" t="str">
        <f t="shared" si="278"/>
        <v>2020</v>
      </c>
      <c r="B8727" s="259" t="s">
        <v>1021</v>
      </c>
      <c r="C8727" s="260" t="s">
        <v>1022</v>
      </c>
      <c r="D8727" s="73" t="str">
        <f t="shared" si="279"/>
        <v>set/2020</v>
      </c>
      <c r="E8727" s="263">
        <v>44078</v>
      </c>
      <c r="F8727" s="259">
        <v>22871144</v>
      </c>
      <c r="G8727" s="259" t="s">
        <v>295</v>
      </c>
      <c r="H8727" s="264" t="s">
        <v>2312</v>
      </c>
      <c r="I8727" s="264" t="s">
        <v>144</v>
      </c>
      <c r="J8727" s="264">
        <v>-110.85</v>
      </c>
      <c r="K8727" s="82" t="str">
        <f>IFERROR(IFERROR(VLOOKUP(I8727,'DE-PARA'!B:D,3,0),VLOOKUP(I8727,'DE-PARA'!C:D,2,0)),"NÃO ENCONTRADO")</f>
        <v>Concessionárias (água, luz e telefone)</v>
      </c>
      <c r="L8727" s="50" t="str">
        <f>VLOOKUP(K8727,'Base -Receita-Despesa'!$B:$AS,1,FALSE)</f>
        <v>Concessionárias (água, luz e telefone)</v>
      </c>
    </row>
    <row r="8728" spans="1:12" ht="15" customHeight="1" x14ac:dyDescent="0.25">
      <c r="A8728" s="81" t="str">
        <f t="shared" si="278"/>
        <v>2020</v>
      </c>
      <c r="B8728" s="259" t="s">
        <v>1021</v>
      </c>
      <c r="C8728" s="260" t="s">
        <v>1022</v>
      </c>
      <c r="D8728" s="73" t="str">
        <f t="shared" si="279"/>
        <v>set/2020</v>
      </c>
      <c r="E8728" s="263">
        <v>44078</v>
      </c>
      <c r="F8728" s="259" t="s">
        <v>806</v>
      </c>
      <c r="G8728" s="259" t="s">
        <v>295</v>
      </c>
      <c r="H8728" s="264" t="s">
        <v>806</v>
      </c>
      <c r="I8728" s="264" t="s">
        <v>237</v>
      </c>
      <c r="J8728" s="265">
        <v>-38785.480000000003</v>
      </c>
      <c r="K8728" s="82" t="str">
        <f>IFERROR(IFERROR(VLOOKUP(I8728,'DE-PARA'!B:D,3,0),VLOOKUP(I8728,'DE-PARA'!C:D,2,0)),"NÃO ENCONTRADO")</f>
        <v>Reembolso de Rateios(-)</v>
      </c>
      <c r="L8728" s="50" t="str">
        <f>VLOOKUP(K8728,'Base -Receita-Despesa'!$B:$AS,1,FALSE)</f>
        <v>Reembolso de Rateios(-)</v>
      </c>
    </row>
    <row r="8729" spans="1:12" ht="15" customHeight="1" x14ac:dyDescent="0.25">
      <c r="A8729" s="81" t="str">
        <f t="shared" si="278"/>
        <v>2020</v>
      </c>
      <c r="B8729" s="259" t="s">
        <v>1021</v>
      </c>
      <c r="C8729" s="260" t="s">
        <v>1022</v>
      </c>
      <c r="D8729" s="73" t="str">
        <f t="shared" si="279"/>
        <v>set/2020</v>
      </c>
      <c r="E8729" s="263">
        <v>44082</v>
      </c>
      <c r="F8729" s="259" t="s">
        <v>2313</v>
      </c>
      <c r="G8729" s="259" t="s">
        <v>295</v>
      </c>
      <c r="H8729" s="264" t="s">
        <v>400</v>
      </c>
      <c r="I8729" s="264" t="s">
        <v>188</v>
      </c>
      <c r="J8729" s="264">
        <v>-231.44</v>
      </c>
      <c r="K8729" s="82" t="str">
        <f>IFERROR(IFERROR(VLOOKUP(I8729,'DE-PARA'!B:D,3,0),VLOOKUP(I8729,'DE-PARA'!C:D,2,0)),"NÃO ENCONTRADO")</f>
        <v>Tributos, Taxas e Contribuições</v>
      </c>
      <c r="L8729" s="50" t="str">
        <f>VLOOKUP(K8729,'Base -Receita-Despesa'!$B:$AS,1,FALSE)</f>
        <v>Tributos, Taxas e Contribuições</v>
      </c>
    </row>
    <row r="8730" spans="1:12" ht="15" customHeight="1" x14ac:dyDescent="0.25">
      <c r="A8730" s="81" t="str">
        <f t="shared" si="278"/>
        <v>2020</v>
      </c>
      <c r="B8730" s="259" t="s">
        <v>1021</v>
      </c>
      <c r="C8730" s="260" t="s">
        <v>1022</v>
      </c>
      <c r="D8730" s="73" t="str">
        <f t="shared" si="279"/>
        <v>set/2020</v>
      </c>
      <c r="E8730" s="263">
        <v>44082</v>
      </c>
      <c r="F8730" s="259">
        <v>58634</v>
      </c>
      <c r="G8730" s="259" t="s">
        <v>295</v>
      </c>
      <c r="H8730" s="264" t="s">
        <v>2132</v>
      </c>
      <c r="I8730" s="264" t="s">
        <v>255</v>
      </c>
      <c r="J8730" s="264">
        <v>-946.07</v>
      </c>
      <c r="K8730" s="82" t="str">
        <f>IFERROR(IFERROR(VLOOKUP(I8730,'DE-PARA'!B:D,3,0),VLOOKUP(I8730,'DE-PARA'!C:D,2,0)),"NÃO ENCONTRADO")</f>
        <v>Materiais</v>
      </c>
      <c r="L8730" s="50" t="str">
        <f>VLOOKUP(K8730,'Base -Receita-Despesa'!$B:$AS,1,FALSE)</f>
        <v>Materiais</v>
      </c>
    </row>
    <row r="8731" spans="1:12" ht="15" customHeight="1" x14ac:dyDescent="0.25">
      <c r="A8731" s="81" t="str">
        <f t="shared" si="278"/>
        <v>2020</v>
      </c>
      <c r="B8731" s="259" t="s">
        <v>1021</v>
      </c>
      <c r="C8731" s="260" t="s">
        <v>1022</v>
      </c>
      <c r="D8731" s="73" t="str">
        <f t="shared" si="279"/>
        <v>set/2020</v>
      </c>
      <c r="E8731" s="263">
        <v>44082</v>
      </c>
      <c r="F8731" s="259">
        <v>3106</v>
      </c>
      <c r="G8731" s="259" t="s">
        <v>295</v>
      </c>
      <c r="H8731" s="264" t="s">
        <v>1003</v>
      </c>
      <c r="I8731" s="264" t="s">
        <v>249</v>
      </c>
      <c r="J8731" s="265">
        <v>-1314</v>
      </c>
      <c r="K8731" s="82" t="str">
        <f>IFERROR(IFERROR(VLOOKUP(I8731,'DE-PARA'!B:D,3,0),VLOOKUP(I8731,'DE-PARA'!C:D,2,0)),"NÃO ENCONTRADO")</f>
        <v>Materiais</v>
      </c>
      <c r="L8731" s="50" t="str">
        <f>VLOOKUP(K8731,'Base -Receita-Despesa'!$B:$AS,1,FALSE)</f>
        <v>Materiais</v>
      </c>
    </row>
    <row r="8732" spans="1:12" ht="15" customHeight="1" x14ac:dyDescent="0.25">
      <c r="A8732" s="81" t="str">
        <f t="shared" si="278"/>
        <v>2020</v>
      </c>
      <c r="B8732" s="259" t="s">
        <v>1021</v>
      </c>
      <c r="C8732" s="260" t="s">
        <v>1022</v>
      </c>
      <c r="D8732" s="73" t="str">
        <f t="shared" si="279"/>
        <v>set/2020</v>
      </c>
      <c r="E8732" s="263">
        <v>44082</v>
      </c>
      <c r="F8732" s="259">
        <v>127499</v>
      </c>
      <c r="G8732" s="259" t="s">
        <v>295</v>
      </c>
      <c r="H8732" s="264" t="s">
        <v>181</v>
      </c>
      <c r="I8732" s="264" t="s">
        <v>251</v>
      </c>
      <c r="J8732" s="264">
        <v>-262</v>
      </c>
      <c r="K8732" s="82" t="str">
        <f>IFERROR(IFERROR(VLOOKUP(I8732,'DE-PARA'!B:D,3,0),VLOOKUP(I8732,'DE-PARA'!C:D,2,0)),"NÃO ENCONTRADO")</f>
        <v>Materiais</v>
      </c>
      <c r="L8732" s="50" t="str">
        <f>VLOOKUP(K8732,'Base -Receita-Despesa'!$B:$AS,1,FALSE)</f>
        <v>Materiais</v>
      </c>
    </row>
    <row r="8733" spans="1:12" ht="15" customHeight="1" x14ac:dyDescent="0.25">
      <c r="A8733" s="81" t="str">
        <f t="shared" si="278"/>
        <v>2020</v>
      </c>
      <c r="B8733" s="259" t="s">
        <v>1021</v>
      </c>
      <c r="C8733" s="260" t="s">
        <v>1022</v>
      </c>
      <c r="D8733" s="73" t="str">
        <f t="shared" si="279"/>
        <v>set/2020</v>
      </c>
      <c r="E8733" s="263">
        <v>44082</v>
      </c>
      <c r="F8733" s="259">
        <v>17478</v>
      </c>
      <c r="G8733" s="259" t="s">
        <v>295</v>
      </c>
      <c r="H8733" s="264" t="s">
        <v>818</v>
      </c>
      <c r="I8733" s="264" t="s">
        <v>257</v>
      </c>
      <c r="J8733" s="264">
        <v>-790.2</v>
      </c>
      <c r="K8733" s="82" t="str">
        <f>IFERROR(IFERROR(VLOOKUP(I8733,'DE-PARA'!B:D,3,0),VLOOKUP(I8733,'DE-PARA'!C:D,2,0)),"NÃO ENCONTRADO")</f>
        <v>Materiais</v>
      </c>
      <c r="L8733" s="50" t="str">
        <f>VLOOKUP(K8733,'Base -Receita-Despesa'!$B:$AS,1,FALSE)</f>
        <v>Materiais</v>
      </c>
    </row>
    <row r="8734" spans="1:12" ht="15" customHeight="1" x14ac:dyDescent="0.25">
      <c r="A8734" s="81" t="str">
        <f t="shared" si="278"/>
        <v>2020</v>
      </c>
      <c r="B8734" s="259" t="s">
        <v>1021</v>
      </c>
      <c r="C8734" s="260" t="s">
        <v>1022</v>
      </c>
      <c r="D8734" s="73" t="str">
        <f t="shared" si="279"/>
        <v>set/2020</v>
      </c>
      <c r="E8734" s="263">
        <v>44082</v>
      </c>
      <c r="F8734" s="259">
        <v>153365</v>
      </c>
      <c r="G8734" s="259" t="s">
        <v>295</v>
      </c>
      <c r="H8734" s="264" t="s">
        <v>1084</v>
      </c>
      <c r="I8734" s="264" t="s">
        <v>273</v>
      </c>
      <c r="J8734" s="264">
        <v>-720</v>
      </c>
      <c r="K8734" s="82" t="str">
        <f>IFERROR(IFERROR(VLOOKUP(I8734,'DE-PARA'!B:D,3,0),VLOOKUP(I8734,'DE-PARA'!C:D,2,0)),"NÃO ENCONTRADO")</f>
        <v>Serviços</v>
      </c>
      <c r="L8734" s="50" t="str">
        <f>VLOOKUP(K8734,'Base -Receita-Despesa'!$B:$AS,1,FALSE)</f>
        <v>Serviços</v>
      </c>
    </row>
    <row r="8735" spans="1:12" ht="15" customHeight="1" x14ac:dyDescent="0.25">
      <c r="A8735" s="81" t="str">
        <f t="shared" si="278"/>
        <v>2020</v>
      </c>
      <c r="B8735" s="259" t="s">
        <v>1021</v>
      </c>
      <c r="C8735" s="260" t="s">
        <v>1022</v>
      </c>
      <c r="D8735" s="73" t="str">
        <f t="shared" si="279"/>
        <v>set/2020</v>
      </c>
      <c r="E8735" s="263">
        <v>44082</v>
      </c>
      <c r="F8735" s="259">
        <v>1234520</v>
      </c>
      <c r="G8735" s="259" t="s">
        <v>319</v>
      </c>
      <c r="H8735" s="264" t="s">
        <v>390</v>
      </c>
      <c r="I8735" s="264" t="s">
        <v>249</v>
      </c>
      <c r="J8735" s="264">
        <v>-812.73</v>
      </c>
      <c r="K8735" s="82" t="str">
        <f>IFERROR(IFERROR(VLOOKUP(I8735,'DE-PARA'!B:D,3,0),VLOOKUP(I8735,'DE-PARA'!C:D,2,0)),"NÃO ENCONTRADO")</f>
        <v>Materiais</v>
      </c>
      <c r="L8735" s="50" t="str">
        <f>VLOOKUP(K8735,'Base -Receita-Despesa'!$B:$AS,1,FALSE)</f>
        <v>Materiais</v>
      </c>
    </row>
    <row r="8736" spans="1:12" ht="15" customHeight="1" x14ac:dyDescent="0.25">
      <c r="A8736" s="81" t="str">
        <f t="shared" si="278"/>
        <v>2020</v>
      </c>
      <c r="B8736" s="259" t="s">
        <v>1021</v>
      </c>
      <c r="C8736" s="260" t="s">
        <v>1022</v>
      </c>
      <c r="D8736" s="73" t="str">
        <f t="shared" si="279"/>
        <v>set/2020</v>
      </c>
      <c r="E8736" s="263">
        <v>44082</v>
      </c>
      <c r="F8736" s="259">
        <v>2515</v>
      </c>
      <c r="G8736" s="259" t="s">
        <v>296</v>
      </c>
      <c r="H8736" s="264" t="s">
        <v>890</v>
      </c>
      <c r="I8736" s="264" t="s">
        <v>260</v>
      </c>
      <c r="J8736" s="264">
        <v>-680</v>
      </c>
      <c r="K8736" s="82" t="str">
        <f>IFERROR(IFERROR(VLOOKUP(I8736,'DE-PARA'!B:D,3,0),VLOOKUP(I8736,'DE-PARA'!C:D,2,0)),"NÃO ENCONTRADO")</f>
        <v>Materiais</v>
      </c>
      <c r="L8736" s="50" t="str">
        <f>VLOOKUP(K8736,'Base -Receita-Despesa'!$B:$AS,1,FALSE)</f>
        <v>Materiais</v>
      </c>
    </row>
    <row r="8737" spans="1:12" ht="15" customHeight="1" x14ac:dyDescent="0.25">
      <c r="A8737" s="81" t="str">
        <f t="shared" si="278"/>
        <v>2020</v>
      </c>
      <c r="B8737" s="259" t="s">
        <v>1021</v>
      </c>
      <c r="C8737" s="260" t="s">
        <v>1022</v>
      </c>
      <c r="D8737" s="73" t="str">
        <f t="shared" si="279"/>
        <v>set/2020</v>
      </c>
      <c r="E8737" s="263">
        <v>44082</v>
      </c>
      <c r="F8737" s="259" t="s">
        <v>214</v>
      </c>
      <c r="G8737" s="259" t="s">
        <v>295</v>
      </c>
      <c r="H8737" s="264" t="s">
        <v>197</v>
      </c>
      <c r="I8737" s="264" t="s">
        <v>133</v>
      </c>
      <c r="J8737" s="264">
        <v>-10</v>
      </c>
      <c r="K8737" s="82" t="str">
        <f>IFERROR(IFERROR(VLOOKUP(I8737,'DE-PARA'!B:D,3,0),VLOOKUP(I8737,'DE-PARA'!C:D,2,0)),"NÃO ENCONTRADO")</f>
        <v>Outras Saídas</v>
      </c>
      <c r="L8737" s="50" t="str">
        <f>VLOOKUP(K8737,'Base -Receita-Despesa'!$B:$AS,1,FALSE)</f>
        <v>Outras Saídas</v>
      </c>
    </row>
    <row r="8738" spans="1:12" ht="15" customHeight="1" x14ac:dyDescent="0.25">
      <c r="A8738" s="81" t="str">
        <f t="shared" si="278"/>
        <v>2020</v>
      </c>
      <c r="B8738" s="259" t="s">
        <v>1021</v>
      </c>
      <c r="C8738" s="260" t="s">
        <v>1022</v>
      </c>
      <c r="D8738" s="73" t="str">
        <f t="shared" si="279"/>
        <v>set/2020</v>
      </c>
      <c r="E8738" s="263">
        <v>44083</v>
      </c>
      <c r="F8738" s="259">
        <v>3107</v>
      </c>
      <c r="G8738" s="259" t="s">
        <v>299</v>
      </c>
      <c r="H8738" s="264" t="s">
        <v>2128</v>
      </c>
      <c r="I8738" s="264" t="s">
        <v>253</v>
      </c>
      <c r="J8738" s="264">
        <v>-17.34</v>
      </c>
      <c r="K8738" s="82" t="str">
        <f>IFERROR(IFERROR(VLOOKUP(I8738,'DE-PARA'!B:D,3,0),VLOOKUP(I8738,'DE-PARA'!C:D,2,0)),"NÃO ENCONTRADO")</f>
        <v>Materiais</v>
      </c>
      <c r="L8738" s="50" t="str">
        <f>VLOOKUP(K8738,'Base -Receita-Despesa'!$B:$AS,1,FALSE)</f>
        <v>Materiais</v>
      </c>
    </row>
    <row r="8739" spans="1:12" ht="15" customHeight="1" x14ac:dyDescent="0.25">
      <c r="A8739" s="81" t="str">
        <f t="shared" si="278"/>
        <v>2020</v>
      </c>
      <c r="B8739" s="259" t="s">
        <v>1021</v>
      </c>
      <c r="C8739" s="260" t="s">
        <v>1022</v>
      </c>
      <c r="D8739" s="73" t="str">
        <f t="shared" si="279"/>
        <v>set/2020</v>
      </c>
      <c r="E8739" s="263">
        <v>44083</v>
      </c>
      <c r="F8739" s="259">
        <v>3108</v>
      </c>
      <c r="G8739" s="259" t="s">
        <v>319</v>
      </c>
      <c r="H8739" s="264" t="s">
        <v>2128</v>
      </c>
      <c r="I8739" s="264" t="s">
        <v>253</v>
      </c>
      <c r="J8739" s="264">
        <v>-4.33</v>
      </c>
      <c r="K8739" s="82" t="str">
        <f>IFERROR(IFERROR(VLOOKUP(I8739,'DE-PARA'!B:D,3,0),VLOOKUP(I8739,'DE-PARA'!C:D,2,0)),"NÃO ENCONTRADO")</f>
        <v>Materiais</v>
      </c>
      <c r="L8739" s="50" t="str">
        <f>VLOOKUP(K8739,'Base -Receita-Despesa'!$B:$AS,1,FALSE)</f>
        <v>Materiais</v>
      </c>
    </row>
    <row r="8740" spans="1:12" ht="15" customHeight="1" x14ac:dyDescent="0.25">
      <c r="A8740" s="81" t="str">
        <f t="shared" si="278"/>
        <v>2020</v>
      </c>
      <c r="B8740" s="259" t="s">
        <v>1021</v>
      </c>
      <c r="C8740" s="260" t="s">
        <v>1022</v>
      </c>
      <c r="D8740" s="73" t="str">
        <f t="shared" si="279"/>
        <v>set/2020</v>
      </c>
      <c r="E8740" s="263">
        <v>44083</v>
      </c>
      <c r="F8740" s="259">
        <v>3094</v>
      </c>
      <c r="G8740" s="259" t="s">
        <v>299</v>
      </c>
      <c r="H8740" s="264" t="s">
        <v>2128</v>
      </c>
      <c r="I8740" s="264" t="s">
        <v>253</v>
      </c>
      <c r="J8740" s="264">
        <v>-672.21</v>
      </c>
      <c r="K8740" s="82" t="str">
        <f>IFERROR(IFERROR(VLOOKUP(I8740,'DE-PARA'!B:D,3,0),VLOOKUP(I8740,'DE-PARA'!C:D,2,0)),"NÃO ENCONTRADO")</f>
        <v>Materiais</v>
      </c>
      <c r="L8740" s="50" t="str">
        <f>VLOOKUP(K8740,'Base -Receita-Despesa'!$B:$AS,1,FALSE)</f>
        <v>Materiais</v>
      </c>
    </row>
    <row r="8741" spans="1:12" ht="15" customHeight="1" x14ac:dyDescent="0.25">
      <c r="A8741" s="81" t="str">
        <f t="shared" si="278"/>
        <v>2020</v>
      </c>
      <c r="B8741" s="259" t="s">
        <v>1021</v>
      </c>
      <c r="C8741" s="260" t="s">
        <v>1022</v>
      </c>
      <c r="D8741" s="73" t="str">
        <f t="shared" si="279"/>
        <v>set/2020</v>
      </c>
      <c r="E8741" s="263">
        <v>44083</v>
      </c>
      <c r="F8741" s="259">
        <v>3247</v>
      </c>
      <c r="G8741" s="259" t="s">
        <v>319</v>
      </c>
      <c r="H8741" s="264" t="s">
        <v>2128</v>
      </c>
      <c r="I8741" s="264" t="s">
        <v>253</v>
      </c>
      <c r="J8741" s="264">
        <v>-61.26</v>
      </c>
      <c r="K8741" s="82" t="str">
        <f>IFERROR(IFERROR(VLOOKUP(I8741,'DE-PARA'!B:D,3,0),VLOOKUP(I8741,'DE-PARA'!C:D,2,0)),"NÃO ENCONTRADO")</f>
        <v>Materiais</v>
      </c>
      <c r="L8741" s="50" t="str">
        <f>VLOOKUP(K8741,'Base -Receita-Despesa'!$B:$AS,1,FALSE)</f>
        <v>Materiais</v>
      </c>
    </row>
    <row r="8742" spans="1:12" ht="15" customHeight="1" x14ac:dyDescent="0.25">
      <c r="A8742" s="81" t="str">
        <f t="shared" si="278"/>
        <v>2020</v>
      </c>
      <c r="B8742" s="259" t="s">
        <v>1021</v>
      </c>
      <c r="C8742" s="260" t="s">
        <v>1022</v>
      </c>
      <c r="D8742" s="73" t="str">
        <f t="shared" si="279"/>
        <v>set/2020</v>
      </c>
      <c r="E8742" s="263">
        <v>44083</v>
      </c>
      <c r="F8742" s="259">
        <v>3248</v>
      </c>
      <c r="G8742" s="259" t="s">
        <v>319</v>
      </c>
      <c r="H8742" s="264" t="s">
        <v>2128</v>
      </c>
      <c r="I8742" s="264" t="s">
        <v>253</v>
      </c>
      <c r="J8742" s="264">
        <v>-458.96</v>
      </c>
      <c r="K8742" s="82" t="str">
        <f>IFERROR(IFERROR(VLOOKUP(I8742,'DE-PARA'!B:D,3,0),VLOOKUP(I8742,'DE-PARA'!C:D,2,0)),"NÃO ENCONTRADO")</f>
        <v>Materiais</v>
      </c>
      <c r="L8742" s="50" t="str">
        <f>VLOOKUP(K8742,'Base -Receita-Despesa'!$B:$AS,1,FALSE)</f>
        <v>Materiais</v>
      </c>
    </row>
    <row r="8743" spans="1:12" ht="15" customHeight="1" x14ac:dyDescent="0.25">
      <c r="A8743" s="81" t="str">
        <f t="shared" si="278"/>
        <v>2020</v>
      </c>
      <c r="B8743" s="259" t="s">
        <v>1021</v>
      </c>
      <c r="C8743" s="260" t="s">
        <v>1022</v>
      </c>
      <c r="D8743" s="73" t="str">
        <f t="shared" si="279"/>
        <v>set/2020</v>
      </c>
      <c r="E8743" s="263">
        <v>44083</v>
      </c>
      <c r="F8743" s="259">
        <v>3249</v>
      </c>
      <c r="G8743" s="259" t="s">
        <v>319</v>
      </c>
      <c r="H8743" s="264" t="s">
        <v>2128</v>
      </c>
      <c r="I8743" s="264" t="s">
        <v>253</v>
      </c>
      <c r="J8743" s="264">
        <v>-8.66</v>
      </c>
      <c r="K8743" s="82" t="str">
        <f>IFERROR(IFERROR(VLOOKUP(I8743,'DE-PARA'!B:D,3,0),VLOOKUP(I8743,'DE-PARA'!C:D,2,0)),"NÃO ENCONTRADO")</f>
        <v>Materiais</v>
      </c>
      <c r="L8743" s="50" t="str">
        <f>VLOOKUP(K8743,'Base -Receita-Despesa'!$B:$AS,1,FALSE)</f>
        <v>Materiais</v>
      </c>
    </row>
    <row r="8744" spans="1:12" ht="15" customHeight="1" x14ac:dyDescent="0.25">
      <c r="A8744" s="81" t="str">
        <f t="shared" si="278"/>
        <v>2020</v>
      </c>
      <c r="B8744" s="259" t="s">
        <v>1021</v>
      </c>
      <c r="C8744" s="260" t="s">
        <v>1022</v>
      </c>
      <c r="D8744" s="73" t="str">
        <f t="shared" si="279"/>
        <v>set/2020</v>
      </c>
      <c r="E8744" s="263">
        <v>44083</v>
      </c>
      <c r="F8744" s="259">
        <v>3250</v>
      </c>
      <c r="G8744" s="259" t="s">
        <v>319</v>
      </c>
      <c r="H8744" s="264" t="s">
        <v>2128</v>
      </c>
      <c r="I8744" s="264" t="s">
        <v>253</v>
      </c>
      <c r="J8744" s="264">
        <v>-8.66</v>
      </c>
      <c r="K8744" s="82" t="str">
        <f>IFERROR(IFERROR(VLOOKUP(I8744,'DE-PARA'!B:D,3,0),VLOOKUP(I8744,'DE-PARA'!C:D,2,0)),"NÃO ENCONTRADO")</f>
        <v>Materiais</v>
      </c>
      <c r="L8744" s="50" t="str">
        <f>VLOOKUP(K8744,'Base -Receita-Despesa'!$B:$AS,1,FALSE)</f>
        <v>Materiais</v>
      </c>
    </row>
    <row r="8745" spans="1:12" ht="15" customHeight="1" x14ac:dyDescent="0.25">
      <c r="A8745" s="81" t="str">
        <f t="shared" si="278"/>
        <v>2020</v>
      </c>
      <c r="B8745" s="259" t="s">
        <v>1021</v>
      </c>
      <c r="C8745" s="260" t="s">
        <v>1022</v>
      </c>
      <c r="D8745" s="73" t="str">
        <f t="shared" si="279"/>
        <v>set/2020</v>
      </c>
      <c r="E8745" s="263">
        <v>44083</v>
      </c>
      <c r="F8745" s="259">
        <v>3251</v>
      </c>
      <c r="G8745" s="259" t="s">
        <v>319</v>
      </c>
      <c r="H8745" s="264" t="s">
        <v>2128</v>
      </c>
      <c r="I8745" s="264" t="s">
        <v>253</v>
      </c>
      <c r="J8745" s="264">
        <v>-458.96</v>
      </c>
      <c r="K8745" s="82" t="str">
        <f>IFERROR(IFERROR(VLOOKUP(I8745,'DE-PARA'!B:D,3,0),VLOOKUP(I8745,'DE-PARA'!C:D,2,0)),"NÃO ENCONTRADO")</f>
        <v>Materiais</v>
      </c>
      <c r="L8745" s="50" t="str">
        <f>VLOOKUP(K8745,'Base -Receita-Despesa'!$B:$AS,1,FALSE)</f>
        <v>Materiais</v>
      </c>
    </row>
    <row r="8746" spans="1:12" ht="15" customHeight="1" x14ac:dyDescent="0.25">
      <c r="A8746" s="81" t="str">
        <f t="shared" si="278"/>
        <v>2020</v>
      </c>
      <c r="B8746" s="259" t="s">
        <v>1021</v>
      </c>
      <c r="C8746" s="260" t="s">
        <v>1022</v>
      </c>
      <c r="D8746" s="73" t="str">
        <f t="shared" si="279"/>
        <v>set/2020</v>
      </c>
      <c r="E8746" s="263">
        <v>44083</v>
      </c>
      <c r="F8746" s="259">
        <v>3252</v>
      </c>
      <c r="G8746" s="259" t="s">
        <v>319</v>
      </c>
      <c r="H8746" s="264" t="s">
        <v>2128</v>
      </c>
      <c r="I8746" s="264" t="s">
        <v>253</v>
      </c>
      <c r="J8746" s="264">
        <v>-365.42</v>
      </c>
      <c r="K8746" s="82" t="str">
        <f>IFERROR(IFERROR(VLOOKUP(I8746,'DE-PARA'!B:D,3,0),VLOOKUP(I8746,'DE-PARA'!C:D,2,0)),"NÃO ENCONTRADO")</f>
        <v>Materiais</v>
      </c>
      <c r="L8746" s="50" t="str">
        <f>VLOOKUP(K8746,'Base -Receita-Despesa'!$B:$AS,1,FALSE)</f>
        <v>Materiais</v>
      </c>
    </row>
    <row r="8747" spans="1:12" ht="15" customHeight="1" x14ac:dyDescent="0.25">
      <c r="A8747" s="81" t="str">
        <f t="shared" si="278"/>
        <v>2020</v>
      </c>
      <c r="B8747" s="259" t="s">
        <v>1021</v>
      </c>
      <c r="C8747" s="260" t="s">
        <v>1022</v>
      </c>
      <c r="D8747" s="73" t="str">
        <f t="shared" si="279"/>
        <v>set/2020</v>
      </c>
      <c r="E8747" s="263">
        <v>44083</v>
      </c>
      <c r="F8747" s="259">
        <v>3254</v>
      </c>
      <c r="G8747" s="259" t="s">
        <v>319</v>
      </c>
      <c r="H8747" s="264" t="s">
        <v>2128</v>
      </c>
      <c r="I8747" s="264" t="s">
        <v>253</v>
      </c>
      <c r="J8747" s="264">
        <v>-119.96</v>
      </c>
      <c r="K8747" s="82" t="str">
        <f>IFERROR(IFERROR(VLOOKUP(I8747,'DE-PARA'!B:D,3,0),VLOOKUP(I8747,'DE-PARA'!C:D,2,0)),"NÃO ENCONTRADO")</f>
        <v>Materiais</v>
      </c>
      <c r="L8747" s="50" t="str">
        <f>VLOOKUP(K8747,'Base -Receita-Despesa'!$B:$AS,1,FALSE)</f>
        <v>Materiais</v>
      </c>
    </row>
    <row r="8748" spans="1:12" ht="15" customHeight="1" x14ac:dyDescent="0.25">
      <c r="A8748" s="81" t="str">
        <f t="shared" si="278"/>
        <v>2020</v>
      </c>
      <c r="B8748" s="259" t="s">
        <v>1021</v>
      </c>
      <c r="C8748" s="260" t="s">
        <v>1022</v>
      </c>
      <c r="D8748" s="73" t="str">
        <f t="shared" si="279"/>
        <v>set/2020</v>
      </c>
      <c r="E8748" s="263">
        <v>44083</v>
      </c>
      <c r="F8748" s="259">
        <v>3255</v>
      </c>
      <c r="G8748" s="259" t="s">
        <v>319</v>
      </c>
      <c r="H8748" s="264" t="s">
        <v>2128</v>
      </c>
      <c r="I8748" s="264" t="s">
        <v>253</v>
      </c>
      <c r="J8748" s="264">
        <v>-180.17</v>
      </c>
      <c r="K8748" s="82" t="str">
        <f>IFERROR(IFERROR(VLOOKUP(I8748,'DE-PARA'!B:D,3,0),VLOOKUP(I8748,'DE-PARA'!C:D,2,0)),"NÃO ENCONTRADO")</f>
        <v>Materiais</v>
      </c>
      <c r="L8748" s="50" t="str">
        <f>VLOOKUP(K8748,'Base -Receita-Despesa'!$B:$AS,1,FALSE)</f>
        <v>Materiais</v>
      </c>
    </row>
    <row r="8749" spans="1:12" ht="15" customHeight="1" x14ac:dyDescent="0.25">
      <c r="A8749" s="81" t="str">
        <f t="shared" si="278"/>
        <v>2020</v>
      </c>
      <c r="B8749" s="259" t="s">
        <v>1021</v>
      </c>
      <c r="C8749" s="260" t="s">
        <v>1022</v>
      </c>
      <c r="D8749" s="73" t="str">
        <f t="shared" si="279"/>
        <v>set/2020</v>
      </c>
      <c r="E8749" s="263">
        <v>44083</v>
      </c>
      <c r="F8749" s="259">
        <v>3256</v>
      </c>
      <c r="G8749" s="259" t="s">
        <v>319</v>
      </c>
      <c r="H8749" s="264" t="s">
        <v>2128</v>
      </c>
      <c r="I8749" s="264" t="s">
        <v>253</v>
      </c>
      <c r="J8749" s="264">
        <v>-8.9499999999999993</v>
      </c>
      <c r="K8749" s="82" t="str">
        <f>IFERROR(IFERROR(VLOOKUP(I8749,'DE-PARA'!B:D,3,0),VLOOKUP(I8749,'DE-PARA'!C:D,2,0)),"NÃO ENCONTRADO")</f>
        <v>Materiais</v>
      </c>
      <c r="L8749" s="50" t="str">
        <f>VLOOKUP(K8749,'Base -Receita-Despesa'!$B:$AS,1,FALSE)</f>
        <v>Materiais</v>
      </c>
    </row>
    <row r="8750" spans="1:12" ht="15" customHeight="1" x14ac:dyDescent="0.25">
      <c r="A8750" s="81" t="str">
        <f t="shared" si="278"/>
        <v>2020</v>
      </c>
      <c r="B8750" s="259" t="s">
        <v>1021</v>
      </c>
      <c r="C8750" s="260" t="s">
        <v>1022</v>
      </c>
      <c r="D8750" s="73" t="str">
        <f t="shared" si="279"/>
        <v>set/2020</v>
      </c>
      <c r="E8750" s="263">
        <v>44083</v>
      </c>
      <c r="F8750" s="259">
        <v>3257</v>
      </c>
      <c r="G8750" s="259" t="s">
        <v>319</v>
      </c>
      <c r="H8750" s="264" t="s">
        <v>2128</v>
      </c>
      <c r="I8750" s="264" t="s">
        <v>253</v>
      </c>
      <c r="J8750" s="264">
        <v>-458.96</v>
      </c>
      <c r="K8750" s="82" t="str">
        <f>IFERROR(IFERROR(VLOOKUP(I8750,'DE-PARA'!B:D,3,0),VLOOKUP(I8750,'DE-PARA'!C:D,2,0)),"NÃO ENCONTRADO")</f>
        <v>Materiais</v>
      </c>
      <c r="L8750" s="50" t="str">
        <f>VLOOKUP(K8750,'Base -Receita-Despesa'!$B:$AS,1,FALSE)</f>
        <v>Materiais</v>
      </c>
    </row>
    <row r="8751" spans="1:12" ht="15" customHeight="1" x14ac:dyDescent="0.25">
      <c r="A8751" s="81" t="str">
        <f t="shared" si="278"/>
        <v>2020</v>
      </c>
      <c r="B8751" s="259" t="s">
        <v>1021</v>
      </c>
      <c r="C8751" s="260" t="s">
        <v>1022</v>
      </c>
      <c r="D8751" s="73" t="str">
        <f t="shared" si="279"/>
        <v>set/2020</v>
      </c>
      <c r="E8751" s="263">
        <v>44083</v>
      </c>
      <c r="F8751" s="259">
        <v>3259</v>
      </c>
      <c r="G8751" s="259" t="s">
        <v>319</v>
      </c>
      <c r="H8751" s="264" t="s">
        <v>2128</v>
      </c>
      <c r="I8751" s="264" t="s">
        <v>253</v>
      </c>
      <c r="J8751" s="264">
        <v>-458.96</v>
      </c>
      <c r="K8751" s="82" t="str">
        <f>IFERROR(IFERROR(VLOOKUP(I8751,'DE-PARA'!B:D,3,0),VLOOKUP(I8751,'DE-PARA'!C:D,2,0)),"NÃO ENCONTRADO")</f>
        <v>Materiais</v>
      </c>
      <c r="L8751" s="50" t="str">
        <f>VLOOKUP(K8751,'Base -Receita-Despesa'!$B:$AS,1,FALSE)</f>
        <v>Materiais</v>
      </c>
    </row>
    <row r="8752" spans="1:12" ht="15" customHeight="1" x14ac:dyDescent="0.25">
      <c r="A8752" s="81" t="str">
        <f t="shared" si="278"/>
        <v>2020</v>
      </c>
      <c r="B8752" s="259" t="s">
        <v>1021</v>
      </c>
      <c r="C8752" s="260" t="s">
        <v>1022</v>
      </c>
      <c r="D8752" s="73" t="str">
        <f t="shared" si="279"/>
        <v>set/2020</v>
      </c>
      <c r="E8752" s="263">
        <v>44083</v>
      </c>
      <c r="F8752" s="259">
        <v>3260</v>
      </c>
      <c r="G8752" s="259" t="s">
        <v>319</v>
      </c>
      <c r="H8752" s="264" t="s">
        <v>2128</v>
      </c>
      <c r="I8752" s="264" t="s">
        <v>253</v>
      </c>
      <c r="J8752" s="264">
        <v>-342.28</v>
      </c>
      <c r="K8752" s="82" t="str">
        <f>IFERROR(IFERROR(VLOOKUP(I8752,'DE-PARA'!B:D,3,0),VLOOKUP(I8752,'DE-PARA'!C:D,2,0)),"NÃO ENCONTRADO")</f>
        <v>Materiais</v>
      </c>
      <c r="L8752" s="50" t="str">
        <f>VLOOKUP(K8752,'Base -Receita-Despesa'!$B:$AS,1,FALSE)</f>
        <v>Materiais</v>
      </c>
    </row>
    <row r="8753" spans="1:12" ht="15" customHeight="1" x14ac:dyDescent="0.25">
      <c r="A8753" s="81" t="str">
        <f t="shared" si="278"/>
        <v>2020</v>
      </c>
      <c r="B8753" s="259" t="s">
        <v>1021</v>
      </c>
      <c r="C8753" s="260" t="s">
        <v>1022</v>
      </c>
      <c r="D8753" s="73" t="str">
        <f t="shared" si="279"/>
        <v>set/2020</v>
      </c>
      <c r="E8753" s="263">
        <v>44083</v>
      </c>
      <c r="F8753" s="259">
        <v>3261</v>
      </c>
      <c r="G8753" s="259" t="s">
        <v>319</v>
      </c>
      <c r="H8753" s="264" t="s">
        <v>2128</v>
      </c>
      <c r="I8753" s="264" t="s">
        <v>253</v>
      </c>
      <c r="J8753" s="264">
        <v>-4.33</v>
      </c>
      <c r="K8753" s="82" t="str">
        <f>IFERROR(IFERROR(VLOOKUP(I8753,'DE-PARA'!B:D,3,0),VLOOKUP(I8753,'DE-PARA'!C:D,2,0)),"NÃO ENCONTRADO")</f>
        <v>Materiais</v>
      </c>
      <c r="L8753" s="50" t="str">
        <f>VLOOKUP(K8753,'Base -Receita-Despesa'!$B:$AS,1,FALSE)</f>
        <v>Materiais</v>
      </c>
    </row>
    <row r="8754" spans="1:12" ht="15" customHeight="1" x14ac:dyDescent="0.25">
      <c r="A8754" s="81" t="str">
        <f t="shared" ref="A8754:A8817" si="280">IF(K8754="NÃO ENCONTRADO",0,RIGHT(D8754,4))</f>
        <v>2020</v>
      </c>
      <c r="B8754" s="259" t="s">
        <v>1021</v>
      </c>
      <c r="C8754" s="260" t="s">
        <v>1022</v>
      </c>
      <c r="D8754" s="73" t="str">
        <f t="shared" si="279"/>
        <v>set/2020</v>
      </c>
      <c r="E8754" s="263">
        <v>44083</v>
      </c>
      <c r="F8754" s="259">
        <v>3262</v>
      </c>
      <c r="G8754" s="259" t="s">
        <v>319</v>
      </c>
      <c r="H8754" s="264" t="s">
        <v>2128</v>
      </c>
      <c r="I8754" s="264" t="s">
        <v>253</v>
      </c>
      <c r="J8754" s="264">
        <v>-546.45000000000005</v>
      </c>
      <c r="K8754" s="82" t="str">
        <f>IFERROR(IFERROR(VLOOKUP(I8754,'DE-PARA'!B:D,3,0),VLOOKUP(I8754,'DE-PARA'!C:D,2,0)),"NÃO ENCONTRADO")</f>
        <v>Materiais</v>
      </c>
      <c r="L8754" s="50" t="str">
        <f>VLOOKUP(K8754,'Base -Receita-Despesa'!$B:$AS,1,FALSE)</f>
        <v>Materiais</v>
      </c>
    </row>
    <row r="8755" spans="1:12" ht="15" customHeight="1" x14ac:dyDescent="0.25">
      <c r="A8755" s="81" t="str">
        <f t="shared" si="280"/>
        <v>2020</v>
      </c>
      <c r="B8755" s="259" t="s">
        <v>1021</v>
      </c>
      <c r="C8755" s="260" t="s">
        <v>1022</v>
      </c>
      <c r="D8755" s="73" t="str">
        <f t="shared" si="279"/>
        <v>set/2020</v>
      </c>
      <c r="E8755" s="263">
        <v>44083</v>
      </c>
      <c r="F8755" s="259">
        <v>3263</v>
      </c>
      <c r="G8755" s="259" t="s">
        <v>319</v>
      </c>
      <c r="H8755" s="264" t="s">
        <v>2128</v>
      </c>
      <c r="I8755" s="264" t="s">
        <v>253</v>
      </c>
      <c r="J8755" s="264">
        <v>-8.66</v>
      </c>
      <c r="K8755" s="82" t="str">
        <f>IFERROR(IFERROR(VLOOKUP(I8755,'DE-PARA'!B:D,3,0),VLOOKUP(I8755,'DE-PARA'!C:D,2,0)),"NÃO ENCONTRADO")</f>
        <v>Materiais</v>
      </c>
      <c r="L8755" s="50" t="str">
        <f>VLOOKUP(K8755,'Base -Receita-Despesa'!$B:$AS,1,FALSE)</f>
        <v>Materiais</v>
      </c>
    </row>
    <row r="8756" spans="1:12" ht="15" customHeight="1" x14ac:dyDescent="0.25">
      <c r="A8756" s="81" t="str">
        <f t="shared" si="280"/>
        <v>2020</v>
      </c>
      <c r="B8756" s="259" t="s">
        <v>1021</v>
      </c>
      <c r="C8756" s="260" t="s">
        <v>1022</v>
      </c>
      <c r="D8756" s="73" t="str">
        <f t="shared" si="279"/>
        <v>set/2020</v>
      </c>
      <c r="E8756" s="263">
        <v>44083</v>
      </c>
      <c r="F8756" s="259">
        <v>3264</v>
      </c>
      <c r="G8756" s="259" t="s">
        <v>319</v>
      </c>
      <c r="H8756" s="264" t="s">
        <v>2128</v>
      </c>
      <c r="I8756" s="264" t="s">
        <v>253</v>
      </c>
      <c r="J8756" s="264">
        <v>-324.16000000000003</v>
      </c>
      <c r="K8756" s="82" t="str">
        <f>IFERROR(IFERROR(VLOOKUP(I8756,'DE-PARA'!B:D,3,0),VLOOKUP(I8756,'DE-PARA'!C:D,2,0)),"NÃO ENCONTRADO")</f>
        <v>Materiais</v>
      </c>
      <c r="L8756" s="50" t="str">
        <f>VLOOKUP(K8756,'Base -Receita-Despesa'!$B:$AS,1,FALSE)</f>
        <v>Materiais</v>
      </c>
    </row>
    <row r="8757" spans="1:12" ht="15" customHeight="1" x14ac:dyDescent="0.25">
      <c r="A8757" s="81" t="str">
        <f t="shared" si="280"/>
        <v>2020</v>
      </c>
      <c r="B8757" s="259" t="s">
        <v>1021</v>
      </c>
      <c r="C8757" s="260" t="s">
        <v>1022</v>
      </c>
      <c r="D8757" s="73" t="str">
        <f t="shared" si="279"/>
        <v>set/2020</v>
      </c>
      <c r="E8757" s="263">
        <v>44083</v>
      </c>
      <c r="F8757" s="259">
        <v>3265</v>
      </c>
      <c r="G8757" s="259" t="s">
        <v>319</v>
      </c>
      <c r="H8757" s="264" t="s">
        <v>2128</v>
      </c>
      <c r="I8757" s="264" t="s">
        <v>253</v>
      </c>
      <c r="J8757" s="264">
        <v>-458.96</v>
      </c>
      <c r="K8757" s="82" t="str">
        <f>IFERROR(IFERROR(VLOOKUP(I8757,'DE-PARA'!B:D,3,0),VLOOKUP(I8757,'DE-PARA'!C:D,2,0)),"NÃO ENCONTRADO")</f>
        <v>Materiais</v>
      </c>
      <c r="L8757" s="50" t="str">
        <f>VLOOKUP(K8757,'Base -Receita-Despesa'!$B:$AS,1,FALSE)</f>
        <v>Materiais</v>
      </c>
    </row>
    <row r="8758" spans="1:12" ht="15" customHeight="1" x14ac:dyDescent="0.25">
      <c r="A8758" s="81" t="str">
        <f t="shared" si="280"/>
        <v>2020</v>
      </c>
      <c r="B8758" s="259" t="s">
        <v>1021</v>
      </c>
      <c r="C8758" s="260" t="s">
        <v>1022</v>
      </c>
      <c r="D8758" s="73" t="str">
        <f t="shared" si="279"/>
        <v>set/2020</v>
      </c>
      <c r="E8758" s="263">
        <v>44083</v>
      </c>
      <c r="F8758" s="259">
        <v>3266</v>
      </c>
      <c r="G8758" s="259" t="s">
        <v>319</v>
      </c>
      <c r="H8758" s="264" t="s">
        <v>2128</v>
      </c>
      <c r="I8758" s="264" t="s">
        <v>253</v>
      </c>
      <c r="J8758" s="264">
        <v>-373.29</v>
      </c>
      <c r="K8758" s="82" t="str">
        <f>IFERROR(IFERROR(VLOOKUP(I8758,'DE-PARA'!B:D,3,0),VLOOKUP(I8758,'DE-PARA'!C:D,2,0)),"NÃO ENCONTRADO")</f>
        <v>Materiais</v>
      </c>
      <c r="L8758" s="50" t="str">
        <f>VLOOKUP(K8758,'Base -Receita-Despesa'!$B:$AS,1,FALSE)</f>
        <v>Materiais</v>
      </c>
    </row>
    <row r="8759" spans="1:12" ht="15" customHeight="1" x14ac:dyDescent="0.25">
      <c r="A8759" s="81" t="str">
        <f t="shared" si="280"/>
        <v>2020</v>
      </c>
      <c r="B8759" s="259" t="s">
        <v>1021</v>
      </c>
      <c r="C8759" s="260" t="s">
        <v>1022</v>
      </c>
      <c r="D8759" s="73" t="str">
        <f t="shared" si="279"/>
        <v>set/2020</v>
      </c>
      <c r="E8759" s="263">
        <v>44083</v>
      </c>
      <c r="F8759" s="259">
        <v>3267</v>
      </c>
      <c r="G8759" s="259" t="s">
        <v>319</v>
      </c>
      <c r="H8759" s="264" t="s">
        <v>2128</v>
      </c>
      <c r="I8759" s="264" t="s">
        <v>253</v>
      </c>
      <c r="J8759" s="264">
        <v>-387.92</v>
      </c>
      <c r="K8759" s="82" t="str">
        <f>IFERROR(IFERROR(VLOOKUP(I8759,'DE-PARA'!B:D,3,0),VLOOKUP(I8759,'DE-PARA'!C:D,2,0)),"NÃO ENCONTRADO")</f>
        <v>Materiais</v>
      </c>
      <c r="L8759" s="50" t="str">
        <f>VLOOKUP(K8759,'Base -Receita-Despesa'!$B:$AS,1,FALSE)</f>
        <v>Materiais</v>
      </c>
    </row>
    <row r="8760" spans="1:12" ht="15" customHeight="1" x14ac:dyDescent="0.25">
      <c r="A8760" s="81" t="str">
        <f t="shared" si="280"/>
        <v>2020</v>
      </c>
      <c r="B8760" s="259" t="s">
        <v>1021</v>
      </c>
      <c r="C8760" s="260" t="s">
        <v>1022</v>
      </c>
      <c r="D8760" s="73" t="str">
        <f t="shared" si="279"/>
        <v>set/2020</v>
      </c>
      <c r="E8760" s="263">
        <v>44083</v>
      </c>
      <c r="F8760" s="259">
        <v>3268</v>
      </c>
      <c r="G8760" s="259" t="s">
        <v>319</v>
      </c>
      <c r="H8760" s="264" t="s">
        <v>2128</v>
      </c>
      <c r="I8760" s="264" t="s">
        <v>253</v>
      </c>
      <c r="J8760" s="264">
        <v>-109.19</v>
      </c>
      <c r="K8760" s="82" t="str">
        <f>IFERROR(IFERROR(VLOOKUP(I8760,'DE-PARA'!B:D,3,0),VLOOKUP(I8760,'DE-PARA'!C:D,2,0)),"NÃO ENCONTRADO")</f>
        <v>Materiais</v>
      </c>
      <c r="L8760" s="50" t="str">
        <f>VLOOKUP(K8760,'Base -Receita-Despesa'!$B:$AS,1,FALSE)</f>
        <v>Materiais</v>
      </c>
    </row>
    <row r="8761" spans="1:12" ht="15" customHeight="1" x14ac:dyDescent="0.25">
      <c r="A8761" s="81" t="str">
        <f t="shared" si="280"/>
        <v>2020</v>
      </c>
      <c r="B8761" s="259" t="s">
        <v>1021</v>
      </c>
      <c r="C8761" s="260" t="s">
        <v>1022</v>
      </c>
      <c r="D8761" s="73" t="str">
        <f t="shared" si="279"/>
        <v>set/2020</v>
      </c>
      <c r="E8761" s="263">
        <v>44083</v>
      </c>
      <c r="F8761" s="259" t="s">
        <v>320</v>
      </c>
      <c r="G8761" s="259" t="s">
        <v>295</v>
      </c>
      <c r="H8761" s="264" t="s">
        <v>985</v>
      </c>
      <c r="I8761" s="264" t="s">
        <v>276</v>
      </c>
      <c r="J8761" s="264">
        <v>-519</v>
      </c>
      <c r="K8761" s="82" t="str">
        <f>IFERROR(IFERROR(VLOOKUP(I8761,'DE-PARA'!B:D,3,0),VLOOKUP(I8761,'DE-PARA'!C:D,2,0)),"NÃO ENCONTRADO")</f>
        <v>Despesas com Viagens</v>
      </c>
      <c r="L8761" s="50" t="str">
        <f>VLOOKUP(K8761,'Base -Receita-Despesa'!$B:$AS,1,FALSE)</f>
        <v>Despesas com Viagens</v>
      </c>
    </row>
    <row r="8762" spans="1:12" ht="15" customHeight="1" x14ac:dyDescent="0.25">
      <c r="A8762" s="81" t="str">
        <f t="shared" si="280"/>
        <v>2020</v>
      </c>
      <c r="B8762" s="259" t="s">
        <v>1021</v>
      </c>
      <c r="C8762" s="260" t="s">
        <v>1022</v>
      </c>
      <c r="D8762" s="73" t="str">
        <f t="shared" si="279"/>
        <v>set/2020</v>
      </c>
      <c r="E8762" s="263">
        <v>44083</v>
      </c>
      <c r="F8762" s="259" t="s">
        <v>320</v>
      </c>
      <c r="G8762" s="259" t="s">
        <v>295</v>
      </c>
      <c r="H8762" s="264" t="s">
        <v>985</v>
      </c>
      <c r="I8762" s="264" t="s">
        <v>276</v>
      </c>
      <c r="J8762" s="264">
        <v>-300.64</v>
      </c>
      <c r="K8762" s="82" t="str">
        <f>IFERROR(IFERROR(VLOOKUP(I8762,'DE-PARA'!B:D,3,0),VLOOKUP(I8762,'DE-PARA'!C:D,2,0)),"NÃO ENCONTRADO")</f>
        <v>Despesas com Viagens</v>
      </c>
      <c r="L8762" s="50" t="str">
        <f>VLOOKUP(K8762,'Base -Receita-Despesa'!$B:$AS,1,FALSE)</f>
        <v>Despesas com Viagens</v>
      </c>
    </row>
    <row r="8763" spans="1:12" ht="15" customHeight="1" x14ac:dyDescent="0.25">
      <c r="A8763" s="81" t="str">
        <f t="shared" si="280"/>
        <v>2020</v>
      </c>
      <c r="B8763" s="259" t="s">
        <v>1021</v>
      </c>
      <c r="C8763" s="260" t="s">
        <v>1022</v>
      </c>
      <c r="D8763" s="73" t="str">
        <f t="shared" si="279"/>
        <v>set/2020</v>
      </c>
      <c r="E8763" s="263">
        <v>44083</v>
      </c>
      <c r="F8763" s="259" t="s">
        <v>320</v>
      </c>
      <c r="G8763" s="259" t="s">
        <v>295</v>
      </c>
      <c r="H8763" s="264" t="s">
        <v>2314</v>
      </c>
      <c r="I8763" s="264" t="s">
        <v>276</v>
      </c>
      <c r="J8763" s="264">
        <v>-48</v>
      </c>
      <c r="K8763" s="82" t="str">
        <f>IFERROR(IFERROR(VLOOKUP(I8763,'DE-PARA'!B:D,3,0),VLOOKUP(I8763,'DE-PARA'!C:D,2,0)),"NÃO ENCONTRADO")</f>
        <v>Despesas com Viagens</v>
      </c>
      <c r="L8763" s="50" t="str">
        <f>VLOOKUP(K8763,'Base -Receita-Despesa'!$B:$AS,1,FALSE)</f>
        <v>Despesas com Viagens</v>
      </c>
    </row>
    <row r="8764" spans="1:12" ht="15" customHeight="1" x14ac:dyDescent="0.25">
      <c r="A8764" s="81" t="str">
        <f t="shared" si="280"/>
        <v>2020</v>
      </c>
      <c r="B8764" s="259" t="s">
        <v>1021</v>
      </c>
      <c r="C8764" s="260" t="s">
        <v>1022</v>
      </c>
      <c r="D8764" s="73" t="str">
        <f t="shared" si="279"/>
        <v>set/2020</v>
      </c>
      <c r="E8764" s="263">
        <v>44083</v>
      </c>
      <c r="F8764" s="259">
        <v>5310</v>
      </c>
      <c r="G8764" s="259" t="s">
        <v>295</v>
      </c>
      <c r="H8764" s="264" t="s">
        <v>2113</v>
      </c>
      <c r="I8764" s="264" t="s">
        <v>249</v>
      </c>
      <c r="J8764" s="264">
        <v>-636.6</v>
      </c>
      <c r="K8764" s="82" t="str">
        <f>IFERROR(IFERROR(VLOOKUP(I8764,'DE-PARA'!B:D,3,0),VLOOKUP(I8764,'DE-PARA'!C:D,2,0)),"NÃO ENCONTRADO")</f>
        <v>Materiais</v>
      </c>
      <c r="L8764" s="50" t="str">
        <f>VLOOKUP(K8764,'Base -Receita-Despesa'!$B:$AS,1,FALSE)</f>
        <v>Materiais</v>
      </c>
    </row>
    <row r="8765" spans="1:12" ht="15" customHeight="1" x14ac:dyDescent="0.25">
      <c r="A8765" s="81" t="str">
        <f t="shared" si="280"/>
        <v>2020</v>
      </c>
      <c r="B8765" s="259" t="s">
        <v>1021</v>
      </c>
      <c r="C8765" s="260" t="s">
        <v>1022</v>
      </c>
      <c r="D8765" s="73" t="str">
        <f t="shared" si="279"/>
        <v>set/2020</v>
      </c>
      <c r="E8765" s="263">
        <v>44083</v>
      </c>
      <c r="F8765" s="259">
        <v>2383</v>
      </c>
      <c r="G8765" s="259" t="s">
        <v>295</v>
      </c>
      <c r="H8765" s="264" t="s">
        <v>2114</v>
      </c>
      <c r="I8765" s="264" t="s">
        <v>160</v>
      </c>
      <c r="J8765" s="265">
        <v>-9069.5</v>
      </c>
      <c r="K8765" s="82" t="str">
        <f>IFERROR(IFERROR(VLOOKUP(I8765,'DE-PARA'!B:D,3,0),VLOOKUP(I8765,'DE-PARA'!C:D,2,0)),"NÃO ENCONTRADO")</f>
        <v>Serviços</v>
      </c>
      <c r="L8765" s="50" t="str">
        <f>VLOOKUP(K8765,'Base -Receita-Despesa'!$B:$AS,1,FALSE)</f>
        <v>Serviços</v>
      </c>
    </row>
    <row r="8766" spans="1:12" ht="15" customHeight="1" x14ac:dyDescent="0.25">
      <c r="A8766" s="81" t="str">
        <f t="shared" si="280"/>
        <v>2020</v>
      </c>
      <c r="B8766" s="259" t="s">
        <v>1021</v>
      </c>
      <c r="C8766" s="260" t="s">
        <v>1022</v>
      </c>
      <c r="D8766" s="73" t="str">
        <f t="shared" si="279"/>
        <v>set/2020</v>
      </c>
      <c r="E8766" s="263">
        <v>44083</v>
      </c>
      <c r="F8766" s="259">
        <v>2378</v>
      </c>
      <c r="G8766" s="259" t="s">
        <v>295</v>
      </c>
      <c r="H8766" s="264" t="s">
        <v>2114</v>
      </c>
      <c r="I8766" s="264" t="s">
        <v>160</v>
      </c>
      <c r="J8766" s="265">
        <v>-3066.7</v>
      </c>
      <c r="K8766" s="82" t="str">
        <f>IFERROR(IFERROR(VLOOKUP(I8766,'DE-PARA'!B:D,3,0),VLOOKUP(I8766,'DE-PARA'!C:D,2,0)),"NÃO ENCONTRADO")</f>
        <v>Serviços</v>
      </c>
      <c r="L8766" s="50" t="str">
        <f>VLOOKUP(K8766,'Base -Receita-Despesa'!$B:$AS,1,FALSE)</f>
        <v>Serviços</v>
      </c>
    </row>
    <row r="8767" spans="1:12" ht="15" customHeight="1" x14ac:dyDescent="0.25">
      <c r="A8767" s="81" t="str">
        <f t="shared" si="280"/>
        <v>2020</v>
      </c>
      <c r="B8767" s="259" t="s">
        <v>1021</v>
      </c>
      <c r="C8767" s="260" t="s">
        <v>1022</v>
      </c>
      <c r="D8767" s="73" t="str">
        <f t="shared" si="279"/>
        <v>set/2020</v>
      </c>
      <c r="E8767" s="263">
        <v>44083</v>
      </c>
      <c r="F8767" s="259">
        <v>2336626</v>
      </c>
      <c r="G8767" s="259" t="s">
        <v>295</v>
      </c>
      <c r="H8767" s="264" t="s">
        <v>2168</v>
      </c>
      <c r="I8767" s="264" t="s">
        <v>120</v>
      </c>
      <c r="J8767" s="265">
        <v>-8558.4599999999991</v>
      </c>
      <c r="K8767" s="82" t="str">
        <f>IFERROR(IFERROR(VLOOKUP(I8767,'DE-PARA'!B:D,3,0),VLOOKUP(I8767,'DE-PARA'!C:D,2,0)),"NÃO ENCONTRADO")</f>
        <v>Serviços</v>
      </c>
      <c r="L8767" s="50" t="str">
        <f>VLOOKUP(K8767,'Base -Receita-Despesa'!$B:$AS,1,FALSE)</f>
        <v>Serviços</v>
      </c>
    </row>
    <row r="8768" spans="1:12" ht="15" customHeight="1" x14ac:dyDescent="0.25">
      <c r="A8768" s="81" t="str">
        <f t="shared" si="280"/>
        <v>2020</v>
      </c>
      <c r="B8768" s="259" t="s">
        <v>1021</v>
      </c>
      <c r="C8768" s="260" t="s">
        <v>1022</v>
      </c>
      <c r="D8768" s="73" t="str">
        <f t="shared" si="279"/>
        <v>set/2020</v>
      </c>
      <c r="E8768" s="263">
        <v>44083</v>
      </c>
      <c r="F8768" s="259" t="s">
        <v>214</v>
      </c>
      <c r="G8768" s="259" t="s">
        <v>295</v>
      </c>
      <c r="H8768" s="264" t="s">
        <v>197</v>
      </c>
      <c r="I8768" s="264" t="s">
        <v>133</v>
      </c>
      <c r="J8768" s="264">
        <v>-10</v>
      </c>
      <c r="K8768" s="82" t="str">
        <f>IFERROR(IFERROR(VLOOKUP(I8768,'DE-PARA'!B:D,3,0),VLOOKUP(I8768,'DE-PARA'!C:D,2,0)),"NÃO ENCONTRADO")</f>
        <v>Outras Saídas</v>
      </c>
      <c r="L8768" s="50" t="str">
        <f>VLOOKUP(K8768,'Base -Receita-Despesa'!$B:$AS,1,FALSE)</f>
        <v>Outras Saídas</v>
      </c>
    </row>
    <row r="8769" spans="1:12" ht="15" customHeight="1" x14ac:dyDescent="0.25">
      <c r="A8769" s="81" t="str">
        <f t="shared" si="280"/>
        <v>2020</v>
      </c>
      <c r="B8769" s="259" t="s">
        <v>1021</v>
      </c>
      <c r="C8769" s="260" t="s">
        <v>1022</v>
      </c>
      <c r="D8769" s="73" t="str">
        <f t="shared" si="279"/>
        <v>set/2020</v>
      </c>
      <c r="E8769" s="263">
        <v>44084</v>
      </c>
      <c r="F8769" s="259">
        <v>17512</v>
      </c>
      <c r="G8769" s="259" t="s">
        <v>295</v>
      </c>
      <c r="H8769" s="264" t="s">
        <v>818</v>
      </c>
      <c r="I8769" s="264" t="s">
        <v>256</v>
      </c>
      <c r="J8769" s="264">
        <v>-770.1</v>
      </c>
      <c r="K8769" s="82" t="str">
        <f>IFERROR(IFERROR(VLOOKUP(I8769,'DE-PARA'!B:D,3,0),VLOOKUP(I8769,'DE-PARA'!C:D,2,0)),"NÃO ENCONTRADO")</f>
        <v>Materiais</v>
      </c>
      <c r="L8769" s="50" t="str">
        <f>VLOOKUP(K8769,'Base -Receita-Despesa'!$B:$AS,1,FALSE)</f>
        <v>Materiais</v>
      </c>
    </row>
    <row r="8770" spans="1:12" ht="15" customHeight="1" x14ac:dyDescent="0.25">
      <c r="A8770" s="81" t="str">
        <f t="shared" si="280"/>
        <v>2020</v>
      </c>
      <c r="B8770" s="259" t="s">
        <v>1021</v>
      </c>
      <c r="C8770" s="260" t="s">
        <v>1022</v>
      </c>
      <c r="D8770" s="73" t="str">
        <f t="shared" si="279"/>
        <v>set/2020</v>
      </c>
      <c r="E8770" s="263">
        <v>44084</v>
      </c>
      <c r="F8770" s="259">
        <v>401191</v>
      </c>
      <c r="G8770" s="259" t="s">
        <v>295</v>
      </c>
      <c r="H8770" s="264" t="s">
        <v>146</v>
      </c>
      <c r="I8770" s="264" t="s">
        <v>255</v>
      </c>
      <c r="J8770" s="265">
        <v>-2776.25</v>
      </c>
      <c r="K8770" s="82" t="str">
        <f>IFERROR(IFERROR(VLOOKUP(I8770,'DE-PARA'!B:D,3,0),VLOOKUP(I8770,'DE-PARA'!C:D,2,0)),"NÃO ENCONTRADO")</f>
        <v>Materiais</v>
      </c>
      <c r="L8770" s="50" t="str">
        <f>VLOOKUP(K8770,'Base -Receita-Despesa'!$B:$AS,1,FALSE)</f>
        <v>Materiais</v>
      </c>
    </row>
    <row r="8771" spans="1:12" ht="15" customHeight="1" x14ac:dyDescent="0.25">
      <c r="A8771" s="81" t="str">
        <f t="shared" si="280"/>
        <v>2020</v>
      </c>
      <c r="B8771" s="259" t="s">
        <v>1021</v>
      </c>
      <c r="C8771" s="260" t="s">
        <v>1022</v>
      </c>
      <c r="D8771" s="73" t="str">
        <f t="shared" ref="D8771:D8834" si="281">TEXT(E8771,"mmm/aaaa")</f>
        <v>set/2020</v>
      </c>
      <c r="E8771" s="263">
        <v>44084</v>
      </c>
      <c r="F8771" s="259">
        <v>12656</v>
      </c>
      <c r="G8771" s="259" t="s">
        <v>295</v>
      </c>
      <c r="H8771" s="264" t="s">
        <v>2315</v>
      </c>
      <c r="I8771" s="264" t="s">
        <v>248</v>
      </c>
      <c r="J8771" s="265">
        <v>-1950</v>
      </c>
      <c r="K8771" s="82" t="str">
        <f>IFERROR(IFERROR(VLOOKUP(I8771,'DE-PARA'!B:D,3,0),VLOOKUP(I8771,'DE-PARA'!C:D,2,0)),"NÃO ENCONTRADO")</f>
        <v>Materiais</v>
      </c>
      <c r="L8771" s="50" t="str">
        <f>VLOOKUP(K8771,'Base -Receita-Despesa'!$B:$AS,1,FALSE)</f>
        <v>Materiais</v>
      </c>
    </row>
    <row r="8772" spans="1:12" ht="15" customHeight="1" x14ac:dyDescent="0.25">
      <c r="A8772" s="81" t="str">
        <f t="shared" si="280"/>
        <v>2020</v>
      </c>
      <c r="B8772" s="259" t="s">
        <v>1021</v>
      </c>
      <c r="C8772" s="260" t="s">
        <v>1022</v>
      </c>
      <c r="D8772" s="73" t="str">
        <f t="shared" si="281"/>
        <v>set/2020</v>
      </c>
      <c r="E8772" s="263">
        <v>44084</v>
      </c>
      <c r="F8772" s="259">
        <v>12657</v>
      </c>
      <c r="G8772" s="259" t="s">
        <v>295</v>
      </c>
      <c r="H8772" s="264" t="s">
        <v>2315</v>
      </c>
      <c r="I8772" s="264" t="s">
        <v>248</v>
      </c>
      <c r="J8772" s="264">
        <v>-528</v>
      </c>
      <c r="K8772" s="82" t="str">
        <f>IFERROR(IFERROR(VLOOKUP(I8772,'DE-PARA'!B:D,3,0),VLOOKUP(I8772,'DE-PARA'!C:D,2,0)),"NÃO ENCONTRADO")</f>
        <v>Materiais</v>
      </c>
      <c r="L8772" s="50" t="str">
        <f>VLOOKUP(K8772,'Base -Receita-Despesa'!$B:$AS,1,FALSE)</f>
        <v>Materiais</v>
      </c>
    </row>
    <row r="8773" spans="1:12" ht="15" customHeight="1" x14ac:dyDescent="0.25">
      <c r="A8773" s="81" t="str">
        <f t="shared" si="280"/>
        <v>2020</v>
      </c>
      <c r="B8773" s="259" t="s">
        <v>1021</v>
      </c>
      <c r="C8773" s="260" t="s">
        <v>1022</v>
      </c>
      <c r="D8773" s="73" t="str">
        <f t="shared" si="281"/>
        <v>set/2020</v>
      </c>
      <c r="E8773" s="263">
        <v>44084</v>
      </c>
      <c r="F8773" s="259" t="s">
        <v>214</v>
      </c>
      <c r="G8773" s="259" t="s">
        <v>295</v>
      </c>
      <c r="H8773" s="264" t="s">
        <v>197</v>
      </c>
      <c r="I8773" s="264" t="s">
        <v>133</v>
      </c>
      <c r="J8773" s="264">
        <v>-10</v>
      </c>
      <c r="K8773" s="82" t="str">
        <f>IFERROR(IFERROR(VLOOKUP(I8773,'DE-PARA'!B:D,3,0),VLOOKUP(I8773,'DE-PARA'!C:D,2,0)),"NÃO ENCONTRADO")</f>
        <v>Outras Saídas</v>
      </c>
      <c r="L8773" s="50" t="str">
        <f>VLOOKUP(K8773,'Base -Receita-Despesa'!$B:$AS,1,FALSE)</f>
        <v>Outras Saídas</v>
      </c>
    </row>
    <row r="8774" spans="1:12" ht="15" customHeight="1" x14ac:dyDescent="0.25">
      <c r="A8774" s="81" t="str">
        <f t="shared" si="280"/>
        <v>2020</v>
      </c>
      <c r="B8774" s="259" t="s">
        <v>1021</v>
      </c>
      <c r="C8774" s="260" t="s">
        <v>1022</v>
      </c>
      <c r="D8774" s="73" t="str">
        <f t="shared" si="281"/>
        <v>set/2020</v>
      </c>
      <c r="E8774" s="263">
        <v>44085</v>
      </c>
      <c r="F8774" s="259" t="s">
        <v>205</v>
      </c>
      <c r="G8774" s="259" t="s">
        <v>295</v>
      </c>
      <c r="H8774" s="264" t="s">
        <v>736</v>
      </c>
      <c r="I8774" s="264" t="s">
        <v>125</v>
      </c>
      <c r="J8774" s="265">
        <v>400000</v>
      </c>
      <c r="K8774" s="82" t="str">
        <f>IFERROR(IFERROR(VLOOKUP(I8774,'DE-PARA'!B:D,3,0),VLOOKUP(I8774,'DE-PARA'!C:D,2,0)),"NÃO ENCONTRADO")</f>
        <v>TEV – Transferências Entre Contas (Entradas)</v>
      </c>
      <c r="L8774" s="50" t="str">
        <f>VLOOKUP(K8774,'Base -Receita-Despesa'!$B:$AS,1,FALSE)</f>
        <v>TEV – Transferências Entre Contas (Entradas)</v>
      </c>
    </row>
    <row r="8775" spans="1:12" ht="15" customHeight="1" x14ac:dyDescent="0.25">
      <c r="A8775" s="81" t="str">
        <f t="shared" si="280"/>
        <v>2020</v>
      </c>
      <c r="B8775" s="259" t="s">
        <v>1021</v>
      </c>
      <c r="C8775" s="260" t="s">
        <v>1022</v>
      </c>
      <c r="D8775" s="73" t="str">
        <f t="shared" si="281"/>
        <v>set/2020</v>
      </c>
      <c r="E8775" s="263">
        <v>44085</v>
      </c>
      <c r="F8775" s="259">
        <v>203301</v>
      </c>
      <c r="G8775" s="259" t="s">
        <v>295</v>
      </c>
      <c r="H8775" s="264" t="s">
        <v>1084</v>
      </c>
      <c r="I8775" s="264" t="s">
        <v>252</v>
      </c>
      <c r="J8775" s="264">
        <v>-420</v>
      </c>
      <c r="K8775" s="82" t="str">
        <f>IFERROR(IFERROR(VLOOKUP(I8775,'DE-PARA'!B:D,3,0),VLOOKUP(I8775,'DE-PARA'!C:D,2,0)),"NÃO ENCONTRADO")</f>
        <v>Materiais</v>
      </c>
      <c r="L8775" s="50" t="str">
        <f>VLOOKUP(K8775,'Base -Receita-Despesa'!$B:$AS,1,FALSE)</f>
        <v>Materiais</v>
      </c>
    </row>
    <row r="8776" spans="1:12" ht="15" customHeight="1" x14ac:dyDescent="0.25">
      <c r="A8776" s="81" t="str">
        <f t="shared" si="280"/>
        <v>2020</v>
      </c>
      <c r="B8776" s="259" t="s">
        <v>1021</v>
      </c>
      <c r="C8776" s="260" t="s">
        <v>1022</v>
      </c>
      <c r="D8776" s="73" t="str">
        <f t="shared" si="281"/>
        <v>set/2020</v>
      </c>
      <c r="E8776" s="263">
        <v>44085</v>
      </c>
      <c r="F8776" s="259">
        <v>203301</v>
      </c>
      <c r="G8776" s="259" t="s">
        <v>295</v>
      </c>
      <c r="H8776" s="264" t="s">
        <v>1084</v>
      </c>
      <c r="I8776" s="264" t="s">
        <v>189</v>
      </c>
      <c r="J8776" s="264">
        <v>-10.36</v>
      </c>
      <c r="K8776" s="82" t="str">
        <f>IFERROR(IFERROR(VLOOKUP(I8776,'DE-PARA'!B:D,3,0),VLOOKUP(I8776,'DE-PARA'!C:D,2,0)),"NÃO ENCONTRADO")</f>
        <v>Outras Saídas</v>
      </c>
      <c r="L8776" s="50" t="str">
        <f>VLOOKUP(K8776,'Base -Receita-Despesa'!$B:$AS,1,FALSE)</f>
        <v>Outras Saídas</v>
      </c>
    </row>
    <row r="8777" spans="1:12" ht="15" customHeight="1" x14ac:dyDescent="0.25">
      <c r="A8777" s="81" t="str">
        <f t="shared" si="280"/>
        <v>2020</v>
      </c>
      <c r="B8777" s="259" t="s">
        <v>1021</v>
      </c>
      <c r="C8777" s="260" t="s">
        <v>1022</v>
      </c>
      <c r="D8777" s="73" t="str">
        <f t="shared" si="281"/>
        <v>set/2020</v>
      </c>
      <c r="E8777" s="263">
        <v>44085</v>
      </c>
      <c r="F8777" s="259">
        <v>203302</v>
      </c>
      <c r="G8777" s="259" t="s">
        <v>295</v>
      </c>
      <c r="H8777" s="264" t="s">
        <v>1084</v>
      </c>
      <c r="I8777" s="264" t="s">
        <v>252</v>
      </c>
      <c r="J8777" s="264">
        <v>-60</v>
      </c>
      <c r="K8777" s="82" t="str">
        <f>IFERROR(IFERROR(VLOOKUP(I8777,'DE-PARA'!B:D,3,0),VLOOKUP(I8777,'DE-PARA'!C:D,2,0)),"NÃO ENCONTRADO")</f>
        <v>Materiais</v>
      </c>
      <c r="L8777" s="50" t="str">
        <f>VLOOKUP(K8777,'Base -Receita-Despesa'!$B:$AS,1,FALSE)</f>
        <v>Materiais</v>
      </c>
    </row>
    <row r="8778" spans="1:12" ht="15" customHeight="1" x14ac:dyDescent="0.25">
      <c r="A8778" s="81" t="str">
        <f t="shared" si="280"/>
        <v>2020</v>
      </c>
      <c r="B8778" s="259" t="s">
        <v>1021</v>
      </c>
      <c r="C8778" s="260" t="s">
        <v>1022</v>
      </c>
      <c r="D8778" s="73" t="str">
        <f t="shared" si="281"/>
        <v>set/2020</v>
      </c>
      <c r="E8778" s="263">
        <v>44085</v>
      </c>
      <c r="F8778" s="259">
        <v>203302</v>
      </c>
      <c r="G8778" s="259" t="s">
        <v>295</v>
      </c>
      <c r="H8778" s="264" t="s">
        <v>1084</v>
      </c>
      <c r="I8778" s="264" t="s">
        <v>189</v>
      </c>
      <c r="J8778" s="264">
        <v>-1.46</v>
      </c>
      <c r="K8778" s="82" t="str">
        <f>IFERROR(IFERROR(VLOOKUP(I8778,'DE-PARA'!B:D,3,0),VLOOKUP(I8778,'DE-PARA'!C:D,2,0)),"NÃO ENCONTRADO")</f>
        <v>Outras Saídas</v>
      </c>
      <c r="L8778" s="50" t="str">
        <f>VLOOKUP(K8778,'Base -Receita-Despesa'!$B:$AS,1,FALSE)</f>
        <v>Outras Saídas</v>
      </c>
    </row>
    <row r="8779" spans="1:12" ht="15" customHeight="1" x14ac:dyDescent="0.25">
      <c r="A8779" s="81" t="str">
        <f t="shared" si="280"/>
        <v>2020</v>
      </c>
      <c r="B8779" s="259" t="s">
        <v>1021</v>
      </c>
      <c r="C8779" s="260" t="s">
        <v>1022</v>
      </c>
      <c r="D8779" s="73" t="str">
        <f t="shared" si="281"/>
        <v>set/2020</v>
      </c>
      <c r="E8779" s="263">
        <v>44085</v>
      </c>
      <c r="F8779" s="259">
        <v>3668</v>
      </c>
      <c r="G8779" s="259" t="s">
        <v>295</v>
      </c>
      <c r="H8779" s="264" t="s">
        <v>1084</v>
      </c>
      <c r="I8779" s="264" t="s">
        <v>252</v>
      </c>
      <c r="J8779" s="265">
        <v>-1452.6</v>
      </c>
      <c r="K8779" s="82" t="str">
        <f>IFERROR(IFERROR(VLOOKUP(I8779,'DE-PARA'!B:D,3,0),VLOOKUP(I8779,'DE-PARA'!C:D,2,0)),"NÃO ENCONTRADO")</f>
        <v>Materiais</v>
      </c>
      <c r="L8779" s="50" t="str">
        <f>VLOOKUP(K8779,'Base -Receita-Despesa'!$B:$AS,1,FALSE)</f>
        <v>Materiais</v>
      </c>
    </row>
    <row r="8780" spans="1:12" ht="15" customHeight="1" x14ac:dyDescent="0.25">
      <c r="A8780" s="81" t="str">
        <f t="shared" si="280"/>
        <v>2020</v>
      </c>
      <c r="B8780" s="259" t="s">
        <v>1021</v>
      </c>
      <c r="C8780" s="260" t="s">
        <v>1022</v>
      </c>
      <c r="D8780" s="73" t="str">
        <f t="shared" si="281"/>
        <v>set/2020</v>
      </c>
      <c r="E8780" s="263">
        <v>44085</v>
      </c>
      <c r="F8780" s="259">
        <v>3668</v>
      </c>
      <c r="G8780" s="259" t="s">
        <v>295</v>
      </c>
      <c r="H8780" s="264" t="s">
        <v>1084</v>
      </c>
      <c r="I8780" s="264" t="s">
        <v>189</v>
      </c>
      <c r="J8780" s="264">
        <v>-54.55</v>
      </c>
      <c r="K8780" s="82" t="str">
        <f>IFERROR(IFERROR(VLOOKUP(I8780,'DE-PARA'!B:D,3,0),VLOOKUP(I8780,'DE-PARA'!C:D,2,0)),"NÃO ENCONTRADO")</f>
        <v>Outras Saídas</v>
      </c>
      <c r="L8780" s="50" t="str">
        <f>VLOOKUP(K8780,'Base -Receita-Despesa'!$B:$AS,1,FALSE)</f>
        <v>Outras Saídas</v>
      </c>
    </row>
    <row r="8781" spans="1:12" ht="15" customHeight="1" x14ac:dyDescent="0.25">
      <c r="A8781" s="81" t="str">
        <f t="shared" si="280"/>
        <v>2020</v>
      </c>
      <c r="B8781" s="259" t="s">
        <v>1021</v>
      </c>
      <c r="C8781" s="260" t="s">
        <v>1022</v>
      </c>
      <c r="D8781" s="73" t="str">
        <f t="shared" si="281"/>
        <v>set/2020</v>
      </c>
      <c r="E8781" s="263">
        <v>44085</v>
      </c>
      <c r="F8781" s="259">
        <v>203118</v>
      </c>
      <c r="G8781" s="259" t="s">
        <v>295</v>
      </c>
      <c r="H8781" s="264" t="s">
        <v>1084</v>
      </c>
      <c r="I8781" s="264" t="s">
        <v>252</v>
      </c>
      <c r="J8781" s="264">
        <v>-240</v>
      </c>
      <c r="K8781" s="82" t="str">
        <f>IFERROR(IFERROR(VLOOKUP(I8781,'DE-PARA'!B:D,3,0),VLOOKUP(I8781,'DE-PARA'!C:D,2,0)),"NÃO ENCONTRADO")</f>
        <v>Materiais</v>
      </c>
      <c r="L8781" s="50" t="str">
        <f>VLOOKUP(K8781,'Base -Receita-Despesa'!$B:$AS,1,FALSE)</f>
        <v>Materiais</v>
      </c>
    </row>
    <row r="8782" spans="1:12" ht="15" customHeight="1" x14ac:dyDescent="0.25">
      <c r="A8782" s="81" t="str">
        <f t="shared" si="280"/>
        <v>2020</v>
      </c>
      <c r="B8782" s="259" t="s">
        <v>1021</v>
      </c>
      <c r="C8782" s="260" t="s">
        <v>1022</v>
      </c>
      <c r="D8782" s="73" t="str">
        <f t="shared" si="281"/>
        <v>set/2020</v>
      </c>
      <c r="E8782" s="263">
        <v>44085</v>
      </c>
      <c r="F8782" s="259">
        <v>203118</v>
      </c>
      <c r="G8782" s="259" t="s">
        <v>295</v>
      </c>
      <c r="H8782" s="264" t="s">
        <v>1084</v>
      </c>
      <c r="I8782" s="264" t="s">
        <v>189</v>
      </c>
      <c r="J8782" s="264">
        <v>-6.16</v>
      </c>
      <c r="K8782" s="82" t="str">
        <f>IFERROR(IFERROR(VLOOKUP(I8782,'DE-PARA'!B:D,3,0),VLOOKUP(I8782,'DE-PARA'!C:D,2,0)),"NÃO ENCONTRADO")</f>
        <v>Outras Saídas</v>
      </c>
      <c r="L8782" s="50" t="str">
        <f>VLOOKUP(K8782,'Base -Receita-Despesa'!$B:$AS,1,FALSE)</f>
        <v>Outras Saídas</v>
      </c>
    </row>
    <row r="8783" spans="1:12" ht="15" customHeight="1" x14ac:dyDescent="0.25">
      <c r="A8783" s="81" t="str">
        <f t="shared" si="280"/>
        <v>2020</v>
      </c>
      <c r="B8783" s="259" t="s">
        <v>1021</v>
      </c>
      <c r="C8783" s="260" t="s">
        <v>1022</v>
      </c>
      <c r="D8783" s="73" t="str">
        <f t="shared" si="281"/>
        <v>set/2020</v>
      </c>
      <c r="E8783" s="263">
        <v>44085</v>
      </c>
      <c r="F8783" s="259">
        <v>142</v>
      </c>
      <c r="G8783" s="259" t="s">
        <v>295</v>
      </c>
      <c r="H8783" s="264" t="s">
        <v>1084</v>
      </c>
      <c r="I8783" s="264" t="s">
        <v>252</v>
      </c>
      <c r="J8783" s="265">
        <v>-3598.56</v>
      </c>
      <c r="K8783" s="82" t="str">
        <f>IFERROR(IFERROR(VLOOKUP(I8783,'DE-PARA'!B:D,3,0),VLOOKUP(I8783,'DE-PARA'!C:D,2,0)),"NÃO ENCONTRADO")</f>
        <v>Materiais</v>
      </c>
      <c r="L8783" s="50" t="str">
        <f>VLOOKUP(K8783,'Base -Receita-Despesa'!$B:$AS,1,FALSE)</f>
        <v>Materiais</v>
      </c>
    </row>
    <row r="8784" spans="1:12" ht="15" customHeight="1" x14ac:dyDescent="0.25">
      <c r="A8784" s="81" t="str">
        <f t="shared" si="280"/>
        <v>2020</v>
      </c>
      <c r="B8784" s="259" t="s">
        <v>1021</v>
      </c>
      <c r="C8784" s="260" t="s">
        <v>1022</v>
      </c>
      <c r="D8784" s="73" t="str">
        <f t="shared" si="281"/>
        <v>set/2020</v>
      </c>
      <c r="E8784" s="263">
        <v>44085</v>
      </c>
      <c r="F8784" s="259">
        <v>142</v>
      </c>
      <c r="G8784" s="259" t="s">
        <v>295</v>
      </c>
      <c r="H8784" s="264" t="s">
        <v>1084</v>
      </c>
      <c r="I8784" s="264" t="s">
        <v>189</v>
      </c>
      <c r="J8784" s="270">
        <v>-79.17</v>
      </c>
      <c r="K8784" s="82" t="str">
        <f>IFERROR(IFERROR(VLOOKUP(I8784,'DE-PARA'!B:D,3,0),VLOOKUP(I8784,'DE-PARA'!C:D,2,0)),"NÃO ENCONTRADO")</f>
        <v>Outras Saídas</v>
      </c>
      <c r="L8784" s="50" t="str">
        <f>VLOOKUP(K8784,'Base -Receita-Despesa'!$B:$AS,1,FALSE)</f>
        <v>Outras Saídas</v>
      </c>
    </row>
    <row r="8785" spans="1:12" ht="15" customHeight="1" x14ac:dyDescent="0.25">
      <c r="A8785" s="81" t="str">
        <f t="shared" si="280"/>
        <v>2020</v>
      </c>
      <c r="B8785" s="259" t="s">
        <v>1021</v>
      </c>
      <c r="C8785" s="260" t="s">
        <v>1022</v>
      </c>
      <c r="D8785" s="73" t="str">
        <f t="shared" si="281"/>
        <v>set/2020</v>
      </c>
      <c r="E8785" s="263">
        <v>44085</v>
      </c>
      <c r="F8785" s="259">
        <v>3670</v>
      </c>
      <c r="G8785" s="259" t="s">
        <v>295</v>
      </c>
      <c r="H8785" s="264" t="s">
        <v>1084</v>
      </c>
      <c r="I8785" s="264" t="s">
        <v>252</v>
      </c>
      <c r="J8785" s="264">
        <v>-180</v>
      </c>
      <c r="K8785" s="82" t="str">
        <f>IFERROR(IFERROR(VLOOKUP(I8785,'DE-PARA'!B:D,3,0),VLOOKUP(I8785,'DE-PARA'!C:D,2,0)),"NÃO ENCONTRADO")</f>
        <v>Materiais</v>
      </c>
      <c r="L8785" s="50" t="str">
        <f>VLOOKUP(K8785,'Base -Receita-Despesa'!$B:$AS,1,FALSE)</f>
        <v>Materiais</v>
      </c>
    </row>
    <row r="8786" spans="1:12" ht="15" customHeight="1" x14ac:dyDescent="0.25">
      <c r="A8786" s="81" t="str">
        <f t="shared" si="280"/>
        <v>2020</v>
      </c>
      <c r="B8786" s="259" t="s">
        <v>1021</v>
      </c>
      <c r="C8786" s="260" t="s">
        <v>1022</v>
      </c>
      <c r="D8786" s="73" t="str">
        <f t="shared" si="281"/>
        <v>set/2020</v>
      </c>
      <c r="E8786" s="263">
        <v>44085</v>
      </c>
      <c r="F8786" s="259">
        <v>3670</v>
      </c>
      <c r="G8786" s="259" t="s">
        <v>295</v>
      </c>
      <c r="H8786" s="264" t="s">
        <v>1084</v>
      </c>
      <c r="I8786" s="264" t="s">
        <v>189</v>
      </c>
      <c r="J8786" s="264">
        <v>-4.2</v>
      </c>
      <c r="K8786" s="82" t="str">
        <f>IFERROR(IFERROR(VLOOKUP(I8786,'DE-PARA'!B:D,3,0),VLOOKUP(I8786,'DE-PARA'!C:D,2,0)),"NÃO ENCONTRADO")</f>
        <v>Outras Saídas</v>
      </c>
      <c r="L8786" s="50" t="str">
        <f>VLOOKUP(K8786,'Base -Receita-Despesa'!$B:$AS,1,FALSE)</f>
        <v>Outras Saídas</v>
      </c>
    </row>
    <row r="8787" spans="1:12" ht="15" customHeight="1" x14ac:dyDescent="0.25">
      <c r="A8787" s="81" t="str">
        <f t="shared" si="280"/>
        <v>2020</v>
      </c>
      <c r="B8787" s="259" t="s">
        <v>1021</v>
      </c>
      <c r="C8787" s="260" t="s">
        <v>1022</v>
      </c>
      <c r="D8787" s="73" t="str">
        <f t="shared" si="281"/>
        <v>set/2020</v>
      </c>
      <c r="E8787" s="263">
        <v>44085</v>
      </c>
      <c r="F8787" s="259">
        <v>295</v>
      </c>
      <c r="G8787" s="259" t="s">
        <v>295</v>
      </c>
      <c r="H8787" s="264" t="s">
        <v>965</v>
      </c>
      <c r="I8787" s="264" t="s">
        <v>256</v>
      </c>
      <c r="J8787" s="265">
        <v>-1463.7</v>
      </c>
      <c r="K8787" s="82" t="str">
        <f>IFERROR(IFERROR(VLOOKUP(I8787,'DE-PARA'!B:D,3,0),VLOOKUP(I8787,'DE-PARA'!C:D,2,0)),"NÃO ENCONTRADO")</f>
        <v>Materiais</v>
      </c>
      <c r="L8787" s="50" t="str">
        <f>VLOOKUP(K8787,'Base -Receita-Despesa'!$B:$AS,1,FALSE)</f>
        <v>Materiais</v>
      </c>
    </row>
    <row r="8788" spans="1:12" ht="15" customHeight="1" x14ac:dyDescent="0.25">
      <c r="A8788" s="81" t="str">
        <f t="shared" si="280"/>
        <v>2020</v>
      </c>
      <c r="B8788" s="259" t="s">
        <v>1021</v>
      </c>
      <c r="C8788" s="260" t="s">
        <v>1022</v>
      </c>
      <c r="D8788" s="73" t="str">
        <f t="shared" si="281"/>
        <v>set/2020</v>
      </c>
      <c r="E8788" s="263">
        <v>44085</v>
      </c>
      <c r="F8788" s="259">
        <v>9975</v>
      </c>
      <c r="G8788" s="259" t="s">
        <v>295</v>
      </c>
      <c r="H8788" s="264" t="s">
        <v>2316</v>
      </c>
      <c r="I8788" s="264" t="s">
        <v>256</v>
      </c>
      <c r="J8788" s="265">
        <v>-1901.5</v>
      </c>
      <c r="K8788" s="82" t="str">
        <f>IFERROR(IFERROR(VLOOKUP(I8788,'DE-PARA'!B:D,3,0),VLOOKUP(I8788,'DE-PARA'!C:D,2,0)),"NÃO ENCONTRADO")</f>
        <v>Materiais</v>
      </c>
      <c r="L8788" s="50" t="str">
        <f>VLOOKUP(K8788,'Base -Receita-Despesa'!$B:$AS,1,FALSE)</f>
        <v>Materiais</v>
      </c>
    </row>
    <row r="8789" spans="1:12" ht="15" customHeight="1" x14ac:dyDescent="0.25">
      <c r="A8789" s="81" t="str">
        <f t="shared" si="280"/>
        <v>2020</v>
      </c>
      <c r="B8789" s="259" t="s">
        <v>1021</v>
      </c>
      <c r="C8789" s="260" t="s">
        <v>1022</v>
      </c>
      <c r="D8789" s="73" t="str">
        <f t="shared" si="281"/>
        <v>set/2020</v>
      </c>
      <c r="E8789" s="263">
        <v>44085</v>
      </c>
      <c r="F8789" s="259">
        <v>194788</v>
      </c>
      <c r="G8789" s="259" t="s">
        <v>319</v>
      </c>
      <c r="H8789" s="264" t="s">
        <v>1869</v>
      </c>
      <c r="I8789" s="264" t="s">
        <v>251</v>
      </c>
      <c r="J8789" s="265">
        <v>-1750.82</v>
      </c>
      <c r="K8789" s="82" t="str">
        <f>IFERROR(IFERROR(VLOOKUP(I8789,'DE-PARA'!B:D,3,0),VLOOKUP(I8789,'DE-PARA'!C:D,2,0)),"NÃO ENCONTRADO")</f>
        <v>Materiais</v>
      </c>
      <c r="L8789" s="50" t="str">
        <f>VLOOKUP(K8789,'Base -Receita-Despesa'!$B:$AS,1,FALSE)</f>
        <v>Materiais</v>
      </c>
    </row>
    <row r="8790" spans="1:12" ht="15" customHeight="1" x14ac:dyDescent="0.25">
      <c r="A8790" s="81" t="str">
        <f t="shared" si="280"/>
        <v>2020</v>
      </c>
      <c r="B8790" s="259" t="s">
        <v>1021</v>
      </c>
      <c r="C8790" s="260" t="s">
        <v>1022</v>
      </c>
      <c r="D8790" s="73" t="str">
        <f t="shared" si="281"/>
        <v>set/2020</v>
      </c>
      <c r="E8790" s="263">
        <v>44085</v>
      </c>
      <c r="F8790" s="259">
        <v>3</v>
      </c>
      <c r="G8790" s="259" t="s">
        <v>295</v>
      </c>
      <c r="H8790" s="264" t="s">
        <v>2157</v>
      </c>
      <c r="I8790" s="264" t="s">
        <v>244</v>
      </c>
      <c r="J8790" s="265">
        <v>-5000</v>
      </c>
      <c r="K8790" s="82" t="str">
        <f>IFERROR(IFERROR(VLOOKUP(I8790,'DE-PARA'!B:D,3,0),VLOOKUP(I8790,'DE-PARA'!C:D,2,0)),"NÃO ENCONTRADO")</f>
        <v>Pessoal</v>
      </c>
      <c r="L8790" s="50" t="str">
        <f>VLOOKUP(K8790,'Base -Receita-Despesa'!$B:$AS,1,FALSE)</f>
        <v>Pessoal</v>
      </c>
    </row>
    <row r="8791" spans="1:12" ht="15" customHeight="1" x14ac:dyDescent="0.25">
      <c r="A8791" s="81" t="str">
        <f t="shared" si="280"/>
        <v>2020</v>
      </c>
      <c r="B8791" s="259" t="s">
        <v>1021</v>
      </c>
      <c r="C8791" s="260" t="s">
        <v>1022</v>
      </c>
      <c r="D8791" s="73" t="str">
        <f t="shared" si="281"/>
        <v>set/2020</v>
      </c>
      <c r="E8791" s="263">
        <v>44085</v>
      </c>
      <c r="F8791" s="259">
        <v>4</v>
      </c>
      <c r="G8791" s="259" t="s">
        <v>295</v>
      </c>
      <c r="H8791" s="264" t="s">
        <v>2208</v>
      </c>
      <c r="I8791" s="264" t="s">
        <v>244</v>
      </c>
      <c r="J8791" s="265">
        <v>-17000</v>
      </c>
      <c r="K8791" s="82" t="str">
        <f>IFERROR(IFERROR(VLOOKUP(I8791,'DE-PARA'!B:D,3,0),VLOOKUP(I8791,'DE-PARA'!C:D,2,0)),"NÃO ENCONTRADO")</f>
        <v>Pessoal</v>
      </c>
      <c r="L8791" s="50" t="str">
        <f>VLOOKUP(K8791,'Base -Receita-Despesa'!$B:$AS,1,FALSE)</f>
        <v>Pessoal</v>
      </c>
    </row>
    <row r="8792" spans="1:12" ht="15" customHeight="1" x14ac:dyDescent="0.25">
      <c r="A8792" s="81" t="str">
        <f t="shared" si="280"/>
        <v>2020</v>
      </c>
      <c r="B8792" s="259" t="s">
        <v>1021</v>
      </c>
      <c r="C8792" s="260" t="s">
        <v>1022</v>
      </c>
      <c r="D8792" s="73" t="str">
        <f t="shared" si="281"/>
        <v>set/2020</v>
      </c>
      <c r="E8792" s="263">
        <v>44085</v>
      </c>
      <c r="F8792" s="259">
        <v>6</v>
      </c>
      <c r="G8792" s="259" t="s">
        <v>295</v>
      </c>
      <c r="H8792" s="264" t="s">
        <v>1002</v>
      </c>
      <c r="I8792" s="264" t="s">
        <v>244</v>
      </c>
      <c r="J8792" s="265">
        <v>-11000</v>
      </c>
      <c r="K8792" s="82" t="str">
        <f>IFERROR(IFERROR(VLOOKUP(I8792,'DE-PARA'!B:D,3,0),VLOOKUP(I8792,'DE-PARA'!C:D,2,0)),"NÃO ENCONTRADO")</f>
        <v>Pessoal</v>
      </c>
      <c r="L8792" s="50" t="str">
        <f>VLOOKUP(K8792,'Base -Receita-Despesa'!$B:$AS,1,FALSE)</f>
        <v>Pessoal</v>
      </c>
    </row>
    <row r="8793" spans="1:12" ht="15" customHeight="1" x14ac:dyDescent="0.25">
      <c r="A8793" s="81" t="str">
        <f t="shared" si="280"/>
        <v>2020</v>
      </c>
      <c r="B8793" s="259" t="s">
        <v>1021</v>
      </c>
      <c r="C8793" s="260" t="s">
        <v>1022</v>
      </c>
      <c r="D8793" s="73" t="str">
        <f t="shared" si="281"/>
        <v>set/2020</v>
      </c>
      <c r="E8793" s="263">
        <v>44085</v>
      </c>
      <c r="F8793" s="259">
        <v>220</v>
      </c>
      <c r="G8793" s="259" t="s">
        <v>295</v>
      </c>
      <c r="H8793" s="264" t="s">
        <v>2278</v>
      </c>
      <c r="I8793" s="264" t="s">
        <v>244</v>
      </c>
      <c r="J8793" s="265">
        <v>-15954.5</v>
      </c>
      <c r="K8793" s="82" t="str">
        <f>IFERROR(IFERROR(VLOOKUP(I8793,'DE-PARA'!B:D,3,0),VLOOKUP(I8793,'DE-PARA'!C:D,2,0)),"NÃO ENCONTRADO")</f>
        <v>Pessoal</v>
      </c>
      <c r="L8793" s="50" t="str">
        <f>VLOOKUP(K8793,'Base -Receita-Despesa'!$B:$AS,1,FALSE)</f>
        <v>Pessoal</v>
      </c>
    </row>
    <row r="8794" spans="1:12" ht="15" customHeight="1" x14ac:dyDescent="0.25">
      <c r="A8794" s="81" t="str">
        <f t="shared" si="280"/>
        <v>2020</v>
      </c>
      <c r="B8794" s="259" t="s">
        <v>1021</v>
      </c>
      <c r="C8794" s="260" t="s">
        <v>1022</v>
      </c>
      <c r="D8794" s="73" t="str">
        <f t="shared" si="281"/>
        <v>set/2020</v>
      </c>
      <c r="E8794" s="263">
        <v>44085</v>
      </c>
      <c r="F8794" s="259">
        <v>3</v>
      </c>
      <c r="G8794" s="259" t="s">
        <v>295</v>
      </c>
      <c r="H8794" s="264" t="s">
        <v>2277</v>
      </c>
      <c r="I8794" s="264" t="s">
        <v>244</v>
      </c>
      <c r="J8794" s="265">
        <v>-7000</v>
      </c>
      <c r="K8794" s="82" t="str">
        <f>IFERROR(IFERROR(VLOOKUP(I8794,'DE-PARA'!B:D,3,0),VLOOKUP(I8794,'DE-PARA'!C:D,2,0)),"NÃO ENCONTRADO")</f>
        <v>Pessoal</v>
      </c>
      <c r="L8794" s="50" t="str">
        <f>VLOOKUP(K8794,'Base -Receita-Despesa'!$B:$AS,1,FALSE)</f>
        <v>Pessoal</v>
      </c>
    </row>
    <row r="8795" spans="1:12" ht="15" customHeight="1" x14ac:dyDescent="0.25">
      <c r="A8795" s="81" t="str">
        <f t="shared" si="280"/>
        <v>2020</v>
      </c>
      <c r="B8795" s="259" t="s">
        <v>1021</v>
      </c>
      <c r="C8795" s="260" t="s">
        <v>1022</v>
      </c>
      <c r="D8795" s="73" t="str">
        <f t="shared" si="281"/>
        <v>set/2020</v>
      </c>
      <c r="E8795" s="263">
        <v>44085</v>
      </c>
      <c r="F8795" s="259" t="s">
        <v>134</v>
      </c>
      <c r="G8795" s="259" t="s">
        <v>295</v>
      </c>
      <c r="H8795" s="260" t="s">
        <v>2101</v>
      </c>
      <c r="I8795" s="264" t="s">
        <v>135</v>
      </c>
      <c r="J8795" s="265">
        <v>-1296.5899999999999</v>
      </c>
      <c r="K8795" s="82" t="str">
        <f>IFERROR(IFERROR(VLOOKUP(I8795,'DE-PARA'!B:D,3,0),VLOOKUP(I8795,'DE-PARA'!C:D,2,0)),"NÃO ENCONTRADO")</f>
        <v>Pessoal</v>
      </c>
      <c r="L8795" s="50" t="str">
        <f>VLOOKUP(K8795,'Base -Receita-Despesa'!$B:$AS,1,FALSE)</f>
        <v>Pessoal</v>
      </c>
    </row>
    <row r="8796" spans="1:12" ht="15" customHeight="1" x14ac:dyDescent="0.25">
      <c r="A8796" s="81" t="str">
        <f t="shared" si="280"/>
        <v>2020</v>
      </c>
      <c r="B8796" s="259" t="s">
        <v>1021</v>
      </c>
      <c r="C8796" s="260" t="s">
        <v>1022</v>
      </c>
      <c r="D8796" s="73" t="str">
        <f t="shared" si="281"/>
        <v>set/2020</v>
      </c>
      <c r="E8796" s="263">
        <v>44085</v>
      </c>
      <c r="F8796" s="259" t="s">
        <v>174</v>
      </c>
      <c r="G8796" s="259" t="s">
        <v>295</v>
      </c>
      <c r="H8796" s="260" t="s">
        <v>2317</v>
      </c>
      <c r="I8796" s="264" t="s">
        <v>128</v>
      </c>
      <c r="J8796" s="264">
        <v>-239.43</v>
      </c>
      <c r="K8796" s="82" t="str">
        <f>IFERROR(IFERROR(VLOOKUP(I8796,'DE-PARA'!B:D,3,0),VLOOKUP(I8796,'DE-PARA'!C:D,2,0)),"NÃO ENCONTRADO")</f>
        <v>Rescisões Trabalhistas</v>
      </c>
      <c r="L8796" s="50" t="str">
        <f>VLOOKUP(K8796,'Base -Receita-Despesa'!$B:$AS,1,FALSE)</f>
        <v>Rescisões Trabalhistas</v>
      </c>
    </row>
    <row r="8797" spans="1:12" ht="15" customHeight="1" x14ac:dyDescent="0.25">
      <c r="A8797" s="81" t="str">
        <f t="shared" si="280"/>
        <v>2020</v>
      </c>
      <c r="B8797" s="259" t="s">
        <v>1021</v>
      </c>
      <c r="C8797" s="260" t="s">
        <v>1022</v>
      </c>
      <c r="D8797" s="73" t="str">
        <f t="shared" si="281"/>
        <v>set/2020</v>
      </c>
      <c r="E8797" s="263">
        <v>44085</v>
      </c>
      <c r="F8797" s="259" t="s">
        <v>134</v>
      </c>
      <c r="G8797" s="259" t="s">
        <v>295</v>
      </c>
      <c r="H8797" s="260" t="s">
        <v>2243</v>
      </c>
      <c r="I8797" s="264" t="s">
        <v>135</v>
      </c>
      <c r="J8797" s="265">
        <v>-1358.3</v>
      </c>
      <c r="K8797" s="82" t="str">
        <f>IFERROR(IFERROR(VLOOKUP(I8797,'DE-PARA'!B:D,3,0),VLOOKUP(I8797,'DE-PARA'!C:D,2,0)),"NÃO ENCONTRADO")</f>
        <v>Pessoal</v>
      </c>
      <c r="L8797" s="50" t="str">
        <f>VLOOKUP(K8797,'Base -Receita-Despesa'!$B:$AS,1,FALSE)</f>
        <v>Pessoal</v>
      </c>
    </row>
    <row r="8798" spans="1:12" ht="15" customHeight="1" x14ac:dyDescent="0.25">
      <c r="A8798" s="81" t="str">
        <f t="shared" si="280"/>
        <v>2020</v>
      </c>
      <c r="B8798" s="259" t="s">
        <v>1021</v>
      </c>
      <c r="C8798" s="260" t="s">
        <v>1022</v>
      </c>
      <c r="D8798" s="73" t="str">
        <f t="shared" si="281"/>
        <v>set/2020</v>
      </c>
      <c r="E8798" s="263">
        <v>44085</v>
      </c>
      <c r="F8798" s="259" t="s">
        <v>134</v>
      </c>
      <c r="G8798" s="259" t="s">
        <v>295</v>
      </c>
      <c r="H8798" s="260" t="s">
        <v>2103</v>
      </c>
      <c r="I8798" s="264" t="s">
        <v>135</v>
      </c>
      <c r="J8798" s="265">
        <v>-1576.88</v>
      </c>
      <c r="K8798" s="82" t="str">
        <f>IFERROR(IFERROR(VLOOKUP(I8798,'DE-PARA'!B:D,3,0),VLOOKUP(I8798,'DE-PARA'!C:D,2,0)),"NÃO ENCONTRADO")</f>
        <v>Pessoal</v>
      </c>
      <c r="L8798" s="50" t="str">
        <f>VLOOKUP(K8798,'Base -Receita-Despesa'!$B:$AS,1,FALSE)</f>
        <v>Pessoal</v>
      </c>
    </row>
    <row r="8799" spans="1:12" ht="15" customHeight="1" x14ac:dyDescent="0.25">
      <c r="A8799" s="81" t="str">
        <f t="shared" si="280"/>
        <v>2020</v>
      </c>
      <c r="B8799" s="259" t="s">
        <v>1021</v>
      </c>
      <c r="C8799" s="260" t="s">
        <v>1022</v>
      </c>
      <c r="D8799" s="73" t="str">
        <f t="shared" si="281"/>
        <v>set/2020</v>
      </c>
      <c r="E8799" s="263">
        <v>44085</v>
      </c>
      <c r="F8799" s="259" t="s">
        <v>134</v>
      </c>
      <c r="G8799" s="259" t="s">
        <v>295</v>
      </c>
      <c r="H8799" s="264" t="s">
        <v>2102</v>
      </c>
      <c r="I8799" s="264" t="s">
        <v>135</v>
      </c>
      <c r="J8799" s="265">
        <v>-2703.73</v>
      </c>
      <c r="K8799" s="82" t="str">
        <f>IFERROR(IFERROR(VLOOKUP(I8799,'DE-PARA'!B:D,3,0),VLOOKUP(I8799,'DE-PARA'!C:D,2,0)),"NÃO ENCONTRADO")</f>
        <v>Pessoal</v>
      </c>
      <c r="L8799" s="50" t="str">
        <f>VLOOKUP(K8799,'Base -Receita-Despesa'!$B:$AS,1,FALSE)</f>
        <v>Pessoal</v>
      </c>
    </row>
    <row r="8800" spans="1:12" ht="15" customHeight="1" x14ac:dyDescent="0.25">
      <c r="A8800" s="81" t="str">
        <f t="shared" si="280"/>
        <v>2020</v>
      </c>
      <c r="B8800" s="259" t="s">
        <v>1021</v>
      </c>
      <c r="C8800" s="260" t="s">
        <v>1022</v>
      </c>
      <c r="D8800" s="73" t="str">
        <f t="shared" si="281"/>
        <v>set/2020</v>
      </c>
      <c r="E8800" s="263">
        <v>44085</v>
      </c>
      <c r="F8800" s="259" t="s">
        <v>134</v>
      </c>
      <c r="G8800" s="259" t="s">
        <v>295</v>
      </c>
      <c r="H8800" s="260" t="s">
        <v>2104</v>
      </c>
      <c r="I8800" s="264" t="s">
        <v>135</v>
      </c>
      <c r="J8800" s="265">
        <v>-1316.66</v>
      </c>
      <c r="K8800" s="82" t="str">
        <f>IFERROR(IFERROR(VLOOKUP(I8800,'DE-PARA'!B:D,3,0),VLOOKUP(I8800,'DE-PARA'!C:D,2,0)),"NÃO ENCONTRADO")</f>
        <v>Pessoal</v>
      </c>
      <c r="L8800" s="50" t="str">
        <f>VLOOKUP(K8800,'Base -Receita-Despesa'!$B:$AS,1,FALSE)</f>
        <v>Pessoal</v>
      </c>
    </row>
    <row r="8801" spans="1:12" ht="15" customHeight="1" x14ac:dyDescent="0.25">
      <c r="A8801" s="81" t="str">
        <f t="shared" si="280"/>
        <v>2020</v>
      </c>
      <c r="B8801" s="259" t="s">
        <v>1021</v>
      </c>
      <c r="C8801" s="260" t="s">
        <v>1022</v>
      </c>
      <c r="D8801" s="73" t="str">
        <f t="shared" si="281"/>
        <v>set/2020</v>
      </c>
      <c r="E8801" s="263">
        <v>44085</v>
      </c>
      <c r="F8801" s="259" t="s">
        <v>214</v>
      </c>
      <c r="G8801" s="259" t="s">
        <v>295</v>
      </c>
      <c r="H8801" s="264" t="s">
        <v>197</v>
      </c>
      <c r="I8801" s="264" t="s">
        <v>133</v>
      </c>
      <c r="J8801" s="264">
        <v>-10</v>
      </c>
      <c r="K8801" s="82" t="str">
        <f>IFERROR(IFERROR(VLOOKUP(I8801,'DE-PARA'!B:D,3,0),VLOOKUP(I8801,'DE-PARA'!C:D,2,0)),"NÃO ENCONTRADO")</f>
        <v>Outras Saídas</v>
      </c>
      <c r="L8801" s="50" t="str">
        <f>VLOOKUP(K8801,'Base -Receita-Despesa'!$B:$AS,1,FALSE)</f>
        <v>Outras Saídas</v>
      </c>
    </row>
    <row r="8802" spans="1:12" ht="15" customHeight="1" x14ac:dyDescent="0.25">
      <c r="A8802" s="81" t="str">
        <f t="shared" si="280"/>
        <v>2020</v>
      </c>
      <c r="B8802" s="259" t="s">
        <v>1021</v>
      </c>
      <c r="C8802" s="260" t="s">
        <v>1022</v>
      </c>
      <c r="D8802" s="73" t="str">
        <f t="shared" si="281"/>
        <v>set/2020</v>
      </c>
      <c r="E8802" s="263">
        <v>44085</v>
      </c>
      <c r="F8802" s="259" t="s">
        <v>214</v>
      </c>
      <c r="G8802" s="259" t="s">
        <v>295</v>
      </c>
      <c r="H8802" s="264" t="s">
        <v>197</v>
      </c>
      <c r="I8802" s="264" t="s">
        <v>133</v>
      </c>
      <c r="J8802" s="264">
        <v>-10</v>
      </c>
      <c r="K8802" s="82" t="str">
        <f>IFERROR(IFERROR(VLOOKUP(I8802,'DE-PARA'!B:D,3,0),VLOOKUP(I8802,'DE-PARA'!C:D,2,0)),"NÃO ENCONTRADO")</f>
        <v>Outras Saídas</v>
      </c>
      <c r="L8802" s="50" t="str">
        <f>VLOOKUP(K8802,'Base -Receita-Despesa'!$B:$AS,1,FALSE)</f>
        <v>Outras Saídas</v>
      </c>
    </row>
    <row r="8803" spans="1:12" ht="15" customHeight="1" x14ac:dyDescent="0.25">
      <c r="A8803" s="81" t="str">
        <f t="shared" si="280"/>
        <v>2020</v>
      </c>
      <c r="B8803" s="259" t="s">
        <v>1021</v>
      </c>
      <c r="C8803" s="260" t="s">
        <v>1022</v>
      </c>
      <c r="D8803" s="73" t="str">
        <f t="shared" si="281"/>
        <v>set/2020</v>
      </c>
      <c r="E8803" s="263">
        <v>44085</v>
      </c>
      <c r="F8803" s="259" t="s">
        <v>214</v>
      </c>
      <c r="G8803" s="259" t="s">
        <v>295</v>
      </c>
      <c r="H8803" s="264" t="s">
        <v>197</v>
      </c>
      <c r="I8803" s="264" t="s">
        <v>133</v>
      </c>
      <c r="J8803" s="264">
        <v>-10</v>
      </c>
      <c r="K8803" s="82" t="str">
        <f>IFERROR(IFERROR(VLOOKUP(I8803,'DE-PARA'!B:D,3,0),VLOOKUP(I8803,'DE-PARA'!C:D,2,0)),"NÃO ENCONTRADO")</f>
        <v>Outras Saídas</v>
      </c>
      <c r="L8803" s="50" t="str">
        <f>VLOOKUP(K8803,'Base -Receita-Despesa'!$B:$AS,1,FALSE)</f>
        <v>Outras Saídas</v>
      </c>
    </row>
    <row r="8804" spans="1:12" ht="15" customHeight="1" x14ac:dyDescent="0.25">
      <c r="A8804" s="81" t="str">
        <f t="shared" si="280"/>
        <v>2020</v>
      </c>
      <c r="B8804" s="259" t="s">
        <v>1021</v>
      </c>
      <c r="C8804" s="260" t="s">
        <v>1022</v>
      </c>
      <c r="D8804" s="73" t="str">
        <f t="shared" si="281"/>
        <v>set/2020</v>
      </c>
      <c r="E8804" s="263">
        <v>44085</v>
      </c>
      <c r="F8804" s="259" t="s">
        <v>214</v>
      </c>
      <c r="G8804" s="259" t="s">
        <v>295</v>
      </c>
      <c r="H8804" s="264" t="s">
        <v>197</v>
      </c>
      <c r="I8804" s="264" t="s">
        <v>133</v>
      </c>
      <c r="J8804" s="264">
        <v>-10</v>
      </c>
      <c r="K8804" s="82" t="str">
        <f>IFERROR(IFERROR(VLOOKUP(I8804,'DE-PARA'!B:D,3,0),VLOOKUP(I8804,'DE-PARA'!C:D,2,0)),"NÃO ENCONTRADO")</f>
        <v>Outras Saídas</v>
      </c>
      <c r="L8804" s="50" t="str">
        <f>VLOOKUP(K8804,'Base -Receita-Despesa'!$B:$AS,1,FALSE)</f>
        <v>Outras Saídas</v>
      </c>
    </row>
    <row r="8805" spans="1:12" ht="15" customHeight="1" x14ac:dyDescent="0.25">
      <c r="A8805" s="81" t="str">
        <f t="shared" si="280"/>
        <v>2020</v>
      </c>
      <c r="B8805" s="259" t="s">
        <v>1021</v>
      </c>
      <c r="C8805" s="260" t="s">
        <v>1022</v>
      </c>
      <c r="D8805" s="73" t="str">
        <f t="shared" si="281"/>
        <v>set/2020</v>
      </c>
      <c r="E8805" s="263">
        <v>44085</v>
      </c>
      <c r="F8805" s="259" t="s">
        <v>214</v>
      </c>
      <c r="G8805" s="259" t="s">
        <v>295</v>
      </c>
      <c r="H8805" s="264" t="s">
        <v>197</v>
      </c>
      <c r="I8805" s="264" t="s">
        <v>133</v>
      </c>
      <c r="J8805" s="264">
        <v>-10</v>
      </c>
      <c r="K8805" s="82" t="str">
        <f>IFERROR(IFERROR(VLOOKUP(I8805,'DE-PARA'!B:D,3,0),VLOOKUP(I8805,'DE-PARA'!C:D,2,0)),"NÃO ENCONTRADO")</f>
        <v>Outras Saídas</v>
      </c>
      <c r="L8805" s="50" t="str">
        <f>VLOOKUP(K8805,'Base -Receita-Despesa'!$B:$AS,1,FALSE)</f>
        <v>Outras Saídas</v>
      </c>
    </row>
    <row r="8806" spans="1:12" ht="15" customHeight="1" x14ac:dyDescent="0.25">
      <c r="A8806" s="81" t="str">
        <f t="shared" si="280"/>
        <v>2020</v>
      </c>
      <c r="B8806" s="259" t="s">
        <v>1021</v>
      </c>
      <c r="C8806" s="260" t="s">
        <v>1022</v>
      </c>
      <c r="D8806" s="73" t="str">
        <f t="shared" si="281"/>
        <v>set/2020</v>
      </c>
      <c r="E8806" s="263">
        <v>44085</v>
      </c>
      <c r="F8806" s="259" t="s">
        <v>214</v>
      </c>
      <c r="G8806" s="259" t="s">
        <v>295</v>
      </c>
      <c r="H8806" s="264" t="s">
        <v>197</v>
      </c>
      <c r="I8806" s="264" t="s">
        <v>133</v>
      </c>
      <c r="J8806" s="264">
        <v>-10</v>
      </c>
      <c r="K8806" s="82" t="str">
        <f>IFERROR(IFERROR(VLOOKUP(I8806,'DE-PARA'!B:D,3,0),VLOOKUP(I8806,'DE-PARA'!C:D,2,0)),"NÃO ENCONTRADO")</f>
        <v>Outras Saídas</v>
      </c>
      <c r="L8806" s="50" t="str">
        <f>VLOOKUP(K8806,'Base -Receita-Despesa'!$B:$AS,1,FALSE)</f>
        <v>Outras Saídas</v>
      </c>
    </row>
    <row r="8807" spans="1:12" ht="15" customHeight="1" x14ac:dyDescent="0.25">
      <c r="A8807" s="81" t="str">
        <f t="shared" si="280"/>
        <v>2020</v>
      </c>
      <c r="B8807" s="259" t="s">
        <v>1021</v>
      </c>
      <c r="C8807" s="260" t="s">
        <v>1022</v>
      </c>
      <c r="D8807" s="73" t="str">
        <f t="shared" si="281"/>
        <v>set/2020</v>
      </c>
      <c r="E8807" s="263">
        <v>44085</v>
      </c>
      <c r="F8807" s="259" t="s">
        <v>134</v>
      </c>
      <c r="G8807" s="259" t="s">
        <v>295</v>
      </c>
      <c r="H8807" s="264" t="s">
        <v>2318</v>
      </c>
      <c r="I8807" s="264" t="s">
        <v>135</v>
      </c>
      <c r="J8807" s="265">
        <v>-301380.55</v>
      </c>
      <c r="K8807" s="82" t="str">
        <f>IFERROR(IFERROR(VLOOKUP(I8807,'DE-PARA'!B:D,3,0),VLOOKUP(I8807,'DE-PARA'!C:D,2,0)),"NÃO ENCONTRADO")</f>
        <v>Pessoal</v>
      </c>
      <c r="L8807" s="50" t="str">
        <f>VLOOKUP(K8807,'Base -Receita-Despesa'!$B:$AS,1,FALSE)</f>
        <v>Pessoal</v>
      </c>
    </row>
    <row r="8808" spans="1:12" ht="15" customHeight="1" x14ac:dyDescent="0.25">
      <c r="A8808" s="81" t="str">
        <f t="shared" si="280"/>
        <v>2020</v>
      </c>
      <c r="B8808" s="259" t="s">
        <v>1021</v>
      </c>
      <c r="C8808" s="260" t="s">
        <v>1022</v>
      </c>
      <c r="D8808" s="73" t="str">
        <f t="shared" si="281"/>
        <v>set/2020</v>
      </c>
      <c r="E8808" s="263">
        <v>44088</v>
      </c>
      <c r="F8808" s="259">
        <v>48286</v>
      </c>
      <c r="G8808" s="259" t="s">
        <v>295</v>
      </c>
      <c r="H8808" s="264" t="s">
        <v>591</v>
      </c>
      <c r="I8808" s="264" t="s">
        <v>188</v>
      </c>
      <c r="J8808" s="264">
        <v>-115</v>
      </c>
      <c r="K8808" s="82" t="str">
        <f>IFERROR(IFERROR(VLOOKUP(I8808,'DE-PARA'!B:D,3,0),VLOOKUP(I8808,'DE-PARA'!C:D,2,0)),"NÃO ENCONTRADO")</f>
        <v>Tributos, Taxas e Contribuições</v>
      </c>
      <c r="L8808" s="50" t="str">
        <f>VLOOKUP(K8808,'Base -Receita-Despesa'!$B:$AS,1,FALSE)</f>
        <v>Tributos, Taxas e Contribuições</v>
      </c>
    </row>
    <row r="8809" spans="1:12" ht="15" customHeight="1" x14ac:dyDescent="0.25">
      <c r="A8809" s="81" t="str">
        <f t="shared" si="280"/>
        <v>2020</v>
      </c>
      <c r="B8809" s="259" t="s">
        <v>1023</v>
      </c>
      <c r="C8809" s="260" t="s">
        <v>1022</v>
      </c>
      <c r="D8809" s="73" t="str">
        <f t="shared" si="281"/>
        <v>set/2020</v>
      </c>
      <c r="E8809" s="263">
        <v>44089</v>
      </c>
      <c r="F8809" s="259" t="s">
        <v>143</v>
      </c>
      <c r="G8809" s="259" t="s">
        <v>295</v>
      </c>
      <c r="H8809" s="264" t="s">
        <v>143</v>
      </c>
      <c r="I8809" s="264" t="s">
        <v>235</v>
      </c>
      <c r="J8809" s="265">
        <v>943235.35</v>
      </c>
      <c r="K8809" s="82" t="str">
        <f>IFERROR(IFERROR(VLOOKUP(I8809,'DE-PARA'!B:D,3,0),VLOOKUP(I8809,'DE-PARA'!C:D,2,0)),"NÃO ENCONTRADO")</f>
        <v>Repasses Contrato de Gestão</v>
      </c>
      <c r="L8809" s="50" t="str">
        <f>VLOOKUP(K8809,'Base -Receita-Despesa'!$B:$AS,1,FALSE)</f>
        <v>Repasses Contrato de Gestão</v>
      </c>
    </row>
    <row r="8810" spans="1:12" ht="15" customHeight="1" x14ac:dyDescent="0.25">
      <c r="A8810" s="81" t="str">
        <f t="shared" si="280"/>
        <v>2020</v>
      </c>
      <c r="B8810" s="259" t="s">
        <v>1023</v>
      </c>
      <c r="C8810" s="260" t="s">
        <v>1022</v>
      </c>
      <c r="D8810" s="73" t="str">
        <f t="shared" si="281"/>
        <v>set/2020</v>
      </c>
      <c r="E8810" s="263">
        <v>44089</v>
      </c>
      <c r="F8810" s="259" t="s">
        <v>143</v>
      </c>
      <c r="G8810" s="259" t="s">
        <v>295</v>
      </c>
      <c r="H8810" s="264" t="s">
        <v>143</v>
      </c>
      <c r="I8810" s="264" t="s">
        <v>235</v>
      </c>
      <c r="J8810" s="264">
        <v>362.37</v>
      </c>
      <c r="K8810" s="82" t="str">
        <f>IFERROR(IFERROR(VLOOKUP(I8810,'DE-PARA'!B:D,3,0),VLOOKUP(I8810,'DE-PARA'!C:D,2,0)),"NÃO ENCONTRADO")</f>
        <v>Repasses Contrato de Gestão</v>
      </c>
      <c r="L8810" s="50" t="str">
        <f>VLOOKUP(K8810,'Base -Receita-Despesa'!$B:$AS,1,FALSE)</f>
        <v>Repasses Contrato de Gestão</v>
      </c>
    </row>
    <row r="8811" spans="1:12" ht="15" customHeight="1" x14ac:dyDescent="0.25">
      <c r="A8811" s="81" t="str">
        <f t="shared" si="280"/>
        <v>2020</v>
      </c>
      <c r="B8811" s="259" t="s">
        <v>1023</v>
      </c>
      <c r="C8811" s="260" t="s">
        <v>1022</v>
      </c>
      <c r="D8811" s="73" t="str">
        <f t="shared" si="281"/>
        <v>set/2020</v>
      </c>
      <c r="E8811" s="263">
        <v>44089</v>
      </c>
      <c r="F8811" s="259" t="s">
        <v>205</v>
      </c>
      <c r="G8811" s="259" t="s">
        <v>295</v>
      </c>
      <c r="H8811" s="264" t="s">
        <v>736</v>
      </c>
      <c r="I8811" s="264" t="s">
        <v>125</v>
      </c>
      <c r="J8811" s="265">
        <v>-500000</v>
      </c>
      <c r="K8811" s="82" t="str">
        <f>IFERROR(IFERROR(VLOOKUP(I8811,'DE-PARA'!B:D,3,0),VLOOKUP(I8811,'DE-PARA'!C:D,2,0)),"NÃO ENCONTRADO")</f>
        <v>TEV – Transferências Entre Contas (Entradas)</v>
      </c>
      <c r="L8811" s="50" t="str">
        <f>VLOOKUP(K8811,'Base -Receita-Despesa'!$B:$AS,1,FALSE)</f>
        <v>TEV – Transferências Entre Contas (Entradas)</v>
      </c>
    </row>
    <row r="8812" spans="1:12" ht="15" customHeight="1" x14ac:dyDescent="0.25">
      <c r="A8812" s="81" t="str">
        <f t="shared" si="280"/>
        <v>2020</v>
      </c>
      <c r="B8812" s="259" t="s">
        <v>1023</v>
      </c>
      <c r="C8812" s="260" t="s">
        <v>1022</v>
      </c>
      <c r="D8812" s="73" t="str">
        <f t="shared" si="281"/>
        <v>set/2020</v>
      </c>
      <c r="E8812" s="263">
        <v>44089</v>
      </c>
      <c r="F8812" s="259" t="s">
        <v>214</v>
      </c>
      <c r="G8812" s="259" t="s">
        <v>295</v>
      </c>
      <c r="H8812" s="264" t="s">
        <v>329</v>
      </c>
      <c r="I8812" s="264" t="s">
        <v>133</v>
      </c>
      <c r="J8812" s="264">
        <v>-99</v>
      </c>
      <c r="K8812" s="82" t="str">
        <f>IFERROR(IFERROR(VLOOKUP(I8812,'DE-PARA'!B:D,3,0),VLOOKUP(I8812,'DE-PARA'!C:D,2,0)),"NÃO ENCONTRADO")</f>
        <v>Outras Saídas</v>
      </c>
      <c r="L8812" s="50" t="str">
        <f>VLOOKUP(K8812,'Base -Receita-Despesa'!$B:$AS,1,FALSE)</f>
        <v>Outras Saídas</v>
      </c>
    </row>
    <row r="8813" spans="1:12" ht="15" customHeight="1" x14ac:dyDescent="0.25">
      <c r="A8813" s="81" t="str">
        <f t="shared" si="280"/>
        <v>2020</v>
      </c>
      <c r="B8813" s="259" t="s">
        <v>1021</v>
      </c>
      <c r="C8813" s="260" t="s">
        <v>1022</v>
      </c>
      <c r="D8813" s="73" t="str">
        <f t="shared" si="281"/>
        <v>set/2020</v>
      </c>
      <c r="E8813" s="263">
        <v>44089</v>
      </c>
      <c r="F8813" s="259" t="s">
        <v>205</v>
      </c>
      <c r="G8813" s="259" t="s">
        <v>295</v>
      </c>
      <c r="H8813" s="264" t="s">
        <v>736</v>
      </c>
      <c r="I8813" s="264" t="s">
        <v>125</v>
      </c>
      <c r="J8813" s="265">
        <v>500000</v>
      </c>
      <c r="K8813" s="82" t="str">
        <f>IFERROR(IFERROR(VLOOKUP(I8813,'DE-PARA'!B:D,3,0),VLOOKUP(I8813,'DE-PARA'!C:D,2,0)),"NÃO ENCONTRADO")</f>
        <v>TEV – Transferências Entre Contas (Entradas)</v>
      </c>
      <c r="L8813" s="50" t="str">
        <f>VLOOKUP(K8813,'Base -Receita-Despesa'!$B:$AS,1,FALSE)</f>
        <v>TEV – Transferências Entre Contas (Entradas)</v>
      </c>
    </row>
    <row r="8814" spans="1:12" ht="15" customHeight="1" x14ac:dyDescent="0.25">
      <c r="A8814" s="81" t="str">
        <f t="shared" si="280"/>
        <v>2020</v>
      </c>
      <c r="B8814" s="259" t="s">
        <v>1021</v>
      </c>
      <c r="C8814" s="260" t="s">
        <v>1022</v>
      </c>
      <c r="D8814" s="73" t="str">
        <f t="shared" si="281"/>
        <v>set/2020</v>
      </c>
      <c r="E8814" s="263">
        <v>44089</v>
      </c>
      <c r="F8814" s="259">
        <v>2008010184406</v>
      </c>
      <c r="G8814" s="259" t="s">
        <v>295</v>
      </c>
      <c r="H8814" s="264" t="s">
        <v>185</v>
      </c>
      <c r="I8814" s="264" t="s">
        <v>138</v>
      </c>
      <c r="J8814" s="264">
        <v>-309.10000000000002</v>
      </c>
      <c r="K8814" s="82" t="str">
        <f>IFERROR(IFERROR(VLOOKUP(I8814,'DE-PARA'!B:D,3,0),VLOOKUP(I8814,'DE-PARA'!C:D,2,0)),"NÃO ENCONTRADO")</f>
        <v>Concessionárias (água, luz e telefone)</v>
      </c>
      <c r="L8814" s="50" t="str">
        <f>VLOOKUP(K8814,'Base -Receita-Despesa'!$B:$AS,1,FALSE)</f>
        <v>Concessionárias (água, luz e telefone)</v>
      </c>
    </row>
    <row r="8815" spans="1:12" ht="15" customHeight="1" x14ac:dyDescent="0.25">
      <c r="A8815" s="81" t="str">
        <f t="shared" si="280"/>
        <v>2020</v>
      </c>
      <c r="B8815" s="259" t="s">
        <v>1021</v>
      </c>
      <c r="C8815" s="260" t="s">
        <v>1022</v>
      </c>
      <c r="D8815" s="73" t="str">
        <f t="shared" si="281"/>
        <v>set/2020</v>
      </c>
      <c r="E8815" s="263">
        <v>44089</v>
      </c>
      <c r="F8815" s="259">
        <v>2459910</v>
      </c>
      <c r="G8815" s="259" t="s">
        <v>295</v>
      </c>
      <c r="H8815" s="264" t="s">
        <v>2319</v>
      </c>
      <c r="I8815" s="264" t="s">
        <v>138</v>
      </c>
      <c r="J8815" s="265">
        <v>-9336.89</v>
      </c>
      <c r="K8815" s="82" t="str">
        <f>IFERROR(IFERROR(VLOOKUP(I8815,'DE-PARA'!B:D,3,0),VLOOKUP(I8815,'DE-PARA'!C:D,2,0)),"NÃO ENCONTRADO")</f>
        <v>Concessionárias (água, luz e telefone)</v>
      </c>
      <c r="L8815" s="50" t="str">
        <f>VLOOKUP(K8815,'Base -Receita-Despesa'!$B:$AS,1,FALSE)</f>
        <v>Concessionárias (água, luz e telefone)</v>
      </c>
    </row>
    <row r="8816" spans="1:12" ht="15" customHeight="1" x14ac:dyDescent="0.25">
      <c r="A8816" s="81" t="str">
        <f t="shared" si="280"/>
        <v>2020</v>
      </c>
      <c r="B8816" s="259" t="s">
        <v>1021</v>
      </c>
      <c r="C8816" s="260" t="s">
        <v>1022</v>
      </c>
      <c r="D8816" s="73" t="str">
        <f t="shared" si="281"/>
        <v>set/2020</v>
      </c>
      <c r="E8816" s="263">
        <v>44089</v>
      </c>
      <c r="F8816" s="259">
        <v>4043594857</v>
      </c>
      <c r="G8816" s="259" t="s">
        <v>295</v>
      </c>
      <c r="H8816" s="264" t="s">
        <v>2258</v>
      </c>
      <c r="I8816" s="264" t="s">
        <v>139</v>
      </c>
      <c r="J8816" s="265">
        <v>-3775.35</v>
      </c>
      <c r="K8816" s="82" t="str">
        <f>IFERROR(IFERROR(VLOOKUP(I8816,'DE-PARA'!B:D,3,0),VLOOKUP(I8816,'DE-PARA'!C:D,2,0)),"NÃO ENCONTRADO")</f>
        <v>Concessionárias (água, luz e telefone)</v>
      </c>
      <c r="L8816" s="50" t="str">
        <f>VLOOKUP(K8816,'Base -Receita-Despesa'!$B:$AS,1,FALSE)</f>
        <v>Concessionárias (água, luz e telefone)</v>
      </c>
    </row>
    <row r="8817" spans="1:12" ht="15" customHeight="1" x14ac:dyDescent="0.25">
      <c r="A8817" s="81" t="str">
        <f t="shared" si="280"/>
        <v>2020</v>
      </c>
      <c r="B8817" s="259" t="s">
        <v>1021</v>
      </c>
      <c r="C8817" s="260" t="s">
        <v>1022</v>
      </c>
      <c r="D8817" s="73" t="str">
        <f t="shared" si="281"/>
        <v>set/2020</v>
      </c>
      <c r="E8817" s="263">
        <v>44089</v>
      </c>
      <c r="F8817" s="259" t="s">
        <v>205</v>
      </c>
      <c r="G8817" s="259" t="s">
        <v>295</v>
      </c>
      <c r="H8817" s="264" t="s">
        <v>736</v>
      </c>
      <c r="I8817" s="264" t="s">
        <v>125</v>
      </c>
      <c r="J8817" s="265">
        <v>-400000</v>
      </c>
      <c r="K8817" s="82" t="str">
        <f>IFERROR(IFERROR(VLOOKUP(I8817,'DE-PARA'!B:D,3,0),VLOOKUP(I8817,'DE-PARA'!C:D,2,0)),"NÃO ENCONTRADO")</f>
        <v>TEV – Transferências Entre Contas (Entradas)</v>
      </c>
      <c r="L8817" s="50" t="str">
        <f>VLOOKUP(K8817,'Base -Receita-Despesa'!$B:$AS,1,FALSE)</f>
        <v>TEV – Transferências Entre Contas (Entradas)</v>
      </c>
    </row>
    <row r="8818" spans="1:12" ht="15" customHeight="1" x14ac:dyDescent="0.25">
      <c r="A8818" s="81" t="str">
        <f t="shared" ref="A8818:A8881" si="282">IF(K8818="NÃO ENCONTRADO",0,RIGHT(D8818,4))</f>
        <v>2020</v>
      </c>
      <c r="B8818" s="259" t="s">
        <v>1021</v>
      </c>
      <c r="C8818" s="260" t="s">
        <v>1022</v>
      </c>
      <c r="D8818" s="73" t="str">
        <f t="shared" si="281"/>
        <v>set/2020</v>
      </c>
      <c r="E8818" s="263">
        <v>44089</v>
      </c>
      <c r="F8818" s="259" t="s">
        <v>214</v>
      </c>
      <c r="G8818" s="259" t="s">
        <v>295</v>
      </c>
      <c r="H8818" s="264" t="s">
        <v>136</v>
      </c>
      <c r="I8818" s="264" t="s">
        <v>133</v>
      </c>
      <c r="J8818" s="264">
        <v>-131.82</v>
      </c>
      <c r="K8818" s="82" t="str">
        <f>IFERROR(IFERROR(VLOOKUP(I8818,'DE-PARA'!B:D,3,0),VLOOKUP(I8818,'DE-PARA'!C:D,2,0)),"NÃO ENCONTRADO")</f>
        <v>Outras Saídas</v>
      </c>
      <c r="L8818" s="50" t="str">
        <f>VLOOKUP(K8818,'Base -Receita-Despesa'!$B:$AS,1,FALSE)</f>
        <v>Outras Saídas</v>
      </c>
    </row>
    <row r="8819" spans="1:12" ht="15" customHeight="1" x14ac:dyDescent="0.25">
      <c r="A8819" s="81" t="str">
        <f t="shared" si="282"/>
        <v>2020</v>
      </c>
      <c r="B8819" s="259" t="s">
        <v>1023</v>
      </c>
      <c r="C8819" s="260" t="s">
        <v>1022</v>
      </c>
      <c r="D8819" s="73" t="str">
        <f t="shared" si="281"/>
        <v>set/2020</v>
      </c>
      <c r="E8819" s="263">
        <v>44090</v>
      </c>
      <c r="F8819" s="259" t="s">
        <v>205</v>
      </c>
      <c r="G8819" s="259" t="s">
        <v>295</v>
      </c>
      <c r="H8819" s="264" t="s">
        <v>736</v>
      </c>
      <c r="I8819" s="264" t="s">
        <v>125</v>
      </c>
      <c r="J8819" s="265">
        <v>-443498.72</v>
      </c>
      <c r="K8819" s="82" t="str">
        <f>IFERROR(IFERROR(VLOOKUP(I8819,'DE-PARA'!B:D,3,0),VLOOKUP(I8819,'DE-PARA'!C:D,2,0)),"NÃO ENCONTRADO")</f>
        <v>TEV – Transferências Entre Contas (Entradas)</v>
      </c>
      <c r="L8819" s="50" t="str">
        <f>VLOOKUP(K8819,'Base -Receita-Despesa'!$B:$AS,1,FALSE)</f>
        <v>TEV – Transferências Entre Contas (Entradas)</v>
      </c>
    </row>
    <row r="8820" spans="1:12" ht="15" customHeight="1" x14ac:dyDescent="0.25">
      <c r="A8820" s="81" t="str">
        <f t="shared" si="282"/>
        <v>2020</v>
      </c>
      <c r="B8820" s="259" t="s">
        <v>1021</v>
      </c>
      <c r="C8820" s="260" t="s">
        <v>1022</v>
      </c>
      <c r="D8820" s="73" t="str">
        <f t="shared" si="281"/>
        <v>set/2020</v>
      </c>
      <c r="E8820" s="263">
        <v>44090</v>
      </c>
      <c r="F8820" s="259" t="s">
        <v>205</v>
      </c>
      <c r="G8820" s="259" t="s">
        <v>295</v>
      </c>
      <c r="H8820" s="264" t="s">
        <v>736</v>
      </c>
      <c r="I8820" s="264" t="s">
        <v>125</v>
      </c>
      <c r="J8820" s="265">
        <v>443498.72</v>
      </c>
      <c r="K8820" s="82" t="str">
        <f>IFERROR(IFERROR(VLOOKUP(I8820,'DE-PARA'!B:D,3,0),VLOOKUP(I8820,'DE-PARA'!C:D,2,0)),"NÃO ENCONTRADO")</f>
        <v>TEV – Transferências Entre Contas (Entradas)</v>
      </c>
      <c r="L8820" s="50" t="str">
        <f>VLOOKUP(K8820,'Base -Receita-Despesa'!$B:$AS,1,FALSE)</f>
        <v>TEV – Transferências Entre Contas (Entradas)</v>
      </c>
    </row>
    <row r="8821" spans="1:12" ht="15" customHeight="1" x14ac:dyDescent="0.25">
      <c r="A8821" s="81" t="str">
        <f t="shared" si="282"/>
        <v>2020</v>
      </c>
      <c r="B8821" s="259" t="s">
        <v>1021</v>
      </c>
      <c r="C8821" s="260" t="s">
        <v>1022</v>
      </c>
      <c r="D8821" s="73" t="str">
        <f t="shared" si="281"/>
        <v>set/2020</v>
      </c>
      <c r="E8821" s="263">
        <v>44090</v>
      </c>
      <c r="F8821" s="259">
        <v>3052</v>
      </c>
      <c r="G8821" s="259" t="s">
        <v>295</v>
      </c>
      <c r="H8821" s="264" t="s">
        <v>1772</v>
      </c>
      <c r="I8821" s="264" t="s">
        <v>249</v>
      </c>
      <c r="J8821" s="265">
        <v>-1825.2</v>
      </c>
      <c r="K8821" s="82" t="str">
        <f>IFERROR(IFERROR(VLOOKUP(I8821,'DE-PARA'!B:D,3,0),VLOOKUP(I8821,'DE-PARA'!C:D,2,0)),"NÃO ENCONTRADO")</f>
        <v>Materiais</v>
      </c>
      <c r="L8821" s="50" t="str">
        <f>VLOOKUP(K8821,'Base -Receita-Despesa'!$B:$AS,1,FALSE)</f>
        <v>Materiais</v>
      </c>
    </row>
    <row r="8822" spans="1:12" ht="15" customHeight="1" x14ac:dyDescent="0.25">
      <c r="A8822" s="81" t="str">
        <f t="shared" si="282"/>
        <v>2020</v>
      </c>
      <c r="B8822" s="259" t="s">
        <v>1021</v>
      </c>
      <c r="C8822" s="260" t="s">
        <v>1022</v>
      </c>
      <c r="D8822" s="73" t="str">
        <f t="shared" si="281"/>
        <v>set/2020</v>
      </c>
      <c r="E8822" s="263">
        <v>44090</v>
      </c>
      <c r="F8822" s="259">
        <v>3095</v>
      </c>
      <c r="G8822" s="259" t="s">
        <v>295</v>
      </c>
      <c r="H8822" s="264" t="s">
        <v>1772</v>
      </c>
      <c r="I8822" s="264" t="s">
        <v>249</v>
      </c>
      <c r="J8822" s="265">
        <v>-2800</v>
      </c>
      <c r="K8822" s="82" t="str">
        <f>IFERROR(IFERROR(VLOOKUP(I8822,'DE-PARA'!B:D,3,0),VLOOKUP(I8822,'DE-PARA'!C:D,2,0)),"NÃO ENCONTRADO")</f>
        <v>Materiais</v>
      </c>
      <c r="L8822" s="50" t="str">
        <f>VLOOKUP(K8822,'Base -Receita-Despesa'!$B:$AS,1,FALSE)</f>
        <v>Materiais</v>
      </c>
    </row>
    <row r="8823" spans="1:12" ht="15" customHeight="1" x14ac:dyDescent="0.25">
      <c r="A8823" s="81" t="str">
        <f t="shared" si="282"/>
        <v>2020</v>
      </c>
      <c r="B8823" s="259" t="s">
        <v>1021</v>
      </c>
      <c r="C8823" s="260" t="s">
        <v>1022</v>
      </c>
      <c r="D8823" s="73" t="str">
        <f t="shared" si="281"/>
        <v>set/2020</v>
      </c>
      <c r="E8823" s="263">
        <v>44090</v>
      </c>
      <c r="F8823" s="259">
        <v>40391</v>
      </c>
      <c r="G8823" s="259" t="s">
        <v>295</v>
      </c>
      <c r="H8823" s="264" t="s">
        <v>746</v>
      </c>
      <c r="I8823" s="264" t="s">
        <v>249</v>
      </c>
      <c r="J8823" s="265">
        <v>-1096.76</v>
      </c>
      <c r="K8823" s="82" t="str">
        <f>IFERROR(IFERROR(VLOOKUP(I8823,'DE-PARA'!B:D,3,0),VLOOKUP(I8823,'DE-PARA'!C:D,2,0)),"NÃO ENCONTRADO")</f>
        <v>Materiais</v>
      </c>
      <c r="L8823" s="50" t="str">
        <f>VLOOKUP(K8823,'Base -Receita-Despesa'!$B:$AS,1,FALSE)</f>
        <v>Materiais</v>
      </c>
    </row>
    <row r="8824" spans="1:12" ht="15" customHeight="1" x14ac:dyDescent="0.25">
      <c r="A8824" s="81" t="str">
        <f t="shared" si="282"/>
        <v>2020</v>
      </c>
      <c r="B8824" s="259" t="s">
        <v>1021</v>
      </c>
      <c r="C8824" s="260" t="s">
        <v>1022</v>
      </c>
      <c r="D8824" s="73" t="str">
        <f t="shared" si="281"/>
        <v>set/2020</v>
      </c>
      <c r="E8824" s="263">
        <v>44090</v>
      </c>
      <c r="F8824" s="259">
        <v>896296</v>
      </c>
      <c r="G8824" s="259" t="s">
        <v>319</v>
      </c>
      <c r="H8824" s="264" t="s">
        <v>2240</v>
      </c>
      <c r="I8824" s="264" t="s">
        <v>248</v>
      </c>
      <c r="J8824" s="265">
        <v>-2585.5100000000002</v>
      </c>
      <c r="K8824" s="82" t="str">
        <f>IFERROR(IFERROR(VLOOKUP(I8824,'DE-PARA'!B:D,3,0),VLOOKUP(I8824,'DE-PARA'!C:D,2,0)),"NÃO ENCONTRADO")</f>
        <v>Materiais</v>
      </c>
      <c r="L8824" s="50" t="str">
        <f>VLOOKUP(K8824,'Base -Receita-Despesa'!$B:$AS,1,FALSE)</f>
        <v>Materiais</v>
      </c>
    </row>
    <row r="8825" spans="1:12" ht="15" customHeight="1" x14ac:dyDescent="0.25">
      <c r="A8825" s="81" t="str">
        <f t="shared" si="282"/>
        <v>2020</v>
      </c>
      <c r="B8825" s="259" t="s">
        <v>1021</v>
      </c>
      <c r="C8825" s="260" t="s">
        <v>1022</v>
      </c>
      <c r="D8825" s="73" t="str">
        <f t="shared" si="281"/>
        <v>set/2020</v>
      </c>
      <c r="E8825" s="263">
        <v>44090</v>
      </c>
      <c r="F8825" s="259">
        <v>896937</v>
      </c>
      <c r="G8825" s="259" t="s">
        <v>319</v>
      </c>
      <c r="H8825" s="264" t="s">
        <v>2240</v>
      </c>
      <c r="I8825" s="264" t="s">
        <v>249</v>
      </c>
      <c r="J8825" s="264">
        <v>-544.77</v>
      </c>
      <c r="K8825" s="82" t="str">
        <f>IFERROR(IFERROR(VLOOKUP(I8825,'DE-PARA'!B:D,3,0),VLOOKUP(I8825,'DE-PARA'!C:D,2,0)),"NÃO ENCONTRADO")</f>
        <v>Materiais</v>
      </c>
      <c r="L8825" s="50" t="str">
        <f>VLOOKUP(K8825,'Base -Receita-Despesa'!$B:$AS,1,FALSE)</f>
        <v>Materiais</v>
      </c>
    </row>
    <row r="8826" spans="1:12" ht="15" customHeight="1" x14ac:dyDescent="0.25">
      <c r="A8826" s="81" t="str">
        <f t="shared" si="282"/>
        <v>2020</v>
      </c>
      <c r="B8826" s="259" t="s">
        <v>1021</v>
      </c>
      <c r="C8826" s="260" t="s">
        <v>1022</v>
      </c>
      <c r="D8826" s="73" t="str">
        <f t="shared" si="281"/>
        <v>set/2020</v>
      </c>
      <c r="E8826" s="263">
        <v>44090</v>
      </c>
      <c r="F8826" s="259">
        <v>899626</v>
      </c>
      <c r="G8826" s="259" t="s">
        <v>295</v>
      </c>
      <c r="H8826" s="264" t="s">
        <v>2240</v>
      </c>
      <c r="I8826" s="264" t="s">
        <v>249</v>
      </c>
      <c r="J8826" s="264">
        <v>-718.89</v>
      </c>
      <c r="K8826" s="82" t="str">
        <f>IFERROR(IFERROR(VLOOKUP(I8826,'DE-PARA'!B:D,3,0),VLOOKUP(I8826,'DE-PARA'!C:D,2,0)),"NÃO ENCONTRADO")</f>
        <v>Materiais</v>
      </c>
      <c r="L8826" s="50" t="str">
        <f>VLOOKUP(K8826,'Base -Receita-Despesa'!$B:$AS,1,FALSE)</f>
        <v>Materiais</v>
      </c>
    </row>
    <row r="8827" spans="1:12" ht="15" customHeight="1" x14ac:dyDescent="0.25">
      <c r="A8827" s="81" t="str">
        <f t="shared" si="282"/>
        <v>2020</v>
      </c>
      <c r="B8827" s="259" t="s">
        <v>1021</v>
      </c>
      <c r="C8827" s="260" t="s">
        <v>1022</v>
      </c>
      <c r="D8827" s="73" t="str">
        <f t="shared" si="281"/>
        <v>set/2020</v>
      </c>
      <c r="E8827" s="263">
        <v>44090</v>
      </c>
      <c r="F8827" s="259">
        <v>3935</v>
      </c>
      <c r="G8827" s="259" t="s">
        <v>295</v>
      </c>
      <c r="H8827" s="264" t="s">
        <v>2320</v>
      </c>
      <c r="I8827" s="264" t="s">
        <v>249</v>
      </c>
      <c r="J8827" s="264">
        <v>-405</v>
      </c>
      <c r="K8827" s="82" t="str">
        <f>IFERROR(IFERROR(VLOOKUP(I8827,'DE-PARA'!B:D,3,0),VLOOKUP(I8827,'DE-PARA'!C:D,2,0)),"NÃO ENCONTRADO")</f>
        <v>Materiais</v>
      </c>
      <c r="L8827" s="50" t="str">
        <f>VLOOKUP(K8827,'Base -Receita-Despesa'!$B:$AS,1,FALSE)</f>
        <v>Materiais</v>
      </c>
    </row>
    <row r="8828" spans="1:12" ht="15" customHeight="1" x14ac:dyDescent="0.25">
      <c r="A8828" s="81" t="str">
        <f t="shared" si="282"/>
        <v>2020</v>
      </c>
      <c r="B8828" s="259" t="s">
        <v>1021</v>
      </c>
      <c r="C8828" s="260" t="s">
        <v>1022</v>
      </c>
      <c r="D8828" s="73" t="str">
        <f t="shared" si="281"/>
        <v>set/2020</v>
      </c>
      <c r="E8828" s="263">
        <v>44090</v>
      </c>
      <c r="F8828" s="259">
        <v>4505</v>
      </c>
      <c r="G8828" s="259" t="s">
        <v>295</v>
      </c>
      <c r="H8828" s="264" t="s">
        <v>1982</v>
      </c>
      <c r="I8828" s="264" t="s">
        <v>249</v>
      </c>
      <c r="J8828" s="264">
        <v>-497</v>
      </c>
      <c r="K8828" s="82" t="str">
        <f>IFERROR(IFERROR(VLOOKUP(I8828,'DE-PARA'!B:D,3,0),VLOOKUP(I8828,'DE-PARA'!C:D,2,0)),"NÃO ENCONTRADO")</f>
        <v>Materiais</v>
      </c>
      <c r="L8828" s="50" t="str">
        <f>VLOOKUP(K8828,'Base -Receita-Despesa'!$B:$AS,1,FALSE)</f>
        <v>Materiais</v>
      </c>
    </row>
    <row r="8829" spans="1:12" ht="15" customHeight="1" x14ac:dyDescent="0.25">
      <c r="A8829" s="81" t="str">
        <f t="shared" si="282"/>
        <v>2020</v>
      </c>
      <c r="B8829" s="259" t="s">
        <v>1021</v>
      </c>
      <c r="C8829" s="260" t="s">
        <v>1022</v>
      </c>
      <c r="D8829" s="73" t="str">
        <f t="shared" si="281"/>
        <v>set/2020</v>
      </c>
      <c r="E8829" s="263">
        <v>44090</v>
      </c>
      <c r="F8829" s="259">
        <v>22089</v>
      </c>
      <c r="G8829" s="259" t="s">
        <v>295</v>
      </c>
      <c r="H8829" s="264" t="s">
        <v>345</v>
      </c>
      <c r="I8829" s="264" t="s">
        <v>248</v>
      </c>
      <c r="J8829" s="265">
        <v>-5200</v>
      </c>
      <c r="K8829" s="82" t="str">
        <f>IFERROR(IFERROR(VLOOKUP(I8829,'DE-PARA'!B:D,3,0),VLOOKUP(I8829,'DE-PARA'!C:D,2,0)),"NÃO ENCONTRADO")</f>
        <v>Materiais</v>
      </c>
      <c r="L8829" s="50" t="str">
        <f>VLOOKUP(K8829,'Base -Receita-Despesa'!$B:$AS,1,FALSE)</f>
        <v>Materiais</v>
      </c>
    </row>
    <row r="8830" spans="1:12" ht="15" customHeight="1" x14ac:dyDescent="0.25">
      <c r="A8830" s="81" t="str">
        <f t="shared" si="282"/>
        <v>2020</v>
      </c>
      <c r="B8830" s="259" t="s">
        <v>1021</v>
      </c>
      <c r="C8830" s="260" t="s">
        <v>1022</v>
      </c>
      <c r="D8830" s="73" t="str">
        <f t="shared" si="281"/>
        <v>set/2020</v>
      </c>
      <c r="E8830" s="263">
        <v>44090</v>
      </c>
      <c r="F8830" s="259">
        <v>22089</v>
      </c>
      <c r="G8830" s="259" t="s">
        <v>295</v>
      </c>
      <c r="H8830" s="264" t="s">
        <v>345</v>
      </c>
      <c r="I8830" s="264" t="s">
        <v>189</v>
      </c>
      <c r="J8830" s="264">
        <v>-571.91</v>
      </c>
      <c r="K8830" s="82" t="str">
        <f>IFERROR(IFERROR(VLOOKUP(I8830,'DE-PARA'!B:D,3,0),VLOOKUP(I8830,'DE-PARA'!C:D,2,0)),"NÃO ENCONTRADO")</f>
        <v>Outras Saídas</v>
      </c>
      <c r="L8830" s="50" t="str">
        <f>VLOOKUP(K8830,'Base -Receita-Despesa'!$B:$AS,1,FALSE)</f>
        <v>Outras Saídas</v>
      </c>
    </row>
    <row r="8831" spans="1:12" ht="15" customHeight="1" x14ac:dyDescent="0.25">
      <c r="A8831" s="81" t="str">
        <f t="shared" si="282"/>
        <v>2020</v>
      </c>
      <c r="B8831" s="259" t="s">
        <v>1021</v>
      </c>
      <c r="C8831" s="260" t="s">
        <v>1022</v>
      </c>
      <c r="D8831" s="73" t="str">
        <f t="shared" si="281"/>
        <v>set/2020</v>
      </c>
      <c r="E8831" s="263">
        <v>44090</v>
      </c>
      <c r="F8831" s="259">
        <v>195897</v>
      </c>
      <c r="G8831" s="259" t="s">
        <v>295</v>
      </c>
      <c r="H8831" s="264" t="s">
        <v>1869</v>
      </c>
      <c r="I8831" s="264" t="s">
        <v>158</v>
      </c>
      <c r="J8831" s="265">
        <v>-1020</v>
      </c>
      <c r="K8831" s="82" t="str">
        <f>IFERROR(IFERROR(VLOOKUP(I8831,'DE-PARA'!B:D,3,0),VLOOKUP(I8831,'DE-PARA'!C:D,2,0)),"NÃO ENCONTRADO")</f>
        <v>Materiais</v>
      </c>
      <c r="L8831" s="50" t="str">
        <f>VLOOKUP(K8831,'Base -Receita-Despesa'!$B:$AS,1,FALSE)</f>
        <v>Materiais</v>
      </c>
    </row>
    <row r="8832" spans="1:12" ht="15" customHeight="1" x14ac:dyDescent="0.25">
      <c r="A8832" s="81" t="str">
        <f t="shared" si="282"/>
        <v>2020</v>
      </c>
      <c r="B8832" s="259" t="s">
        <v>1021</v>
      </c>
      <c r="C8832" s="260" t="s">
        <v>1022</v>
      </c>
      <c r="D8832" s="73" t="str">
        <f t="shared" si="281"/>
        <v>set/2020</v>
      </c>
      <c r="E8832" s="263">
        <v>44090</v>
      </c>
      <c r="F8832" s="259">
        <v>191506</v>
      </c>
      <c r="G8832" s="259" t="s">
        <v>295</v>
      </c>
      <c r="H8832" s="264" t="s">
        <v>1961</v>
      </c>
      <c r="I8832" s="264" t="s">
        <v>137</v>
      </c>
      <c r="J8832" s="264">
        <v>-981.71</v>
      </c>
      <c r="K8832" s="82" t="str">
        <f>IFERROR(IFERROR(VLOOKUP(I8832,'DE-PARA'!B:D,3,0),VLOOKUP(I8832,'DE-PARA'!C:D,2,0)),"NÃO ENCONTRADO")</f>
        <v>Serviços</v>
      </c>
      <c r="L8832" s="50" t="str">
        <f>VLOOKUP(K8832,'Base -Receita-Despesa'!$B:$AS,1,FALSE)</f>
        <v>Serviços</v>
      </c>
    </row>
    <row r="8833" spans="1:12" ht="15" customHeight="1" x14ac:dyDescent="0.25">
      <c r="A8833" s="81" t="str">
        <f t="shared" si="282"/>
        <v>2020</v>
      </c>
      <c r="B8833" s="259" t="s">
        <v>1021</v>
      </c>
      <c r="C8833" s="260" t="s">
        <v>1022</v>
      </c>
      <c r="D8833" s="73" t="str">
        <f t="shared" si="281"/>
        <v>set/2020</v>
      </c>
      <c r="E8833" s="263">
        <v>44090</v>
      </c>
      <c r="F8833" s="259">
        <v>294</v>
      </c>
      <c r="G8833" s="259" t="s">
        <v>295</v>
      </c>
      <c r="H8833" s="264" t="s">
        <v>965</v>
      </c>
      <c r="I8833" s="264" t="s">
        <v>256</v>
      </c>
      <c r="J8833" s="265">
        <v>-4132.76</v>
      </c>
      <c r="K8833" s="82" t="str">
        <f>IFERROR(IFERROR(VLOOKUP(I8833,'DE-PARA'!B:D,3,0),VLOOKUP(I8833,'DE-PARA'!C:D,2,0)),"NÃO ENCONTRADO")</f>
        <v>Materiais</v>
      </c>
      <c r="L8833" s="50" t="str">
        <f>VLOOKUP(K8833,'Base -Receita-Despesa'!$B:$AS,1,FALSE)</f>
        <v>Materiais</v>
      </c>
    </row>
    <row r="8834" spans="1:12" ht="15" customHeight="1" x14ac:dyDescent="0.25">
      <c r="A8834" s="81" t="str">
        <f t="shared" si="282"/>
        <v>2020</v>
      </c>
      <c r="B8834" s="259" t="s">
        <v>1021</v>
      </c>
      <c r="C8834" s="260" t="s">
        <v>1022</v>
      </c>
      <c r="D8834" s="73" t="str">
        <f t="shared" si="281"/>
        <v>set/2020</v>
      </c>
      <c r="E8834" s="263">
        <v>44090</v>
      </c>
      <c r="F8834" s="259">
        <v>294</v>
      </c>
      <c r="G8834" s="259" t="s">
        <v>295</v>
      </c>
      <c r="H8834" s="264" t="s">
        <v>965</v>
      </c>
      <c r="I8834" s="264" t="s">
        <v>189</v>
      </c>
      <c r="J8834" s="264">
        <v>-84.83</v>
      </c>
      <c r="K8834" s="82" t="str">
        <f>IFERROR(IFERROR(VLOOKUP(I8834,'DE-PARA'!B:D,3,0),VLOOKUP(I8834,'DE-PARA'!C:D,2,0)),"NÃO ENCONTRADO")</f>
        <v>Outras Saídas</v>
      </c>
      <c r="L8834" s="50" t="str">
        <f>VLOOKUP(K8834,'Base -Receita-Despesa'!$B:$AS,1,FALSE)</f>
        <v>Outras Saídas</v>
      </c>
    </row>
    <row r="8835" spans="1:12" ht="15" customHeight="1" x14ac:dyDescent="0.25">
      <c r="A8835" s="81" t="str">
        <f t="shared" si="282"/>
        <v>2020</v>
      </c>
      <c r="B8835" s="259" t="s">
        <v>1021</v>
      </c>
      <c r="C8835" s="260" t="s">
        <v>1022</v>
      </c>
      <c r="D8835" s="73" t="str">
        <f t="shared" ref="D8835:D8898" si="283">TEXT(E8835,"mmm/aaaa")</f>
        <v>set/2020</v>
      </c>
      <c r="E8835" s="263">
        <v>44090</v>
      </c>
      <c r="F8835" s="259">
        <v>314</v>
      </c>
      <c r="G8835" s="259" t="s">
        <v>295</v>
      </c>
      <c r="H8835" s="264" t="s">
        <v>961</v>
      </c>
      <c r="I8835" s="270" t="s">
        <v>137</v>
      </c>
      <c r="J8835" s="265">
        <v>-5631</v>
      </c>
      <c r="K8835" s="82" t="str">
        <f>IFERROR(IFERROR(VLOOKUP(I8835,'DE-PARA'!B:D,3,0),VLOOKUP(I8835,'DE-PARA'!C:D,2,0)),"NÃO ENCONTRADO")</f>
        <v>Serviços</v>
      </c>
      <c r="L8835" s="50" t="str">
        <f>VLOOKUP(K8835,'Base -Receita-Despesa'!$B:$AS,1,FALSE)</f>
        <v>Serviços</v>
      </c>
    </row>
    <row r="8836" spans="1:12" ht="15" customHeight="1" x14ac:dyDescent="0.25">
      <c r="A8836" s="81" t="str">
        <f t="shared" si="282"/>
        <v>2020</v>
      </c>
      <c r="B8836" s="259" t="s">
        <v>1021</v>
      </c>
      <c r="C8836" s="260" t="s">
        <v>1022</v>
      </c>
      <c r="D8836" s="73" t="str">
        <f t="shared" si="283"/>
        <v>set/2020</v>
      </c>
      <c r="E8836" s="263">
        <v>44090</v>
      </c>
      <c r="F8836" s="259">
        <v>127052</v>
      </c>
      <c r="G8836" s="259" t="s">
        <v>295</v>
      </c>
      <c r="H8836" s="264" t="s">
        <v>848</v>
      </c>
      <c r="I8836" s="264" t="s">
        <v>259</v>
      </c>
      <c r="J8836" s="265">
        <v>-4406.72</v>
      </c>
      <c r="K8836" s="82" t="str">
        <f>IFERROR(IFERROR(VLOOKUP(I8836,'DE-PARA'!B:D,3,0),VLOOKUP(I8836,'DE-PARA'!C:D,2,0)),"NÃO ENCONTRADO")</f>
        <v>Materiais</v>
      </c>
      <c r="L8836" s="50" t="str">
        <f>VLOOKUP(K8836,'Base -Receita-Despesa'!$B:$AS,1,FALSE)</f>
        <v>Materiais</v>
      </c>
    </row>
    <row r="8837" spans="1:12" ht="15" customHeight="1" x14ac:dyDescent="0.25">
      <c r="A8837" s="81" t="str">
        <f t="shared" si="282"/>
        <v>2020</v>
      </c>
      <c r="B8837" s="259" t="s">
        <v>1021</v>
      </c>
      <c r="C8837" s="260" t="s">
        <v>1022</v>
      </c>
      <c r="D8837" s="73" t="str">
        <f t="shared" si="283"/>
        <v>set/2020</v>
      </c>
      <c r="E8837" s="263">
        <v>44090</v>
      </c>
      <c r="F8837" s="259">
        <v>121</v>
      </c>
      <c r="G8837" s="259" t="s">
        <v>295</v>
      </c>
      <c r="H8837" s="264" t="s">
        <v>844</v>
      </c>
      <c r="I8837" s="264" t="s">
        <v>243</v>
      </c>
      <c r="J8837" s="265">
        <v>-105942.57</v>
      </c>
      <c r="K8837" s="82" t="str">
        <f>IFERROR(IFERROR(VLOOKUP(I8837,'DE-PARA'!B:D,3,0),VLOOKUP(I8837,'DE-PARA'!C:D,2,0)),"NÃO ENCONTRADO")</f>
        <v>Pessoal</v>
      </c>
      <c r="L8837" s="50" t="str">
        <f>VLOOKUP(K8837,'Base -Receita-Despesa'!$B:$AS,1,FALSE)</f>
        <v>Pessoal</v>
      </c>
    </row>
    <row r="8838" spans="1:12" ht="15" customHeight="1" x14ac:dyDescent="0.25">
      <c r="A8838" s="81" t="str">
        <f t="shared" si="282"/>
        <v>2020</v>
      </c>
      <c r="B8838" s="259" t="s">
        <v>1021</v>
      </c>
      <c r="C8838" s="260" t="s">
        <v>1022</v>
      </c>
      <c r="D8838" s="73" t="str">
        <f t="shared" si="283"/>
        <v>set/2020</v>
      </c>
      <c r="E8838" s="263">
        <v>44090</v>
      </c>
      <c r="F8838" s="259">
        <v>120</v>
      </c>
      <c r="G8838" s="259" t="s">
        <v>295</v>
      </c>
      <c r="H8838" s="264" t="s">
        <v>844</v>
      </c>
      <c r="I8838" s="264" t="s">
        <v>243</v>
      </c>
      <c r="J8838" s="265">
        <v>-89917.69</v>
      </c>
      <c r="K8838" s="82" t="str">
        <f>IFERROR(IFERROR(VLOOKUP(I8838,'DE-PARA'!B:D,3,0),VLOOKUP(I8838,'DE-PARA'!C:D,2,0)),"NÃO ENCONTRADO")</f>
        <v>Pessoal</v>
      </c>
      <c r="L8838" s="50" t="str">
        <f>VLOOKUP(K8838,'Base -Receita-Despesa'!$B:$AS,1,FALSE)</f>
        <v>Pessoal</v>
      </c>
    </row>
    <row r="8839" spans="1:12" ht="15" customHeight="1" x14ac:dyDescent="0.25">
      <c r="A8839" s="81" t="str">
        <f t="shared" si="282"/>
        <v>2020</v>
      </c>
      <c r="B8839" s="259" t="s">
        <v>1021</v>
      </c>
      <c r="C8839" s="260" t="s">
        <v>1022</v>
      </c>
      <c r="D8839" s="73" t="str">
        <f t="shared" si="283"/>
        <v>set/2020</v>
      </c>
      <c r="E8839" s="263">
        <v>44090</v>
      </c>
      <c r="F8839" s="259">
        <v>119</v>
      </c>
      <c r="G8839" s="259" t="s">
        <v>295</v>
      </c>
      <c r="H8839" s="264" t="s">
        <v>844</v>
      </c>
      <c r="I8839" s="264" t="s">
        <v>269</v>
      </c>
      <c r="J8839" s="265">
        <v>-42455.66</v>
      </c>
      <c r="K8839" s="82" t="str">
        <f>IFERROR(IFERROR(VLOOKUP(I8839,'DE-PARA'!B:D,3,0),VLOOKUP(I8839,'DE-PARA'!C:D,2,0)),"NÃO ENCONTRADO")</f>
        <v>Serviços</v>
      </c>
      <c r="L8839" s="50" t="str">
        <f>VLOOKUP(K8839,'Base -Receita-Despesa'!$B:$AS,1,FALSE)</f>
        <v>Serviços</v>
      </c>
    </row>
    <row r="8840" spans="1:12" ht="15" customHeight="1" x14ac:dyDescent="0.25">
      <c r="A8840" s="81" t="str">
        <f t="shared" si="282"/>
        <v>2020</v>
      </c>
      <c r="B8840" s="259" t="s">
        <v>1021</v>
      </c>
      <c r="C8840" s="260" t="s">
        <v>1022</v>
      </c>
      <c r="D8840" s="73" t="str">
        <f t="shared" si="283"/>
        <v>set/2020</v>
      </c>
      <c r="E8840" s="263">
        <v>44090</v>
      </c>
      <c r="F8840" s="259">
        <v>4226</v>
      </c>
      <c r="G8840" s="259" t="s">
        <v>295</v>
      </c>
      <c r="H8840" s="264" t="s">
        <v>2216</v>
      </c>
      <c r="I8840" s="264" t="s">
        <v>243</v>
      </c>
      <c r="J8840" s="265">
        <v>-61341.49</v>
      </c>
      <c r="K8840" s="82" t="str">
        <f>IFERROR(IFERROR(VLOOKUP(I8840,'DE-PARA'!B:D,3,0),VLOOKUP(I8840,'DE-PARA'!C:D,2,0)),"NÃO ENCONTRADO")</f>
        <v>Pessoal</v>
      </c>
      <c r="L8840" s="50" t="str">
        <f>VLOOKUP(K8840,'Base -Receita-Despesa'!$B:$AS,1,FALSE)</f>
        <v>Pessoal</v>
      </c>
    </row>
    <row r="8841" spans="1:12" ht="15" customHeight="1" x14ac:dyDescent="0.25">
      <c r="A8841" s="81" t="str">
        <f t="shared" si="282"/>
        <v>2020</v>
      </c>
      <c r="B8841" s="259" t="s">
        <v>1021</v>
      </c>
      <c r="C8841" s="260" t="s">
        <v>1022</v>
      </c>
      <c r="D8841" s="73" t="str">
        <f t="shared" si="283"/>
        <v>set/2020</v>
      </c>
      <c r="E8841" s="263">
        <v>44090</v>
      </c>
      <c r="F8841" s="259">
        <v>3</v>
      </c>
      <c r="G8841" s="259" t="s">
        <v>295</v>
      </c>
      <c r="H8841" s="264" t="s">
        <v>871</v>
      </c>
      <c r="I8841" s="264" t="s">
        <v>243</v>
      </c>
      <c r="J8841" s="265">
        <v>-55798.87</v>
      </c>
      <c r="K8841" s="82" t="str">
        <f>IFERROR(IFERROR(VLOOKUP(I8841,'DE-PARA'!B:D,3,0),VLOOKUP(I8841,'DE-PARA'!C:D,2,0)),"NÃO ENCONTRADO")</f>
        <v>Pessoal</v>
      </c>
      <c r="L8841" s="50" t="str">
        <f>VLOOKUP(K8841,'Base -Receita-Despesa'!$B:$AS,1,FALSE)</f>
        <v>Pessoal</v>
      </c>
    </row>
    <row r="8842" spans="1:12" ht="15" customHeight="1" x14ac:dyDescent="0.25">
      <c r="A8842" s="81" t="str">
        <f t="shared" si="282"/>
        <v>2020</v>
      </c>
      <c r="B8842" s="259" t="s">
        <v>1021</v>
      </c>
      <c r="C8842" s="260" t="s">
        <v>1022</v>
      </c>
      <c r="D8842" s="73" t="str">
        <f t="shared" si="283"/>
        <v>set/2020</v>
      </c>
      <c r="E8842" s="263">
        <v>44090</v>
      </c>
      <c r="F8842" s="259">
        <v>3</v>
      </c>
      <c r="G8842" s="259" t="s">
        <v>295</v>
      </c>
      <c r="H8842" s="264" t="s">
        <v>2224</v>
      </c>
      <c r="I8842" s="264" t="s">
        <v>243</v>
      </c>
      <c r="J8842" s="265">
        <v>-53048.72</v>
      </c>
      <c r="K8842" s="82" t="str">
        <f>IFERROR(IFERROR(VLOOKUP(I8842,'DE-PARA'!B:D,3,0),VLOOKUP(I8842,'DE-PARA'!C:D,2,0)),"NÃO ENCONTRADO")</f>
        <v>Pessoal</v>
      </c>
      <c r="L8842" s="50" t="str">
        <f>VLOOKUP(K8842,'Base -Receita-Despesa'!$B:$AS,1,FALSE)</f>
        <v>Pessoal</v>
      </c>
    </row>
    <row r="8843" spans="1:12" ht="15" customHeight="1" x14ac:dyDescent="0.25">
      <c r="A8843" s="81" t="str">
        <f t="shared" si="282"/>
        <v>2020</v>
      </c>
      <c r="B8843" s="259" t="s">
        <v>1021</v>
      </c>
      <c r="C8843" s="260" t="s">
        <v>1022</v>
      </c>
      <c r="D8843" s="73" t="str">
        <f t="shared" si="283"/>
        <v>set/2020</v>
      </c>
      <c r="E8843" s="263">
        <v>44090</v>
      </c>
      <c r="F8843" s="259">
        <v>84</v>
      </c>
      <c r="G8843" s="259" t="s">
        <v>295</v>
      </c>
      <c r="H8843" s="264" t="s">
        <v>2197</v>
      </c>
      <c r="I8843" s="264" t="s">
        <v>120</v>
      </c>
      <c r="J8843" s="265">
        <v>-4500</v>
      </c>
      <c r="K8843" s="82" t="str">
        <f>IFERROR(IFERROR(VLOOKUP(I8843,'DE-PARA'!B:D,3,0),VLOOKUP(I8843,'DE-PARA'!C:D,2,0)),"NÃO ENCONTRADO")</f>
        <v>Serviços</v>
      </c>
      <c r="L8843" s="50" t="str">
        <f>VLOOKUP(K8843,'Base -Receita-Despesa'!$B:$AS,1,FALSE)</f>
        <v>Serviços</v>
      </c>
    </row>
    <row r="8844" spans="1:12" ht="15" customHeight="1" x14ac:dyDescent="0.25">
      <c r="A8844" s="81" t="str">
        <f t="shared" si="282"/>
        <v>2020</v>
      </c>
      <c r="B8844" s="259" t="s">
        <v>1021</v>
      </c>
      <c r="C8844" s="260" t="s">
        <v>1022</v>
      </c>
      <c r="D8844" s="73" t="str">
        <f t="shared" si="283"/>
        <v>set/2020</v>
      </c>
      <c r="E8844" s="263">
        <v>44090</v>
      </c>
      <c r="F8844" s="259">
        <v>21346</v>
      </c>
      <c r="G8844" s="259" t="s">
        <v>295</v>
      </c>
      <c r="H8844" s="264" t="s">
        <v>882</v>
      </c>
      <c r="I8844" s="264" t="s">
        <v>271</v>
      </c>
      <c r="J8844" s="265">
        <v>-4797.92</v>
      </c>
      <c r="K8844" s="82" t="str">
        <f>IFERROR(IFERROR(VLOOKUP(I8844,'DE-PARA'!B:D,3,0),VLOOKUP(I8844,'DE-PARA'!C:D,2,0)),"NÃO ENCONTRADO")</f>
        <v>Serviços</v>
      </c>
      <c r="L8844" s="50" t="str">
        <f>VLOOKUP(K8844,'Base -Receita-Despesa'!$B:$AS,1,FALSE)</f>
        <v>Serviços</v>
      </c>
    </row>
    <row r="8845" spans="1:12" ht="15" customHeight="1" x14ac:dyDescent="0.25">
      <c r="A8845" s="81" t="str">
        <f t="shared" si="282"/>
        <v>2020</v>
      </c>
      <c r="B8845" s="259" t="s">
        <v>1021</v>
      </c>
      <c r="C8845" s="260" t="s">
        <v>1022</v>
      </c>
      <c r="D8845" s="73" t="str">
        <f t="shared" si="283"/>
        <v>set/2020</v>
      </c>
      <c r="E8845" s="263">
        <v>44090</v>
      </c>
      <c r="F8845" s="259">
        <v>22</v>
      </c>
      <c r="G8845" s="259" t="s">
        <v>295</v>
      </c>
      <c r="H8845" s="264" t="s">
        <v>1919</v>
      </c>
      <c r="I8845" s="264" t="s">
        <v>119</v>
      </c>
      <c r="J8845" s="265">
        <v>-28528.5</v>
      </c>
      <c r="K8845" s="82" t="str">
        <f>IFERROR(IFERROR(VLOOKUP(I8845,'DE-PARA'!B:D,3,0),VLOOKUP(I8845,'DE-PARA'!C:D,2,0)),"NÃO ENCONTRADO")</f>
        <v>Serviços</v>
      </c>
      <c r="L8845" s="50" t="str">
        <f>VLOOKUP(K8845,'Base -Receita-Despesa'!$B:$AS,1,FALSE)</f>
        <v>Serviços</v>
      </c>
    </row>
    <row r="8846" spans="1:12" ht="15" customHeight="1" x14ac:dyDescent="0.25">
      <c r="A8846" s="81" t="str">
        <f t="shared" si="282"/>
        <v>2020</v>
      </c>
      <c r="B8846" s="259" t="s">
        <v>1021</v>
      </c>
      <c r="C8846" s="260" t="s">
        <v>1022</v>
      </c>
      <c r="D8846" s="73" t="str">
        <f t="shared" si="283"/>
        <v>set/2020</v>
      </c>
      <c r="E8846" s="263">
        <v>44090</v>
      </c>
      <c r="F8846" s="259">
        <v>1609</v>
      </c>
      <c r="G8846" s="259" t="s">
        <v>295</v>
      </c>
      <c r="H8846" s="264" t="s">
        <v>1070</v>
      </c>
      <c r="I8846" s="266" t="s">
        <v>119</v>
      </c>
      <c r="J8846" s="265">
        <v>-4122.68</v>
      </c>
      <c r="K8846" s="82" t="str">
        <f>IFERROR(IFERROR(VLOOKUP(I8846,'DE-PARA'!B:D,3,0),VLOOKUP(I8846,'DE-PARA'!C:D,2,0)),"NÃO ENCONTRADO")</f>
        <v>Serviços</v>
      </c>
      <c r="L8846" s="50" t="str">
        <f>VLOOKUP(K8846,'Base -Receita-Despesa'!$B:$AS,1,FALSE)</f>
        <v>Serviços</v>
      </c>
    </row>
    <row r="8847" spans="1:12" ht="15" customHeight="1" x14ac:dyDescent="0.25">
      <c r="A8847" s="81" t="str">
        <f t="shared" si="282"/>
        <v>2020</v>
      </c>
      <c r="B8847" s="259" t="s">
        <v>1021</v>
      </c>
      <c r="C8847" s="260" t="s">
        <v>1022</v>
      </c>
      <c r="D8847" s="73" t="str">
        <f t="shared" si="283"/>
        <v>set/2020</v>
      </c>
      <c r="E8847" s="263">
        <v>44090</v>
      </c>
      <c r="F8847" s="259" t="s">
        <v>183</v>
      </c>
      <c r="G8847" s="259" t="s">
        <v>295</v>
      </c>
      <c r="H8847" s="264" t="s">
        <v>1684</v>
      </c>
      <c r="I8847" s="264" t="s">
        <v>184</v>
      </c>
      <c r="J8847" s="264">
        <v>-854.64</v>
      </c>
      <c r="K8847" s="82" t="str">
        <f>IFERROR(IFERROR(VLOOKUP(I8847,'DE-PARA'!B:D,3,0),VLOOKUP(I8847,'DE-PARA'!C:D,2,0)),"NÃO ENCONTRADO")</f>
        <v>Aluguéis</v>
      </c>
      <c r="L8847" s="50" t="str">
        <f>VLOOKUP(K8847,'Base -Receita-Despesa'!$B:$AS,1,FALSE)</f>
        <v>Aluguéis</v>
      </c>
    </row>
    <row r="8848" spans="1:12" ht="15" customHeight="1" x14ac:dyDescent="0.25">
      <c r="A8848" s="81" t="str">
        <f t="shared" si="282"/>
        <v>2020</v>
      </c>
      <c r="B8848" s="259" t="s">
        <v>1021</v>
      </c>
      <c r="C8848" s="260" t="s">
        <v>1022</v>
      </c>
      <c r="D8848" s="73" t="str">
        <f t="shared" si="283"/>
        <v>set/2020</v>
      </c>
      <c r="E8848" s="263">
        <v>44090</v>
      </c>
      <c r="F8848" s="259">
        <v>315</v>
      </c>
      <c r="G8848" s="259" t="s">
        <v>295</v>
      </c>
      <c r="H8848" s="264" t="s">
        <v>2273</v>
      </c>
      <c r="I8848" s="264" t="s">
        <v>120</v>
      </c>
      <c r="J8848" s="265">
        <v>-11862.5</v>
      </c>
      <c r="K8848" s="82" t="str">
        <f>IFERROR(IFERROR(VLOOKUP(I8848,'DE-PARA'!B:D,3,0),VLOOKUP(I8848,'DE-PARA'!C:D,2,0)),"NÃO ENCONTRADO")</f>
        <v>Serviços</v>
      </c>
      <c r="L8848" s="50" t="str">
        <f>VLOOKUP(K8848,'Base -Receita-Despesa'!$B:$AS,1,FALSE)</f>
        <v>Serviços</v>
      </c>
    </row>
    <row r="8849" spans="1:12" ht="15" customHeight="1" x14ac:dyDescent="0.25">
      <c r="A8849" s="81" t="str">
        <f t="shared" si="282"/>
        <v>2020</v>
      </c>
      <c r="B8849" s="259" t="s">
        <v>1021</v>
      </c>
      <c r="C8849" s="260" t="s">
        <v>1022</v>
      </c>
      <c r="D8849" s="73" t="str">
        <f t="shared" si="283"/>
        <v>set/2020</v>
      </c>
      <c r="E8849" s="263">
        <v>44090</v>
      </c>
      <c r="F8849" s="259">
        <v>14863</v>
      </c>
      <c r="G8849" s="259" t="s">
        <v>295</v>
      </c>
      <c r="H8849" s="264" t="s">
        <v>314</v>
      </c>
      <c r="I8849" s="264" t="s">
        <v>248</v>
      </c>
      <c r="J8849" s="265">
        <v>-1600.2</v>
      </c>
      <c r="K8849" s="82" t="str">
        <f>IFERROR(IFERROR(VLOOKUP(I8849,'DE-PARA'!B:D,3,0),VLOOKUP(I8849,'DE-PARA'!C:D,2,0)),"NÃO ENCONTRADO")</f>
        <v>Materiais</v>
      </c>
      <c r="L8849" s="50" t="str">
        <f>VLOOKUP(K8849,'Base -Receita-Despesa'!$B:$AS,1,FALSE)</f>
        <v>Materiais</v>
      </c>
    </row>
    <row r="8850" spans="1:12" ht="15" customHeight="1" x14ac:dyDescent="0.25">
      <c r="A8850" s="81" t="str">
        <f t="shared" si="282"/>
        <v>2020</v>
      </c>
      <c r="B8850" s="259" t="s">
        <v>1021</v>
      </c>
      <c r="C8850" s="260" t="s">
        <v>1022</v>
      </c>
      <c r="D8850" s="73" t="str">
        <f t="shared" si="283"/>
        <v>set/2020</v>
      </c>
      <c r="E8850" s="263">
        <v>44090</v>
      </c>
      <c r="F8850" s="259">
        <v>14862</v>
      </c>
      <c r="G8850" s="259" t="s">
        <v>295</v>
      </c>
      <c r="H8850" s="264" t="s">
        <v>314</v>
      </c>
      <c r="I8850" s="264" t="s">
        <v>248</v>
      </c>
      <c r="J8850" s="264">
        <v>-683.8</v>
      </c>
      <c r="K8850" s="82" t="str">
        <f>IFERROR(IFERROR(VLOOKUP(I8850,'DE-PARA'!B:D,3,0),VLOOKUP(I8850,'DE-PARA'!C:D,2,0)),"NÃO ENCONTRADO")</f>
        <v>Materiais</v>
      </c>
      <c r="L8850" s="50" t="str">
        <f>VLOOKUP(K8850,'Base -Receita-Despesa'!$B:$AS,1,FALSE)</f>
        <v>Materiais</v>
      </c>
    </row>
    <row r="8851" spans="1:12" ht="15" customHeight="1" x14ac:dyDescent="0.25">
      <c r="A8851" s="81" t="str">
        <f t="shared" si="282"/>
        <v>2020</v>
      </c>
      <c r="B8851" s="259" t="s">
        <v>1021</v>
      </c>
      <c r="C8851" s="260" t="s">
        <v>1022</v>
      </c>
      <c r="D8851" s="73" t="str">
        <f t="shared" si="283"/>
        <v>set/2020</v>
      </c>
      <c r="E8851" s="263">
        <v>44090</v>
      </c>
      <c r="F8851" s="259">
        <v>125964</v>
      </c>
      <c r="G8851" s="259" t="s">
        <v>295</v>
      </c>
      <c r="H8851" s="264" t="s">
        <v>181</v>
      </c>
      <c r="I8851" s="264" t="s">
        <v>248</v>
      </c>
      <c r="J8851" s="265">
        <v>-6006.12</v>
      </c>
      <c r="K8851" s="82" t="str">
        <f>IFERROR(IFERROR(VLOOKUP(I8851,'DE-PARA'!B:D,3,0),VLOOKUP(I8851,'DE-PARA'!C:D,2,0)),"NÃO ENCONTRADO")</f>
        <v>Materiais</v>
      </c>
      <c r="L8851" s="50" t="str">
        <f>VLOOKUP(K8851,'Base -Receita-Despesa'!$B:$AS,1,FALSE)</f>
        <v>Materiais</v>
      </c>
    </row>
    <row r="8852" spans="1:12" ht="15" customHeight="1" x14ac:dyDescent="0.25">
      <c r="A8852" s="81" t="str">
        <f t="shared" si="282"/>
        <v>2020</v>
      </c>
      <c r="B8852" s="259" t="s">
        <v>1021</v>
      </c>
      <c r="C8852" s="260" t="s">
        <v>1022</v>
      </c>
      <c r="D8852" s="73" t="str">
        <f t="shared" si="283"/>
        <v>set/2020</v>
      </c>
      <c r="E8852" s="263">
        <v>44090</v>
      </c>
      <c r="F8852" s="259">
        <v>126638</v>
      </c>
      <c r="G8852" s="259" t="s">
        <v>295</v>
      </c>
      <c r="H8852" s="264" t="s">
        <v>181</v>
      </c>
      <c r="I8852" s="264" t="s">
        <v>249</v>
      </c>
      <c r="J8852" s="265">
        <v>-4119.6499999999996</v>
      </c>
      <c r="K8852" s="82" t="str">
        <f>IFERROR(IFERROR(VLOOKUP(I8852,'DE-PARA'!B:D,3,0),VLOOKUP(I8852,'DE-PARA'!C:D,2,0)),"NÃO ENCONTRADO")</f>
        <v>Materiais</v>
      </c>
      <c r="L8852" s="50" t="str">
        <f>VLOOKUP(K8852,'Base -Receita-Despesa'!$B:$AS,1,FALSE)</f>
        <v>Materiais</v>
      </c>
    </row>
    <row r="8853" spans="1:12" ht="15" customHeight="1" x14ac:dyDescent="0.25">
      <c r="A8853" s="81" t="str">
        <f t="shared" si="282"/>
        <v>2020</v>
      </c>
      <c r="B8853" s="259" t="s">
        <v>1021</v>
      </c>
      <c r="C8853" s="260" t="s">
        <v>1022</v>
      </c>
      <c r="D8853" s="73" t="str">
        <f t="shared" si="283"/>
        <v>set/2020</v>
      </c>
      <c r="E8853" s="263">
        <v>44090</v>
      </c>
      <c r="F8853" s="259">
        <v>126044</v>
      </c>
      <c r="G8853" s="259" t="s">
        <v>295</v>
      </c>
      <c r="H8853" s="264" t="s">
        <v>181</v>
      </c>
      <c r="I8853" s="264" t="s">
        <v>249</v>
      </c>
      <c r="J8853" s="264">
        <v>-327</v>
      </c>
      <c r="K8853" s="82" t="str">
        <f>IFERROR(IFERROR(VLOOKUP(I8853,'DE-PARA'!B:D,3,0),VLOOKUP(I8853,'DE-PARA'!C:D,2,0)),"NÃO ENCONTRADO")</f>
        <v>Materiais</v>
      </c>
      <c r="L8853" s="50" t="str">
        <f>VLOOKUP(K8853,'Base -Receita-Despesa'!$B:$AS,1,FALSE)</f>
        <v>Materiais</v>
      </c>
    </row>
    <row r="8854" spans="1:12" ht="15" customHeight="1" x14ac:dyDescent="0.25">
      <c r="A8854" s="81" t="str">
        <f t="shared" si="282"/>
        <v>2020</v>
      </c>
      <c r="B8854" s="259" t="s">
        <v>1021</v>
      </c>
      <c r="C8854" s="260" t="s">
        <v>1022</v>
      </c>
      <c r="D8854" s="73" t="str">
        <f t="shared" si="283"/>
        <v>set/2020</v>
      </c>
      <c r="E8854" s="263">
        <v>44090</v>
      </c>
      <c r="F8854" s="259">
        <v>126288</v>
      </c>
      <c r="G8854" s="259" t="s">
        <v>295</v>
      </c>
      <c r="H8854" s="264" t="s">
        <v>181</v>
      </c>
      <c r="I8854" s="264" t="s">
        <v>249</v>
      </c>
      <c r="J8854" s="265">
        <v>-1411.86</v>
      </c>
      <c r="K8854" s="82" t="str">
        <f>IFERROR(IFERROR(VLOOKUP(I8854,'DE-PARA'!B:D,3,0),VLOOKUP(I8854,'DE-PARA'!C:D,2,0)),"NÃO ENCONTRADO")</f>
        <v>Materiais</v>
      </c>
      <c r="L8854" s="50" t="str">
        <f>VLOOKUP(K8854,'Base -Receita-Despesa'!$B:$AS,1,FALSE)</f>
        <v>Materiais</v>
      </c>
    </row>
    <row r="8855" spans="1:12" ht="15" customHeight="1" x14ac:dyDescent="0.25">
      <c r="A8855" s="81" t="str">
        <f t="shared" si="282"/>
        <v>2020</v>
      </c>
      <c r="B8855" s="259" t="s">
        <v>1021</v>
      </c>
      <c r="C8855" s="260" t="s">
        <v>1022</v>
      </c>
      <c r="D8855" s="73" t="str">
        <f t="shared" si="283"/>
        <v>set/2020</v>
      </c>
      <c r="E8855" s="263">
        <v>44090</v>
      </c>
      <c r="F8855" s="259">
        <v>126430</v>
      </c>
      <c r="G8855" s="259" t="s">
        <v>295</v>
      </c>
      <c r="H8855" s="264" t="s">
        <v>181</v>
      </c>
      <c r="I8855" s="264" t="s">
        <v>249</v>
      </c>
      <c r="J8855" s="265">
        <v>-1325.01</v>
      </c>
      <c r="K8855" s="82" t="str">
        <f>IFERROR(IFERROR(VLOOKUP(I8855,'DE-PARA'!B:D,3,0),VLOOKUP(I8855,'DE-PARA'!C:D,2,0)),"NÃO ENCONTRADO")</f>
        <v>Materiais</v>
      </c>
      <c r="L8855" s="50" t="str">
        <f>VLOOKUP(K8855,'Base -Receita-Despesa'!$B:$AS,1,FALSE)</f>
        <v>Materiais</v>
      </c>
    </row>
    <row r="8856" spans="1:12" ht="15" customHeight="1" x14ac:dyDescent="0.25">
      <c r="A8856" s="81" t="str">
        <f t="shared" si="282"/>
        <v>2020</v>
      </c>
      <c r="B8856" s="259" t="s">
        <v>1021</v>
      </c>
      <c r="C8856" s="260" t="s">
        <v>1022</v>
      </c>
      <c r="D8856" s="73" t="str">
        <f t="shared" si="283"/>
        <v>set/2020</v>
      </c>
      <c r="E8856" s="263">
        <v>44090</v>
      </c>
      <c r="F8856" s="259">
        <v>126314</v>
      </c>
      <c r="G8856" s="259" t="s">
        <v>295</v>
      </c>
      <c r="H8856" s="264" t="s">
        <v>181</v>
      </c>
      <c r="I8856" s="264" t="s">
        <v>248</v>
      </c>
      <c r="J8856" s="265">
        <v>-1140</v>
      </c>
      <c r="K8856" s="82" t="str">
        <f>IFERROR(IFERROR(VLOOKUP(I8856,'DE-PARA'!B:D,3,0),VLOOKUP(I8856,'DE-PARA'!C:D,2,0)),"NÃO ENCONTRADO")</f>
        <v>Materiais</v>
      </c>
      <c r="L8856" s="50" t="str">
        <f>VLOOKUP(K8856,'Base -Receita-Despesa'!$B:$AS,1,FALSE)</f>
        <v>Materiais</v>
      </c>
    </row>
    <row r="8857" spans="1:12" ht="15" customHeight="1" x14ac:dyDescent="0.25">
      <c r="A8857" s="81" t="str">
        <f t="shared" si="282"/>
        <v>2020</v>
      </c>
      <c r="B8857" s="259" t="s">
        <v>1021</v>
      </c>
      <c r="C8857" s="260" t="s">
        <v>1022</v>
      </c>
      <c r="D8857" s="73" t="str">
        <f t="shared" si="283"/>
        <v>set/2020</v>
      </c>
      <c r="E8857" s="263">
        <v>44090</v>
      </c>
      <c r="F8857" s="259">
        <v>125831</v>
      </c>
      <c r="G8857" s="259" t="s">
        <v>295</v>
      </c>
      <c r="H8857" s="264" t="s">
        <v>181</v>
      </c>
      <c r="I8857" s="264" t="s">
        <v>248</v>
      </c>
      <c r="J8857" s="265">
        <v>-10917.35</v>
      </c>
      <c r="K8857" s="82" t="str">
        <f>IFERROR(IFERROR(VLOOKUP(I8857,'DE-PARA'!B:D,3,0),VLOOKUP(I8857,'DE-PARA'!C:D,2,0)),"NÃO ENCONTRADO")</f>
        <v>Materiais</v>
      </c>
      <c r="L8857" s="50" t="str">
        <f>VLOOKUP(K8857,'Base -Receita-Despesa'!$B:$AS,1,FALSE)</f>
        <v>Materiais</v>
      </c>
    </row>
    <row r="8858" spans="1:12" ht="15" customHeight="1" x14ac:dyDescent="0.25">
      <c r="A8858" s="81" t="str">
        <f t="shared" si="282"/>
        <v>2020</v>
      </c>
      <c r="B8858" s="259" t="s">
        <v>1021</v>
      </c>
      <c r="C8858" s="260" t="s">
        <v>1022</v>
      </c>
      <c r="D8858" s="73" t="str">
        <f t="shared" si="283"/>
        <v>set/2020</v>
      </c>
      <c r="E8858" s="263">
        <v>44090</v>
      </c>
      <c r="F8858" s="259">
        <v>13580</v>
      </c>
      <c r="G8858" s="259" t="s">
        <v>295</v>
      </c>
      <c r="H8858" s="264" t="s">
        <v>1006</v>
      </c>
      <c r="I8858" s="264" t="s">
        <v>249</v>
      </c>
      <c r="J8858" s="265">
        <v>-1930</v>
      </c>
      <c r="K8858" s="82" t="str">
        <f>IFERROR(IFERROR(VLOOKUP(I8858,'DE-PARA'!B:D,3,0),VLOOKUP(I8858,'DE-PARA'!C:D,2,0)),"NÃO ENCONTRADO")</f>
        <v>Materiais</v>
      </c>
      <c r="L8858" s="50" t="str">
        <f>VLOOKUP(K8858,'Base -Receita-Despesa'!$B:$AS,1,FALSE)</f>
        <v>Materiais</v>
      </c>
    </row>
    <row r="8859" spans="1:12" ht="15" customHeight="1" x14ac:dyDescent="0.25">
      <c r="A8859" s="81" t="str">
        <f t="shared" si="282"/>
        <v>2020</v>
      </c>
      <c r="B8859" s="259" t="s">
        <v>1021</v>
      </c>
      <c r="C8859" s="260" t="s">
        <v>1022</v>
      </c>
      <c r="D8859" s="73" t="str">
        <f t="shared" si="283"/>
        <v>set/2020</v>
      </c>
      <c r="E8859" s="263">
        <v>44090</v>
      </c>
      <c r="F8859" s="259">
        <v>1326044</v>
      </c>
      <c r="G8859" s="259" t="s">
        <v>295</v>
      </c>
      <c r="H8859" s="264" t="s">
        <v>180</v>
      </c>
      <c r="I8859" s="264" t="s">
        <v>249</v>
      </c>
      <c r="J8859" s="265">
        <v>-1520</v>
      </c>
      <c r="K8859" s="82" t="str">
        <f>IFERROR(IFERROR(VLOOKUP(I8859,'DE-PARA'!B:D,3,0),VLOOKUP(I8859,'DE-PARA'!C:D,2,0)),"NÃO ENCONTRADO")</f>
        <v>Materiais</v>
      </c>
      <c r="L8859" s="50" t="str">
        <f>VLOOKUP(K8859,'Base -Receita-Despesa'!$B:$AS,1,FALSE)</f>
        <v>Materiais</v>
      </c>
    </row>
    <row r="8860" spans="1:12" ht="15" customHeight="1" x14ac:dyDescent="0.25">
      <c r="A8860" s="81" t="str">
        <f t="shared" si="282"/>
        <v>2020</v>
      </c>
      <c r="B8860" s="259" t="s">
        <v>1021</v>
      </c>
      <c r="C8860" s="260" t="s">
        <v>1022</v>
      </c>
      <c r="D8860" s="73" t="str">
        <f t="shared" si="283"/>
        <v>set/2020</v>
      </c>
      <c r="E8860" s="263">
        <v>44090</v>
      </c>
      <c r="F8860" s="259">
        <v>1325135</v>
      </c>
      <c r="G8860" s="259" t="s">
        <v>295</v>
      </c>
      <c r="H8860" s="264" t="s">
        <v>180</v>
      </c>
      <c r="I8860" s="264" t="s">
        <v>248</v>
      </c>
      <c r="J8860" s="264">
        <v>-972.5</v>
      </c>
      <c r="K8860" s="82" t="str">
        <f>IFERROR(IFERROR(VLOOKUP(I8860,'DE-PARA'!B:D,3,0),VLOOKUP(I8860,'DE-PARA'!C:D,2,0)),"NÃO ENCONTRADO")</f>
        <v>Materiais</v>
      </c>
      <c r="L8860" s="50" t="str">
        <f>VLOOKUP(K8860,'Base -Receita-Despesa'!$B:$AS,1,FALSE)</f>
        <v>Materiais</v>
      </c>
    </row>
    <row r="8861" spans="1:12" ht="15" customHeight="1" x14ac:dyDescent="0.25">
      <c r="A8861" s="81" t="str">
        <f t="shared" si="282"/>
        <v>2020</v>
      </c>
      <c r="B8861" s="259" t="s">
        <v>1021</v>
      </c>
      <c r="C8861" s="260" t="s">
        <v>1022</v>
      </c>
      <c r="D8861" s="73" t="str">
        <f t="shared" si="283"/>
        <v>set/2020</v>
      </c>
      <c r="E8861" s="263">
        <v>44090</v>
      </c>
      <c r="F8861" s="259">
        <v>1323675</v>
      </c>
      <c r="G8861" s="259" t="s">
        <v>295</v>
      </c>
      <c r="H8861" s="264" t="s">
        <v>180</v>
      </c>
      <c r="I8861" s="264" t="s">
        <v>248</v>
      </c>
      <c r="J8861" s="265">
        <v>-6474.27</v>
      </c>
      <c r="K8861" s="82" t="str">
        <f>IFERROR(IFERROR(VLOOKUP(I8861,'DE-PARA'!B:D,3,0),VLOOKUP(I8861,'DE-PARA'!C:D,2,0)),"NÃO ENCONTRADO")</f>
        <v>Materiais</v>
      </c>
      <c r="L8861" s="50" t="str">
        <f>VLOOKUP(K8861,'Base -Receita-Despesa'!$B:$AS,1,FALSE)</f>
        <v>Materiais</v>
      </c>
    </row>
    <row r="8862" spans="1:12" ht="15" customHeight="1" x14ac:dyDescent="0.25">
      <c r="A8862" s="81" t="str">
        <f t="shared" si="282"/>
        <v>2020</v>
      </c>
      <c r="B8862" s="259" t="s">
        <v>1021</v>
      </c>
      <c r="C8862" s="260" t="s">
        <v>1022</v>
      </c>
      <c r="D8862" s="73" t="str">
        <f t="shared" si="283"/>
        <v>set/2020</v>
      </c>
      <c r="E8862" s="263">
        <v>44090</v>
      </c>
      <c r="F8862" s="259">
        <v>125829</v>
      </c>
      <c r="G8862" s="259" t="s">
        <v>295</v>
      </c>
      <c r="H8862" s="264" t="s">
        <v>2119</v>
      </c>
      <c r="I8862" s="264" t="s">
        <v>248</v>
      </c>
      <c r="J8862" s="265">
        <v>-2274.58</v>
      </c>
      <c r="K8862" s="82" t="str">
        <f>IFERROR(IFERROR(VLOOKUP(I8862,'DE-PARA'!B:D,3,0),VLOOKUP(I8862,'DE-PARA'!C:D,2,0)),"NÃO ENCONTRADO")</f>
        <v>Materiais</v>
      </c>
      <c r="L8862" s="50" t="str">
        <f>VLOOKUP(K8862,'Base -Receita-Despesa'!$B:$AS,1,FALSE)</f>
        <v>Materiais</v>
      </c>
    </row>
    <row r="8863" spans="1:12" ht="15" customHeight="1" x14ac:dyDescent="0.25">
      <c r="A8863" s="81" t="str">
        <f t="shared" si="282"/>
        <v>2020</v>
      </c>
      <c r="B8863" s="259" t="s">
        <v>1021</v>
      </c>
      <c r="C8863" s="260" t="s">
        <v>1022</v>
      </c>
      <c r="D8863" s="73" t="str">
        <f t="shared" si="283"/>
        <v>set/2020</v>
      </c>
      <c r="E8863" s="263">
        <v>44090</v>
      </c>
      <c r="F8863" s="259">
        <v>126072</v>
      </c>
      <c r="G8863" s="259" t="s">
        <v>295</v>
      </c>
      <c r="H8863" s="264" t="s">
        <v>2119</v>
      </c>
      <c r="I8863" s="264" t="s">
        <v>248</v>
      </c>
      <c r="J8863" s="264">
        <v>-663.82</v>
      </c>
      <c r="K8863" s="82" t="str">
        <f>IFERROR(IFERROR(VLOOKUP(I8863,'DE-PARA'!B:D,3,0),VLOOKUP(I8863,'DE-PARA'!C:D,2,0)),"NÃO ENCONTRADO")</f>
        <v>Materiais</v>
      </c>
      <c r="L8863" s="50" t="str">
        <f>VLOOKUP(K8863,'Base -Receita-Despesa'!$B:$AS,1,FALSE)</f>
        <v>Materiais</v>
      </c>
    </row>
    <row r="8864" spans="1:12" ht="15" customHeight="1" x14ac:dyDescent="0.25">
      <c r="A8864" s="81" t="str">
        <f t="shared" si="282"/>
        <v>2020</v>
      </c>
      <c r="B8864" s="259" t="s">
        <v>1021</v>
      </c>
      <c r="C8864" s="260" t="s">
        <v>1022</v>
      </c>
      <c r="D8864" s="73" t="str">
        <f t="shared" si="283"/>
        <v>set/2020</v>
      </c>
      <c r="E8864" s="263">
        <v>44090</v>
      </c>
      <c r="F8864" s="259">
        <v>126347</v>
      </c>
      <c r="G8864" s="259" t="s">
        <v>295</v>
      </c>
      <c r="H8864" s="264" t="s">
        <v>2119</v>
      </c>
      <c r="I8864" s="264" t="s">
        <v>248</v>
      </c>
      <c r="J8864" s="265">
        <v>-2382.94</v>
      </c>
      <c r="K8864" s="82" t="str">
        <f>IFERROR(IFERROR(VLOOKUP(I8864,'DE-PARA'!B:D,3,0),VLOOKUP(I8864,'DE-PARA'!C:D,2,0)),"NÃO ENCONTRADO")</f>
        <v>Materiais</v>
      </c>
      <c r="L8864" s="50" t="str">
        <f>VLOOKUP(K8864,'Base -Receita-Despesa'!$B:$AS,1,FALSE)</f>
        <v>Materiais</v>
      </c>
    </row>
    <row r="8865" spans="1:12" ht="15" customHeight="1" x14ac:dyDescent="0.25">
      <c r="A8865" s="81" t="str">
        <f t="shared" si="282"/>
        <v>2020</v>
      </c>
      <c r="B8865" s="259" t="s">
        <v>1021</v>
      </c>
      <c r="C8865" s="260" t="s">
        <v>1022</v>
      </c>
      <c r="D8865" s="73" t="str">
        <f t="shared" si="283"/>
        <v>set/2020</v>
      </c>
      <c r="E8865" s="263">
        <v>44090</v>
      </c>
      <c r="F8865" s="259">
        <v>44429</v>
      </c>
      <c r="G8865" s="259" t="s">
        <v>295</v>
      </c>
      <c r="H8865" s="264" t="s">
        <v>2080</v>
      </c>
      <c r="I8865" s="264" t="s">
        <v>249</v>
      </c>
      <c r="J8865" s="265">
        <v>-2989.5</v>
      </c>
      <c r="K8865" s="82" t="str">
        <f>IFERROR(IFERROR(VLOOKUP(I8865,'DE-PARA'!B:D,3,0),VLOOKUP(I8865,'DE-PARA'!C:D,2,0)),"NÃO ENCONTRADO")</f>
        <v>Materiais</v>
      </c>
      <c r="L8865" s="50" t="str">
        <f>VLOOKUP(K8865,'Base -Receita-Despesa'!$B:$AS,1,FALSE)</f>
        <v>Materiais</v>
      </c>
    </row>
    <row r="8866" spans="1:12" ht="15" customHeight="1" x14ac:dyDescent="0.25">
      <c r="A8866" s="81" t="str">
        <f t="shared" si="282"/>
        <v>2020</v>
      </c>
      <c r="B8866" s="259" t="s">
        <v>1021</v>
      </c>
      <c r="C8866" s="260" t="s">
        <v>1022</v>
      </c>
      <c r="D8866" s="73" t="str">
        <f t="shared" si="283"/>
        <v>set/2020</v>
      </c>
      <c r="E8866" s="263">
        <v>44090</v>
      </c>
      <c r="F8866" s="259" t="s">
        <v>214</v>
      </c>
      <c r="G8866" s="259" t="s">
        <v>295</v>
      </c>
      <c r="H8866" s="264" t="s">
        <v>197</v>
      </c>
      <c r="I8866" s="264" t="s">
        <v>133</v>
      </c>
      <c r="J8866" s="264">
        <v>-10</v>
      </c>
      <c r="K8866" s="82" t="str">
        <f>IFERROR(IFERROR(VLOOKUP(I8866,'DE-PARA'!B:D,3,0),VLOOKUP(I8866,'DE-PARA'!C:D,2,0)),"NÃO ENCONTRADO")</f>
        <v>Outras Saídas</v>
      </c>
      <c r="L8866" s="50" t="str">
        <f>VLOOKUP(K8866,'Base -Receita-Despesa'!$B:$AS,1,FALSE)</f>
        <v>Outras Saídas</v>
      </c>
    </row>
    <row r="8867" spans="1:12" ht="15" customHeight="1" x14ac:dyDescent="0.25">
      <c r="A8867" s="81" t="str">
        <f t="shared" si="282"/>
        <v>2020</v>
      </c>
      <c r="B8867" s="259" t="s">
        <v>1021</v>
      </c>
      <c r="C8867" s="260" t="s">
        <v>1022</v>
      </c>
      <c r="D8867" s="73" t="str">
        <f t="shared" si="283"/>
        <v>set/2020</v>
      </c>
      <c r="E8867" s="263">
        <v>44090</v>
      </c>
      <c r="F8867" s="259" t="s">
        <v>214</v>
      </c>
      <c r="G8867" s="259" t="s">
        <v>295</v>
      </c>
      <c r="H8867" s="264" t="s">
        <v>197</v>
      </c>
      <c r="I8867" s="264" t="s">
        <v>133</v>
      </c>
      <c r="J8867" s="264">
        <v>-10</v>
      </c>
      <c r="K8867" s="82" t="str">
        <f>IFERROR(IFERROR(VLOOKUP(I8867,'DE-PARA'!B:D,3,0),VLOOKUP(I8867,'DE-PARA'!C:D,2,0)),"NÃO ENCONTRADO")</f>
        <v>Outras Saídas</v>
      </c>
      <c r="L8867" s="50" t="str">
        <f>VLOOKUP(K8867,'Base -Receita-Despesa'!$B:$AS,1,FALSE)</f>
        <v>Outras Saídas</v>
      </c>
    </row>
    <row r="8868" spans="1:12" ht="15" customHeight="1" x14ac:dyDescent="0.25">
      <c r="A8868" s="81" t="str">
        <f t="shared" si="282"/>
        <v>2020</v>
      </c>
      <c r="B8868" s="259" t="s">
        <v>1021</v>
      </c>
      <c r="C8868" s="260" t="s">
        <v>1022</v>
      </c>
      <c r="D8868" s="73" t="str">
        <f t="shared" si="283"/>
        <v>set/2020</v>
      </c>
      <c r="E8868" s="263">
        <v>44090</v>
      </c>
      <c r="F8868" s="259" t="s">
        <v>214</v>
      </c>
      <c r="G8868" s="259" t="s">
        <v>295</v>
      </c>
      <c r="H8868" s="264" t="s">
        <v>197</v>
      </c>
      <c r="I8868" s="264" t="s">
        <v>133</v>
      </c>
      <c r="J8868" s="264">
        <v>-10</v>
      </c>
      <c r="K8868" s="82" t="str">
        <f>IFERROR(IFERROR(VLOOKUP(I8868,'DE-PARA'!B:D,3,0),VLOOKUP(I8868,'DE-PARA'!C:D,2,0)),"NÃO ENCONTRADO")</f>
        <v>Outras Saídas</v>
      </c>
      <c r="L8868" s="50" t="str">
        <f>VLOOKUP(K8868,'Base -Receita-Despesa'!$B:$AS,1,FALSE)</f>
        <v>Outras Saídas</v>
      </c>
    </row>
    <row r="8869" spans="1:12" ht="15" customHeight="1" x14ac:dyDescent="0.25">
      <c r="A8869" s="81" t="str">
        <f t="shared" si="282"/>
        <v>2020</v>
      </c>
      <c r="B8869" s="259" t="s">
        <v>1021</v>
      </c>
      <c r="C8869" s="260" t="s">
        <v>1022</v>
      </c>
      <c r="D8869" s="73" t="str">
        <f t="shared" si="283"/>
        <v>set/2020</v>
      </c>
      <c r="E8869" s="263">
        <v>44090</v>
      </c>
      <c r="F8869" s="259" t="s">
        <v>214</v>
      </c>
      <c r="G8869" s="259" t="s">
        <v>295</v>
      </c>
      <c r="H8869" s="264" t="s">
        <v>197</v>
      </c>
      <c r="I8869" s="264" t="s">
        <v>133</v>
      </c>
      <c r="J8869" s="264">
        <v>-10</v>
      </c>
      <c r="K8869" s="82" t="str">
        <f>IFERROR(IFERROR(VLOOKUP(I8869,'DE-PARA'!B:D,3,0),VLOOKUP(I8869,'DE-PARA'!C:D,2,0)),"NÃO ENCONTRADO")</f>
        <v>Outras Saídas</v>
      </c>
      <c r="L8869" s="50" t="str">
        <f>VLOOKUP(K8869,'Base -Receita-Despesa'!$B:$AS,1,FALSE)</f>
        <v>Outras Saídas</v>
      </c>
    </row>
    <row r="8870" spans="1:12" ht="15" customHeight="1" x14ac:dyDescent="0.25">
      <c r="A8870" s="81" t="str">
        <f t="shared" si="282"/>
        <v>2020</v>
      </c>
      <c r="B8870" s="259" t="s">
        <v>1021</v>
      </c>
      <c r="C8870" s="260" t="s">
        <v>1022</v>
      </c>
      <c r="D8870" s="73" t="str">
        <f t="shared" si="283"/>
        <v>set/2020</v>
      </c>
      <c r="E8870" s="263">
        <v>44090</v>
      </c>
      <c r="F8870" s="259" t="s">
        <v>214</v>
      </c>
      <c r="G8870" s="259" t="s">
        <v>295</v>
      </c>
      <c r="H8870" s="264" t="s">
        <v>197</v>
      </c>
      <c r="I8870" s="264" t="s">
        <v>133</v>
      </c>
      <c r="J8870" s="264">
        <v>-10</v>
      </c>
      <c r="K8870" s="82" t="str">
        <f>IFERROR(IFERROR(VLOOKUP(I8870,'DE-PARA'!B:D,3,0),VLOOKUP(I8870,'DE-PARA'!C:D,2,0)),"NÃO ENCONTRADO")</f>
        <v>Outras Saídas</v>
      </c>
      <c r="L8870" s="50" t="str">
        <f>VLOOKUP(K8870,'Base -Receita-Despesa'!$B:$AS,1,FALSE)</f>
        <v>Outras Saídas</v>
      </c>
    </row>
    <row r="8871" spans="1:12" ht="15" customHeight="1" x14ac:dyDescent="0.25">
      <c r="A8871" s="81" t="str">
        <f t="shared" si="282"/>
        <v>2020</v>
      </c>
      <c r="B8871" s="259" t="s">
        <v>1021</v>
      </c>
      <c r="C8871" s="260" t="s">
        <v>1022</v>
      </c>
      <c r="D8871" s="73" t="str">
        <f t="shared" si="283"/>
        <v>set/2020</v>
      </c>
      <c r="E8871" s="263">
        <v>44090</v>
      </c>
      <c r="F8871" s="259" t="s">
        <v>214</v>
      </c>
      <c r="G8871" s="259" t="s">
        <v>295</v>
      </c>
      <c r="H8871" s="264" t="s">
        <v>197</v>
      </c>
      <c r="I8871" s="264" t="s">
        <v>133</v>
      </c>
      <c r="J8871" s="264">
        <v>-10</v>
      </c>
      <c r="K8871" s="82" t="str">
        <f>IFERROR(IFERROR(VLOOKUP(I8871,'DE-PARA'!B:D,3,0),VLOOKUP(I8871,'DE-PARA'!C:D,2,0)),"NÃO ENCONTRADO")</f>
        <v>Outras Saídas</v>
      </c>
      <c r="L8871" s="50" t="str">
        <f>VLOOKUP(K8871,'Base -Receita-Despesa'!$B:$AS,1,FALSE)</f>
        <v>Outras Saídas</v>
      </c>
    </row>
    <row r="8872" spans="1:12" ht="15" customHeight="1" x14ac:dyDescent="0.25">
      <c r="A8872" s="81" t="str">
        <f t="shared" si="282"/>
        <v>2020</v>
      </c>
      <c r="B8872" s="259" t="s">
        <v>1021</v>
      </c>
      <c r="C8872" s="260" t="s">
        <v>1022</v>
      </c>
      <c r="D8872" s="73" t="str">
        <f t="shared" si="283"/>
        <v>set/2020</v>
      </c>
      <c r="E8872" s="263">
        <v>44090</v>
      </c>
      <c r="F8872" s="259" t="s">
        <v>214</v>
      </c>
      <c r="G8872" s="259" t="s">
        <v>295</v>
      </c>
      <c r="H8872" s="264" t="s">
        <v>197</v>
      </c>
      <c r="I8872" s="264" t="s">
        <v>133</v>
      </c>
      <c r="J8872" s="264">
        <v>-10</v>
      </c>
      <c r="K8872" s="82" t="str">
        <f>IFERROR(IFERROR(VLOOKUP(I8872,'DE-PARA'!B:D,3,0),VLOOKUP(I8872,'DE-PARA'!C:D,2,0)),"NÃO ENCONTRADO")</f>
        <v>Outras Saídas</v>
      </c>
      <c r="L8872" s="50" t="str">
        <f>VLOOKUP(K8872,'Base -Receita-Despesa'!$B:$AS,1,FALSE)</f>
        <v>Outras Saídas</v>
      </c>
    </row>
    <row r="8873" spans="1:12" ht="15" customHeight="1" x14ac:dyDescent="0.25">
      <c r="A8873" s="81" t="str">
        <f t="shared" si="282"/>
        <v>2020</v>
      </c>
      <c r="B8873" s="259" t="s">
        <v>1021</v>
      </c>
      <c r="C8873" s="260" t="s">
        <v>1022</v>
      </c>
      <c r="D8873" s="73" t="str">
        <f t="shared" si="283"/>
        <v>set/2020</v>
      </c>
      <c r="E8873" s="263">
        <v>44090</v>
      </c>
      <c r="F8873" s="259" t="s">
        <v>214</v>
      </c>
      <c r="G8873" s="259" t="s">
        <v>295</v>
      </c>
      <c r="H8873" s="264" t="s">
        <v>197</v>
      </c>
      <c r="I8873" s="264" t="s">
        <v>133</v>
      </c>
      <c r="J8873" s="264">
        <v>-10</v>
      </c>
      <c r="K8873" s="82" t="str">
        <f>IFERROR(IFERROR(VLOOKUP(I8873,'DE-PARA'!B:D,3,0),VLOOKUP(I8873,'DE-PARA'!C:D,2,0)),"NÃO ENCONTRADO")</f>
        <v>Outras Saídas</v>
      </c>
      <c r="L8873" s="50" t="str">
        <f>VLOOKUP(K8873,'Base -Receita-Despesa'!$B:$AS,1,FALSE)</f>
        <v>Outras Saídas</v>
      </c>
    </row>
    <row r="8874" spans="1:12" ht="15" customHeight="1" x14ac:dyDescent="0.25">
      <c r="A8874" s="81" t="str">
        <f t="shared" si="282"/>
        <v>2020</v>
      </c>
      <c r="B8874" s="259" t="s">
        <v>1021</v>
      </c>
      <c r="C8874" s="260" t="s">
        <v>1022</v>
      </c>
      <c r="D8874" s="73" t="str">
        <f t="shared" si="283"/>
        <v>set/2020</v>
      </c>
      <c r="E8874" s="263">
        <v>44090</v>
      </c>
      <c r="F8874" s="259" t="s">
        <v>214</v>
      </c>
      <c r="G8874" s="259" t="s">
        <v>295</v>
      </c>
      <c r="H8874" s="264" t="s">
        <v>197</v>
      </c>
      <c r="I8874" s="264" t="s">
        <v>133</v>
      </c>
      <c r="J8874" s="264">
        <v>-10</v>
      </c>
      <c r="K8874" s="82" t="str">
        <f>IFERROR(IFERROR(VLOOKUP(I8874,'DE-PARA'!B:D,3,0),VLOOKUP(I8874,'DE-PARA'!C:D,2,0)),"NÃO ENCONTRADO")</f>
        <v>Outras Saídas</v>
      </c>
      <c r="L8874" s="50" t="str">
        <f>VLOOKUP(K8874,'Base -Receita-Despesa'!$B:$AS,1,FALSE)</f>
        <v>Outras Saídas</v>
      </c>
    </row>
    <row r="8875" spans="1:12" ht="15" customHeight="1" x14ac:dyDescent="0.25">
      <c r="A8875" s="81" t="str">
        <f t="shared" si="282"/>
        <v>2020</v>
      </c>
      <c r="B8875" s="259" t="s">
        <v>1021</v>
      </c>
      <c r="C8875" s="260" t="s">
        <v>1022</v>
      </c>
      <c r="D8875" s="73" t="str">
        <f t="shared" si="283"/>
        <v>set/2020</v>
      </c>
      <c r="E8875" s="263">
        <v>44090</v>
      </c>
      <c r="F8875" s="259" t="s">
        <v>214</v>
      </c>
      <c r="G8875" s="259" t="s">
        <v>295</v>
      </c>
      <c r="H8875" s="264" t="s">
        <v>197</v>
      </c>
      <c r="I8875" s="264" t="s">
        <v>133</v>
      </c>
      <c r="J8875" s="264">
        <v>-10</v>
      </c>
      <c r="K8875" s="82" t="str">
        <f>IFERROR(IFERROR(VLOOKUP(I8875,'DE-PARA'!B:D,3,0),VLOOKUP(I8875,'DE-PARA'!C:D,2,0)),"NÃO ENCONTRADO")</f>
        <v>Outras Saídas</v>
      </c>
      <c r="L8875" s="50" t="str">
        <f>VLOOKUP(K8875,'Base -Receita-Despesa'!$B:$AS,1,FALSE)</f>
        <v>Outras Saídas</v>
      </c>
    </row>
    <row r="8876" spans="1:12" ht="15" customHeight="1" x14ac:dyDescent="0.25">
      <c r="A8876" s="81" t="str">
        <f t="shared" si="282"/>
        <v>2020</v>
      </c>
      <c r="B8876" s="259" t="s">
        <v>1021</v>
      </c>
      <c r="C8876" s="260" t="s">
        <v>1022</v>
      </c>
      <c r="D8876" s="73" t="str">
        <f t="shared" si="283"/>
        <v>set/2020</v>
      </c>
      <c r="E8876" s="263">
        <v>44090</v>
      </c>
      <c r="F8876" s="259" t="s">
        <v>214</v>
      </c>
      <c r="G8876" s="259" t="s">
        <v>295</v>
      </c>
      <c r="H8876" s="264" t="s">
        <v>197</v>
      </c>
      <c r="I8876" s="264" t="s">
        <v>133</v>
      </c>
      <c r="J8876" s="264">
        <v>-10</v>
      </c>
      <c r="K8876" s="82" t="str">
        <f>IFERROR(IFERROR(VLOOKUP(I8876,'DE-PARA'!B:D,3,0),VLOOKUP(I8876,'DE-PARA'!C:D,2,0)),"NÃO ENCONTRADO")</f>
        <v>Outras Saídas</v>
      </c>
      <c r="L8876" s="50" t="str">
        <f>VLOOKUP(K8876,'Base -Receita-Despesa'!$B:$AS,1,FALSE)</f>
        <v>Outras Saídas</v>
      </c>
    </row>
    <row r="8877" spans="1:12" ht="15" customHeight="1" x14ac:dyDescent="0.25">
      <c r="A8877" s="81" t="str">
        <f t="shared" si="282"/>
        <v>2020</v>
      </c>
      <c r="B8877" s="259" t="s">
        <v>1021</v>
      </c>
      <c r="C8877" s="260" t="s">
        <v>1022</v>
      </c>
      <c r="D8877" s="73" t="str">
        <f t="shared" si="283"/>
        <v>set/2020</v>
      </c>
      <c r="E8877" s="263">
        <v>44090</v>
      </c>
      <c r="F8877" s="259" t="s">
        <v>214</v>
      </c>
      <c r="G8877" s="259" t="s">
        <v>295</v>
      </c>
      <c r="H8877" s="264" t="s">
        <v>197</v>
      </c>
      <c r="I8877" s="264" t="s">
        <v>133</v>
      </c>
      <c r="J8877" s="264">
        <v>-10</v>
      </c>
      <c r="K8877" s="82" t="str">
        <f>IFERROR(IFERROR(VLOOKUP(I8877,'DE-PARA'!B:D,3,0),VLOOKUP(I8877,'DE-PARA'!C:D,2,0)),"NÃO ENCONTRADO")</f>
        <v>Outras Saídas</v>
      </c>
      <c r="L8877" s="50" t="str">
        <f>VLOOKUP(K8877,'Base -Receita-Despesa'!$B:$AS,1,FALSE)</f>
        <v>Outras Saídas</v>
      </c>
    </row>
    <row r="8878" spans="1:12" ht="15" customHeight="1" x14ac:dyDescent="0.25">
      <c r="A8878" s="81" t="str">
        <f t="shared" si="282"/>
        <v>2020</v>
      </c>
      <c r="B8878" s="259" t="s">
        <v>1021</v>
      </c>
      <c r="C8878" s="260" t="s">
        <v>1022</v>
      </c>
      <c r="D8878" s="73" t="str">
        <f t="shared" si="283"/>
        <v>set/2020</v>
      </c>
      <c r="E8878" s="263">
        <v>44090</v>
      </c>
      <c r="F8878" s="259" t="s">
        <v>214</v>
      </c>
      <c r="G8878" s="259" t="s">
        <v>295</v>
      </c>
      <c r="H8878" s="264" t="s">
        <v>197</v>
      </c>
      <c r="I8878" s="264" t="s">
        <v>133</v>
      </c>
      <c r="J8878" s="264">
        <v>-10</v>
      </c>
      <c r="K8878" s="82" t="str">
        <f>IFERROR(IFERROR(VLOOKUP(I8878,'DE-PARA'!B:D,3,0),VLOOKUP(I8878,'DE-PARA'!C:D,2,0)),"NÃO ENCONTRADO")</f>
        <v>Outras Saídas</v>
      </c>
      <c r="L8878" s="50" t="str">
        <f>VLOOKUP(K8878,'Base -Receita-Despesa'!$B:$AS,1,FALSE)</f>
        <v>Outras Saídas</v>
      </c>
    </row>
    <row r="8879" spans="1:12" ht="15" customHeight="1" x14ac:dyDescent="0.25">
      <c r="A8879" s="81" t="str">
        <f t="shared" si="282"/>
        <v>2020</v>
      </c>
      <c r="B8879" s="259" t="s">
        <v>1021</v>
      </c>
      <c r="C8879" s="260" t="s">
        <v>1022</v>
      </c>
      <c r="D8879" s="73" t="str">
        <f t="shared" si="283"/>
        <v>set/2020</v>
      </c>
      <c r="E8879" s="263">
        <v>44090</v>
      </c>
      <c r="F8879" s="259" t="s">
        <v>214</v>
      </c>
      <c r="G8879" s="259" t="s">
        <v>295</v>
      </c>
      <c r="H8879" s="264" t="s">
        <v>197</v>
      </c>
      <c r="I8879" s="264" t="s">
        <v>133</v>
      </c>
      <c r="J8879" s="264">
        <v>-10</v>
      </c>
      <c r="K8879" s="82" t="str">
        <f>IFERROR(IFERROR(VLOOKUP(I8879,'DE-PARA'!B:D,3,0),VLOOKUP(I8879,'DE-PARA'!C:D,2,0)),"NÃO ENCONTRADO")</f>
        <v>Outras Saídas</v>
      </c>
      <c r="L8879" s="50" t="str">
        <f>VLOOKUP(K8879,'Base -Receita-Despesa'!$B:$AS,1,FALSE)</f>
        <v>Outras Saídas</v>
      </c>
    </row>
    <row r="8880" spans="1:12" ht="15" customHeight="1" x14ac:dyDescent="0.25">
      <c r="A8880" s="81" t="str">
        <f t="shared" si="282"/>
        <v>2020</v>
      </c>
      <c r="B8880" s="259" t="s">
        <v>1021</v>
      </c>
      <c r="C8880" s="260" t="s">
        <v>1022</v>
      </c>
      <c r="D8880" s="73" t="str">
        <f t="shared" si="283"/>
        <v>set/2020</v>
      </c>
      <c r="E8880" s="263">
        <v>44090</v>
      </c>
      <c r="F8880" s="259" t="s">
        <v>214</v>
      </c>
      <c r="G8880" s="259" t="s">
        <v>295</v>
      </c>
      <c r="H8880" s="264" t="s">
        <v>197</v>
      </c>
      <c r="I8880" s="264" t="s">
        <v>133</v>
      </c>
      <c r="J8880" s="264">
        <v>-10</v>
      </c>
      <c r="K8880" s="82" t="str">
        <f>IFERROR(IFERROR(VLOOKUP(I8880,'DE-PARA'!B:D,3,0),VLOOKUP(I8880,'DE-PARA'!C:D,2,0)),"NÃO ENCONTRADO")</f>
        <v>Outras Saídas</v>
      </c>
      <c r="L8880" s="50" t="str">
        <f>VLOOKUP(K8880,'Base -Receita-Despesa'!$B:$AS,1,FALSE)</f>
        <v>Outras Saídas</v>
      </c>
    </row>
    <row r="8881" spans="1:12" ht="15" customHeight="1" x14ac:dyDescent="0.25">
      <c r="A8881" s="81" t="str">
        <f t="shared" si="282"/>
        <v>2020</v>
      </c>
      <c r="B8881" s="259" t="s">
        <v>1021</v>
      </c>
      <c r="C8881" s="260" t="s">
        <v>1022</v>
      </c>
      <c r="D8881" s="73" t="str">
        <f t="shared" si="283"/>
        <v>set/2020</v>
      </c>
      <c r="E8881" s="263">
        <v>44090</v>
      </c>
      <c r="F8881" s="259" t="s">
        <v>214</v>
      </c>
      <c r="G8881" s="259" t="s">
        <v>295</v>
      </c>
      <c r="H8881" s="264" t="s">
        <v>197</v>
      </c>
      <c r="I8881" s="264" t="s">
        <v>133</v>
      </c>
      <c r="J8881" s="264">
        <v>-10</v>
      </c>
      <c r="K8881" s="82" t="str">
        <f>IFERROR(IFERROR(VLOOKUP(I8881,'DE-PARA'!B:D,3,0),VLOOKUP(I8881,'DE-PARA'!C:D,2,0)),"NÃO ENCONTRADO")</f>
        <v>Outras Saídas</v>
      </c>
      <c r="L8881" s="50" t="str">
        <f>VLOOKUP(K8881,'Base -Receita-Despesa'!$B:$AS,1,FALSE)</f>
        <v>Outras Saídas</v>
      </c>
    </row>
    <row r="8882" spans="1:12" ht="15" customHeight="1" x14ac:dyDescent="0.25">
      <c r="A8882" s="81" t="str">
        <f t="shared" ref="A8882:A8945" si="284">IF(K8882="NÃO ENCONTRADO",0,RIGHT(D8882,4))</f>
        <v>2020</v>
      </c>
      <c r="B8882" s="259" t="s">
        <v>1021</v>
      </c>
      <c r="C8882" s="260" t="s">
        <v>1022</v>
      </c>
      <c r="D8882" s="73" t="str">
        <f t="shared" si="283"/>
        <v>set/2020</v>
      </c>
      <c r="E8882" s="263">
        <v>44090</v>
      </c>
      <c r="F8882" s="259" t="s">
        <v>214</v>
      </c>
      <c r="G8882" s="259" t="s">
        <v>295</v>
      </c>
      <c r="H8882" s="264" t="s">
        <v>197</v>
      </c>
      <c r="I8882" s="264" t="s">
        <v>133</v>
      </c>
      <c r="J8882" s="264">
        <v>-10</v>
      </c>
      <c r="K8882" s="82" t="str">
        <f>IFERROR(IFERROR(VLOOKUP(I8882,'DE-PARA'!B:D,3,0),VLOOKUP(I8882,'DE-PARA'!C:D,2,0)),"NÃO ENCONTRADO")</f>
        <v>Outras Saídas</v>
      </c>
      <c r="L8882" s="50" t="str">
        <f>VLOOKUP(K8882,'Base -Receita-Despesa'!$B:$AS,1,FALSE)</f>
        <v>Outras Saídas</v>
      </c>
    </row>
    <row r="8883" spans="1:12" ht="15" customHeight="1" x14ac:dyDescent="0.25">
      <c r="A8883" s="81" t="str">
        <f t="shared" si="284"/>
        <v>2020</v>
      </c>
      <c r="B8883" s="259" t="s">
        <v>1021</v>
      </c>
      <c r="C8883" s="260" t="s">
        <v>1022</v>
      </c>
      <c r="D8883" s="73" t="str">
        <f t="shared" si="283"/>
        <v>set/2020</v>
      </c>
      <c r="E8883" s="263">
        <v>44090</v>
      </c>
      <c r="F8883" s="259" t="s">
        <v>214</v>
      </c>
      <c r="G8883" s="259" t="s">
        <v>295</v>
      </c>
      <c r="H8883" s="264" t="s">
        <v>197</v>
      </c>
      <c r="I8883" s="264" t="s">
        <v>133</v>
      </c>
      <c r="J8883" s="264">
        <v>-10</v>
      </c>
      <c r="K8883" s="82" t="str">
        <f>IFERROR(IFERROR(VLOOKUP(I8883,'DE-PARA'!B:D,3,0),VLOOKUP(I8883,'DE-PARA'!C:D,2,0)),"NÃO ENCONTRADO")</f>
        <v>Outras Saídas</v>
      </c>
      <c r="L8883" s="50" t="str">
        <f>VLOOKUP(K8883,'Base -Receita-Despesa'!$B:$AS,1,FALSE)</f>
        <v>Outras Saídas</v>
      </c>
    </row>
    <row r="8884" spans="1:12" ht="15" customHeight="1" x14ac:dyDescent="0.25">
      <c r="A8884" s="81" t="str">
        <f t="shared" si="284"/>
        <v>2020</v>
      </c>
      <c r="B8884" s="259" t="s">
        <v>1021</v>
      </c>
      <c r="C8884" s="260" t="s">
        <v>1022</v>
      </c>
      <c r="D8884" s="73" t="str">
        <f t="shared" si="283"/>
        <v>set/2020</v>
      </c>
      <c r="E8884" s="263">
        <v>44090</v>
      </c>
      <c r="F8884" s="259" t="s">
        <v>214</v>
      </c>
      <c r="G8884" s="259" t="s">
        <v>295</v>
      </c>
      <c r="H8884" s="264" t="s">
        <v>197</v>
      </c>
      <c r="I8884" s="264" t="s">
        <v>133</v>
      </c>
      <c r="J8884" s="264">
        <v>-10</v>
      </c>
      <c r="K8884" s="82" t="str">
        <f>IFERROR(IFERROR(VLOOKUP(I8884,'DE-PARA'!B:D,3,0),VLOOKUP(I8884,'DE-PARA'!C:D,2,0)),"NÃO ENCONTRADO")</f>
        <v>Outras Saídas</v>
      </c>
      <c r="L8884" s="50" t="str">
        <f>VLOOKUP(K8884,'Base -Receita-Despesa'!$B:$AS,1,FALSE)</f>
        <v>Outras Saídas</v>
      </c>
    </row>
    <row r="8885" spans="1:12" ht="15" customHeight="1" x14ac:dyDescent="0.25">
      <c r="A8885" s="81" t="str">
        <f t="shared" si="284"/>
        <v>2020</v>
      </c>
      <c r="B8885" s="259" t="s">
        <v>1021</v>
      </c>
      <c r="C8885" s="260" t="s">
        <v>1022</v>
      </c>
      <c r="D8885" s="73" t="str">
        <f t="shared" si="283"/>
        <v>set/2020</v>
      </c>
      <c r="E8885" s="263">
        <v>44091</v>
      </c>
      <c r="F8885" s="259">
        <v>40391</v>
      </c>
      <c r="G8885" s="259" t="s">
        <v>295</v>
      </c>
      <c r="H8885" s="264" t="s">
        <v>746</v>
      </c>
      <c r="I8885" s="264" t="s">
        <v>249</v>
      </c>
      <c r="J8885" s="265">
        <v>1096.76</v>
      </c>
      <c r="K8885" s="82" t="str">
        <f>IFERROR(IFERROR(VLOOKUP(I8885,'DE-PARA'!B:D,3,0),VLOOKUP(I8885,'DE-PARA'!C:D,2,0)),"NÃO ENCONTRADO")</f>
        <v>Materiais</v>
      </c>
      <c r="L8885" s="50" t="str">
        <f>VLOOKUP(K8885,'Base -Receita-Despesa'!$B:$AS,1,FALSE)</f>
        <v>Materiais</v>
      </c>
    </row>
    <row r="8886" spans="1:12" ht="15" customHeight="1" x14ac:dyDescent="0.25">
      <c r="A8886" s="81" t="str">
        <f t="shared" si="284"/>
        <v>2020</v>
      </c>
      <c r="B8886" s="259" t="s">
        <v>1021</v>
      </c>
      <c r="C8886" s="260" t="s">
        <v>1022</v>
      </c>
      <c r="D8886" s="73" t="str">
        <f t="shared" si="283"/>
        <v>set/2020</v>
      </c>
      <c r="E8886" s="263">
        <v>44091</v>
      </c>
      <c r="F8886" s="259">
        <v>3106</v>
      </c>
      <c r="G8886" s="259" t="s">
        <v>299</v>
      </c>
      <c r="H8886" s="264" t="s">
        <v>2128</v>
      </c>
      <c r="I8886" s="264" t="s">
        <v>253</v>
      </c>
      <c r="J8886" s="264">
        <v>-4.34</v>
      </c>
      <c r="K8886" s="82" t="str">
        <f>IFERROR(IFERROR(VLOOKUP(I8886,'DE-PARA'!B:D,3,0),VLOOKUP(I8886,'DE-PARA'!C:D,2,0)),"NÃO ENCONTRADO")</f>
        <v>Materiais</v>
      </c>
      <c r="L8886" s="50" t="str">
        <f>VLOOKUP(K8886,'Base -Receita-Despesa'!$B:$AS,1,FALSE)</f>
        <v>Materiais</v>
      </c>
    </row>
    <row r="8887" spans="1:12" ht="15" customHeight="1" x14ac:dyDescent="0.25">
      <c r="A8887" s="81" t="str">
        <f t="shared" si="284"/>
        <v>2020</v>
      </c>
      <c r="B8887" s="259" t="s">
        <v>1021</v>
      </c>
      <c r="C8887" s="260" t="s">
        <v>1022</v>
      </c>
      <c r="D8887" s="73" t="str">
        <f t="shared" si="283"/>
        <v>set/2020</v>
      </c>
      <c r="E8887" s="263">
        <v>44091</v>
      </c>
      <c r="F8887" s="259">
        <v>3344</v>
      </c>
      <c r="G8887" s="259" t="s">
        <v>323</v>
      </c>
      <c r="H8887" s="264" t="s">
        <v>2128</v>
      </c>
      <c r="I8887" s="264" t="s">
        <v>253</v>
      </c>
      <c r="J8887" s="264">
        <v>-8.66</v>
      </c>
      <c r="K8887" s="82" t="str">
        <f>IFERROR(IFERROR(VLOOKUP(I8887,'DE-PARA'!B:D,3,0),VLOOKUP(I8887,'DE-PARA'!C:D,2,0)),"NÃO ENCONTRADO")</f>
        <v>Materiais</v>
      </c>
      <c r="L8887" s="50" t="str">
        <f>VLOOKUP(K8887,'Base -Receita-Despesa'!$B:$AS,1,FALSE)</f>
        <v>Materiais</v>
      </c>
    </row>
    <row r="8888" spans="1:12" ht="15" customHeight="1" x14ac:dyDescent="0.25">
      <c r="A8888" s="81" t="str">
        <f t="shared" si="284"/>
        <v>2020</v>
      </c>
      <c r="B8888" s="259" t="s">
        <v>1021</v>
      </c>
      <c r="C8888" s="260" t="s">
        <v>1022</v>
      </c>
      <c r="D8888" s="73" t="str">
        <f t="shared" si="283"/>
        <v>set/2020</v>
      </c>
      <c r="E8888" s="263">
        <v>44091</v>
      </c>
      <c r="F8888" s="259">
        <v>3345</v>
      </c>
      <c r="G8888" s="259" t="s">
        <v>323</v>
      </c>
      <c r="H8888" s="264" t="s">
        <v>2128</v>
      </c>
      <c r="I8888" s="264" t="s">
        <v>253</v>
      </c>
      <c r="J8888" s="264">
        <v>-8.66</v>
      </c>
      <c r="K8888" s="82" t="str">
        <f>IFERROR(IFERROR(VLOOKUP(I8888,'DE-PARA'!B:D,3,0),VLOOKUP(I8888,'DE-PARA'!C:D,2,0)),"NÃO ENCONTRADO")</f>
        <v>Materiais</v>
      </c>
      <c r="L8888" s="50" t="str">
        <f>VLOOKUP(K8888,'Base -Receita-Despesa'!$B:$AS,1,FALSE)</f>
        <v>Materiais</v>
      </c>
    </row>
    <row r="8889" spans="1:12" ht="15" customHeight="1" x14ac:dyDescent="0.25">
      <c r="A8889" s="81" t="str">
        <f t="shared" si="284"/>
        <v>2020</v>
      </c>
      <c r="B8889" s="259" t="s">
        <v>1021</v>
      </c>
      <c r="C8889" s="260" t="s">
        <v>1022</v>
      </c>
      <c r="D8889" s="73" t="str">
        <f t="shared" si="283"/>
        <v>set/2020</v>
      </c>
      <c r="E8889" s="263">
        <v>44091</v>
      </c>
      <c r="F8889" s="259">
        <v>3111</v>
      </c>
      <c r="G8889" s="259" t="s">
        <v>299</v>
      </c>
      <c r="H8889" s="264" t="s">
        <v>2128</v>
      </c>
      <c r="I8889" s="264" t="s">
        <v>253</v>
      </c>
      <c r="J8889" s="264">
        <v>-8.66</v>
      </c>
      <c r="K8889" s="82" t="str">
        <f>IFERROR(IFERROR(VLOOKUP(I8889,'DE-PARA'!B:D,3,0),VLOOKUP(I8889,'DE-PARA'!C:D,2,0)),"NÃO ENCONTRADO")</f>
        <v>Materiais</v>
      </c>
      <c r="L8889" s="50" t="str">
        <f>VLOOKUP(K8889,'Base -Receita-Despesa'!$B:$AS,1,FALSE)</f>
        <v>Materiais</v>
      </c>
    </row>
    <row r="8890" spans="1:12" ht="15" customHeight="1" x14ac:dyDescent="0.25">
      <c r="A8890" s="81" t="str">
        <f t="shared" si="284"/>
        <v>2020</v>
      </c>
      <c r="B8890" s="259" t="s">
        <v>1021</v>
      </c>
      <c r="C8890" s="260" t="s">
        <v>1022</v>
      </c>
      <c r="D8890" s="73" t="str">
        <f t="shared" si="283"/>
        <v>set/2020</v>
      </c>
      <c r="E8890" s="263">
        <v>44091</v>
      </c>
      <c r="F8890" s="259">
        <v>3116</v>
      </c>
      <c r="G8890" s="259" t="s">
        <v>299</v>
      </c>
      <c r="H8890" s="264" t="s">
        <v>2128</v>
      </c>
      <c r="I8890" s="264" t="s">
        <v>253</v>
      </c>
      <c r="J8890" s="264">
        <v>-8.68</v>
      </c>
      <c r="K8890" s="82" t="str">
        <f>IFERROR(IFERROR(VLOOKUP(I8890,'DE-PARA'!B:D,3,0),VLOOKUP(I8890,'DE-PARA'!C:D,2,0)),"NÃO ENCONTRADO")</f>
        <v>Materiais</v>
      </c>
      <c r="L8890" s="50" t="str">
        <f>VLOOKUP(K8890,'Base -Receita-Despesa'!$B:$AS,1,FALSE)</f>
        <v>Materiais</v>
      </c>
    </row>
    <row r="8891" spans="1:12" ht="15" customHeight="1" x14ac:dyDescent="0.25">
      <c r="A8891" s="81" t="str">
        <f t="shared" si="284"/>
        <v>2020</v>
      </c>
      <c r="B8891" s="259" t="s">
        <v>1021</v>
      </c>
      <c r="C8891" s="260" t="s">
        <v>1022</v>
      </c>
      <c r="D8891" s="73" t="str">
        <f t="shared" si="283"/>
        <v>set/2020</v>
      </c>
      <c r="E8891" s="263">
        <v>44091</v>
      </c>
      <c r="F8891" s="259">
        <v>3115</v>
      </c>
      <c r="G8891" s="259" t="s">
        <v>299</v>
      </c>
      <c r="H8891" s="264" t="s">
        <v>2128</v>
      </c>
      <c r="I8891" s="264" t="s">
        <v>253</v>
      </c>
      <c r="J8891" s="264">
        <v>-8.68</v>
      </c>
      <c r="K8891" s="82" t="str">
        <f>IFERROR(IFERROR(VLOOKUP(I8891,'DE-PARA'!B:D,3,0),VLOOKUP(I8891,'DE-PARA'!C:D,2,0)),"NÃO ENCONTRADO")</f>
        <v>Materiais</v>
      </c>
      <c r="L8891" s="50" t="str">
        <f>VLOOKUP(K8891,'Base -Receita-Despesa'!$B:$AS,1,FALSE)</f>
        <v>Materiais</v>
      </c>
    </row>
    <row r="8892" spans="1:12" ht="15" customHeight="1" x14ac:dyDescent="0.25">
      <c r="A8892" s="81" t="str">
        <f t="shared" si="284"/>
        <v>2020</v>
      </c>
      <c r="B8892" s="259" t="s">
        <v>1021</v>
      </c>
      <c r="C8892" s="260" t="s">
        <v>1022</v>
      </c>
      <c r="D8892" s="73" t="str">
        <f t="shared" si="283"/>
        <v>set/2020</v>
      </c>
      <c r="E8892" s="263">
        <v>44091</v>
      </c>
      <c r="F8892" s="259">
        <v>3342</v>
      </c>
      <c r="G8892" s="259" t="s">
        <v>323</v>
      </c>
      <c r="H8892" s="264" t="s">
        <v>2128</v>
      </c>
      <c r="I8892" s="264" t="s">
        <v>253</v>
      </c>
      <c r="J8892" s="264">
        <v>-8.9499999999999993</v>
      </c>
      <c r="K8892" s="82" t="str">
        <f>IFERROR(IFERROR(VLOOKUP(I8892,'DE-PARA'!B:D,3,0),VLOOKUP(I8892,'DE-PARA'!C:D,2,0)),"NÃO ENCONTRADO")</f>
        <v>Materiais</v>
      </c>
      <c r="L8892" s="50" t="str">
        <f>VLOOKUP(K8892,'Base -Receita-Despesa'!$B:$AS,1,FALSE)</f>
        <v>Materiais</v>
      </c>
    </row>
    <row r="8893" spans="1:12" ht="15" customHeight="1" x14ac:dyDescent="0.25">
      <c r="A8893" s="81" t="str">
        <f t="shared" si="284"/>
        <v>2020</v>
      </c>
      <c r="B8893" s="259" t="s">
        <v>1021</v>
      </c>
      <c r="C8893" s="260" t="s">
        <v>1022</v>
      </c>
      <c r="D8893" s="73" t="str">
        <f t="shared" si="283"/>
        <v>set/2020</v>
      </c>
      <c r="E8893" s="263">
        <v>44091</v>
      </c>
      <c r="F8893" s="259">
        <v>3343</v>
      </c>
      <c r="G8893" s="259" t="s">
        <v>323</v>
      </c>
      <c r="H8893" s="264" t="s">
        <v>2128</v>
      </c>
      <c r="I8893" s="264" t="s">
        <v>253</v>
      </c>
      <c r="J8893" s="264">
        <v>-10.220000000000001</v>
      </c>
      <c r="K8893" s="82" t="str">
        <f>IFERROR(IFERROR(VLOOKUP(I8893,'DE-PARA'!B:D,3,0),VLOOKUP(I8893,'DE-PARA'!C:D,2,0)),"NÃO ENCONTRADO")</f>
        <v>Materiais</v>
      </c>
      <c r="L8893" s="50" t="str">
        <f>VLOOKUP(K8893,'Base -Receita-Despesa'!$B:$AS,1,FALSE)</f>
        <v>Materiais</v>
      </c>
    </row>
    <row r="8894" spans="1:12" ht="15" customHeight="1" x14ac:dyDescent="0.25">
      <c r="A8894" s="81" t="str">
        <f t="shared" si="284"/>
        <v>2020</v>
      </c>
      <c r="B8894" s="259" t="s">
        <v>1021</v>
      </c>
      <c r="C8894" s="260" t="s">
        <v>1022</v>
      </c>
      <c r="D8894" s="73" t="str">
        <f t="shared" si="283"/>
        <v>set/2020</v>
      </c>
      <c r="E8894" s="263">
        <v>44091</v>
      </c>
      <c r="F8894" s="259">
        <v>3110</v>
      </c>
      <c r="G8894" s="259" t="s">
        <v>299</v>
      </c>
      <c r="H8894" s="264" t="s">
        <v>2128</v>
      </c>
      <c r="I8894" s="264" t="s">
        <v>253</v>
      </c>
      <c r="J8894" s="264">
        <v>-67.959999999999994</v>
      </c>
      <c r="K8894" s="82" t="str">
        <f>IFERROR(IFERROR(VLOOKUP(I8894,'DE-PARA'!B:D,3,0),VLOOKUP(I8894,'DE-PARA'!C:D,2,0)),"NÃO ENCONTRADO")</f>
        <v>Materiais</v>
      </c>
      <c r="L8894" s="50" t="str">
        <f>VLOOKUP(K8894,'Base -Receita-Despesa'!$B:$AS,1,FALSE)</f>
        <v>Materiais</v>
      </c>
    </row>
    <row r="8895" spans="1:12" ht="15" customHeight="1" x14ac:dyDescent="0.25">
      <c r="A8895" s="81" t="str">
        <f t="shared" si="284"/>
        <v>2020</v>
      </c>
      <c r="B8895" s="259" t="s">
        <v>1021</v>
      </c>
      <c r="C8895" s="260" t="s">
        <v>1022</v>
      </c>
      <c r="D8895" s="73" t="str">
        <f t="shared" si="283"/>
        <v>set/2020</v>
      </c>
      <c r="E8895" s="263">
        <v>44091</v>
      </c>
      <c r="F8895" s="259">
        <v>3385</v>
      </c>
      <c r="G8895" s="259" t="s">
        <v>323</v>
      </c>
      <c r="H8895" s="264" t="s">
        <v>2128</v>
      </c>
      <c r="I8895" s="264" t="s">
        <v>253</v>
      </c>
      <c r="J8895" s="264">
        <v>-96.15</v>
      </c>
      <c r="K8895" s="82" t="str">
        <f>IFERROR(IFERROR(VLOOKUP(I8895,'DE-PARA'!B:D,3,0),VLOOKUP(I8895,'DE-PARA'!C:D,2,0)),"NÃO ENCONTRADO")</f>
        <v>Materiais</v>
      </c>
      <c r="L8895" s="50" t="str">
        <f>VLOOKUP(K8895,'Base -Receita-Despesa'!$B:$AS,1,FALSE)</f>
        <v>Materiais</v>
      </c>
    </row>
    <row r="8896" spans="1:12" ht="15" customHeight="1" x14ac:dyDescent="0.25">
      <c r="A8896" s="81" t="str">
        <f t="shared" si="284"/>
        <v>2020</v>
      </c>
      <c r="B8896" s="259" t="s">
        <v>1021</v>
      </c>
      <c r="C8896" s="260" t="s">
        <v>1022</v>
      </c>
      <c r="D8896" s="73" t="str">
        <f t="shared" si="283"/>
        <v>set/2020</v>
      </c>
      <c r="E8896" s="263">
        <v>44091</v>
      </c>
      <c r="F8896" s="259">
        <v>3340</v>
      </c>
      <c r="G8896" s="259" t="s">
        <v>323</v>
      </c>
      <c r="H8896" s="264" t="s">
        <v>2128</v>
      </c>
      <c r="I8896" s="264" t="s">
        <v>253</v>
      </c>
      <c r="J8896" s="264">
        <v>-365.42</v>
      </c>
      <c r="K8896" s="82" t="str">
        <f>IFERROR(IFERROR(VLOOKUP(I8896,'DE-PARA'!B:D,3,0),VLOOKUP(I8896,'DE-PARA'!C:D,2,0)),"NÃO ENCONTRADO")</f>
        <v>Materiais</v>
      </c>
      <c r="L8896" s="50" t="str">
        <f>VLOOKUP(K8896,'Base -Receita-Despesa'!$B:$AS,1,FALSE)</f>
        <v>Materiais</v>
      </c>
    </row>
    <row r="8897" spans="1:12" ht="15" customHeight="1" x14ac:dyDescent="0.25">
      <c r="A8897" s="81" t="str">
        <f t="shared" si="284"/>
        <v>2020</v>
      </c>
      <c r="B8897" s="259" t="s">
        <v>1021</v>
      </c>
      <c r="C8897" s="260" t="s">
        <v>1022</v>
      </c>
      <c r="D8897" s="73" t="str">
        <f t="shared" si="283"/>
        <v>set/2020</v>
      </c>
      <c r="E8897" s="263">
        <v>44091</v>
      </c>
      <c r="F8897" s="259">
        <v>3102</v>
      </c>
      <c r="G8897" s="259" t="s">
        <v>299</v>
      </c>
      <c r="H8897" s="264" t="s">
        <v>2128</v>
      </c>
      <c r="I8897" s="264" t="s">
        <v>253</v>
      </c>
      <c r="J8897" s="264">
        <v>-365.55</v>
      </c>
      <c r="K8897" s="82" t="str">
        <f>IFERROR(IFERROR(VLOOKUP(I8897,'DE-PARA'!B:D,3,0),VLOOKUP(I8897,'DE-PARA'!C:D,2,0)),"NÃO ENCONTRADO")</f>
        <v>Materiais</v>
      </c>
      <c r="L8897" s="50" t="str">
        <f>VLOOKUP(K8897,'Base -Receita-Despesa'!$B:$AS,1,FALSE)</f>
        <v>Materiais</v>
      </c>
    </row>
    <row r="8898" spans="1:12" ht="15" customHeight="1" x14ac:dyDescent="0.25">
      <c r="A8898" s="81" t="str">
        <f t="shared" si="284"/>
        <v>2020</v>
      </c>
      <c r="B8898" s="259" t="s">
        <v>1021</v>
      </c>
      <c r="C8898" s="260" t="s">
        <v>1022</v>
      </c>
      <c r="D8898" s="73" t="str">
        <f t="shared" si="283"/>
        <v>set/2020</v>
      </c>
      <c r="E8898" s="263">
        <v>44091</v>
      </c>
      <c r="F8898" s="259">
        <v>3341</v>
      </c>
      <c r="G8898" s="259" t="s">
        <v>323</v>
      </c>
      <c r="H8898" s="264" t="s">
        <v>2128</v>
      </c>
      <c r="I8898" s="264" t="s">
        <v>253</v>
      </c>
      <c r="J8898" s="264">
        <v>-373.29</v>
      </c>
      <c r="K8898" s="82" t="str">
        <f>IFERROR(IFERROR(VLOOKUP(I8898,'DE-PARA'!B:D,3,0),VLOOKUP(I8898,'DE-PARA'!C:D,2,0)),"NÃO ENCONTRADO")</f>
        <v>Materiais</v>
      </c>
      <c r="L8898" s="50" t="str">
        <f>VLOOKUP(K8898,'Base -Receita-Despesa'!$B:$AS,1,FALSE)</f>
        <v>Materiais</v>
      </c>
    </row>
    <row r="8899" spans="1:12" ht="15" customHeight="1" x14ac:dyDescent="0.25">
      <c r="A8899" s="81" t="str">
        <f t="shared" si="284"/>
        <v>2020</v>
      </c>
      <c r="B8899" s="259" t="s">
        <v>1021</v>
      </c>
      <c r="C8899" s="260" t="s">
        <v>1022</v>
      </c>
      <c r="D8899" s="73" t="str">
        <f t="shared" ref="D8899:D8962" si="285">TEXT(E8899,"mmm/aaaa")</f>
        <v>set/2020</v>
      </c>
      <c r="E8899" s="263">
        <v>44091</v>
      </c>
      <c r="F8899" s="259">
        <v>3100</v>
      </c>
      <c r="G8899" s="259" t="s">
        <v>299</v>
      </c>
      <c r="H8899" s="264" t="s">
        <v>2128</v>
      </c>
      <c r="I8899" s="264" t="s">
        <v>253</v>
      </c>
      <c r="J8899" s="264">
        <v>-373.42</v>
      </c>
      <c r="K8899" s="82" t="str">
        <f>IFERROR(IFERROR(VLOOKUP(I8899,'DE-PARA'!B:D,3,0),VLOOKUP(I8899,'DE-PARA'!C:D,2,0)),"NÃO ENCONTRADO")</f>
        <v>Materiais</v>
      </c>
      <c r="L8899" s="50" t="str">
        <f>VLOOKUP(K8899,'Base -Receita-Despesa'!$B:$AS,1,FALSE)</f>
        <v>Materiais</v>
      </c>
    </row>
    <row r="8900" spans="1:12" ht="15" customHeight="1" x14ac:dyDescent="0.25">
      <c r="A8900" s="81" t="str">
        <f t="shared" si="284"/>
        <v>2020</v>
      </c>
      <c r="B8900" s="259" t="s">
        <v>1021</v>
      </c>
      <c r="C8900" s="260" t="s">
        <v>1022</v>
      </c>
      <c r="D8900" s="73" t="str">
        <f t="shared" si="285"/>
        <v>set/2020</v>
      </c>
      <c r="E8900" s="263">
        <v>44091</v>
      </c>
      <c r="F8900" s="259">
        <v>3384</v>
      </c>
      <c r="G8900" s="259" t="s">
        <v>323</v>
      </c>
      <c r="H8900" s="264" t="s">
        <v>2128</v>
      </c>
      <c r="I8900" s="264" t="s">
        <v>253</v>
      </c>
      <c r="J8900" s="264">
        <v>-411.34</v>
      </c>
      <c r="K8900" s="82" t="str">
        <f>IFERROR(IFERROR(VLOOKUP(I8900,'DE-PARA'!B:D,3,0),VLOOKUP(I8900,'DE-PARA'!C:D,2,0)),"NÃO ENCONTRADO")</f>
        <v>Materiais</v>
      </c>
      <c r="L8900" s="50" t="str">
        <f>VLOOKUP(K8900,'Base -Receita-Despesa'!$B:$AS,1,FALSE)</f>
        <v>Materiais</v>
      </c>
    </row>
    <row r="8901" spans="1:12" ht="15" customHeight="1" x14ac:dyDescent="0.25">
      <c r="A8901" s="81" t="str">
        <f t="shared" si="284"/>
        <v>2020</v>
      </c>
      <c r="B8901" s="259" t="s">
        <v>1021</v>
      </c>
      <c r="C8901" s="260" t="s">
        <v>1022</v>
      </c>
      <c r="D8901" s="73" t="str">
        <f t="shared" si="285"/>
        <v>set/2020</v>
      </c>
      <c r="E8901" s="263">
        <v>44091</v>
      </c>
      <c r="F8901" s="259">
        <v>3117</v>
      </c>
      <c r="G8901" s="259" t="s">
        <v>299</v>
      </c>
      <c r="H8901" s="264" t="s">
        <v>2128</v>
      </c>
      <c r="I8901" s="264" t="s">
        <v>253</v>
      </c>
      <c r="J8901" s="264">
        <v>-516.02</v>
      </c>
      <c r="K8901" s="82" t="str">
        <f>IFERROR(IFERROR(VLOOKUP(I8901,'DE-PARA'!B:D,3,0),VLOOKUP(I8901,'DE-PARA'!C:D,2,0)),"NÃO ENCONTRADO")</f>
        <v>Materiais</v>
      </c>
      <c r="L8901" s="50" t="str">
        <f>VLOOKUP(K8901,'Base -Receita-Despesa'!$B:$AS,1,FALSE)</f>
        <v>Materiais</v>
      </c>
    </row>
    <row r="8902" spans="1:12" ht="15" customHeight="1" x14ac:dyDescent="0.25">
      <c r="A8902" s="81" t="str">
        <f t="shared" si="284"/>
        <v>2020</v>
      </c>
      <c r="B8902" s="259" t="s">
        <v>1021</v>
      </c>
      <c r="C8902" s="260" t="s">
        <v>1022</v>
      </c>
      <c r="D8902" s="73" t="str">
        <f t="shared" si="285"/>
        <v>set/2020</v>
      </c>
      <c r="E8902" s="263">
        <v>44091</v>
      </c>
      <c r="F8902" s="259">
        <v>1996</v>
      </c>
      <c r="G8902" s="259" t="s">
        <v>295</v>
      </c>
      <c r="H8902" s="264" t="s">
        <v>2030</v>
      </c>
      <c r="I8902" s="264" t="s">
        <v>256</v>
      </c>
      <c r="J8902" s="265">
        <v>-3848.96</v>
      </c>
      <c r="K8902" s="82" t="str">
        <f>IFERROR(IFERROR(VLOOKUP(I8902,'DE-PARA'!B:D,3,0),VLOOKUP(I8902,'DE-PARA'!C:D,2,0)),"NÃO ENCONTRADO")</f>
        <v>Materiais</v>
      </c>
      <c r="L8902" s="50" t="str">
        <f>VLOOKUP(K8902,'Base -Receita-Despesa'!$B:$AS,1,FALSE)</f>
        <v>Materiais</v>
      </c>
    </row>
    <row r="8903" spans="1:12" ht="15" customHeight="1" x14ac:dyDescent="0.25">
      <c r="A8903" s="81" t="str">
        <f t="shared" si="284"/>
        <v>2020</v>
      </c>
      <c r="B8903" s="259" t="s">
        <v>1021</v>
      </c>
      <c r="C8903" s="260" t="s">
        <v>1022</v>
      </c>
      <c r="D8903" s="73" t="str">
        <f t="shared" si="285"/>
        <v>set/2020</v>
      </c>
      <c r="E8903" s="263">
        <v>44091</v>
      </c>
      <c r="F8903" s="259">
        <v>2357</v>
      </c>
      <c r="G8903" s="259" t="s">
        <v>295</v>
      </c>
      <c r="H8903" s="264" t="s">
        <v>1442</v>
      </c>
      <c r="I8903" s="264" t="s">
        <v>137</v>
      </c>
      <c r="J8903" s="265">
        <v>-3500</v>
      </c>
      <c r="K8903" s="82" t="str">
        <f>IFERROR(IFERROR(VLOOKUP(I8903,'DE-PARA'!B:D,3,0),VLOOKUP(I8903,'DE-PARA'!C:D,2,0)),"NÃO ENCONTRADO")</f>
        <v>Serviços</v>
      </c>
      <c r="L8903" s="50" t="str">
        <f>VLOOKUP(K8903,'Base -Receita-Despesa'!$B:$AS,1,FALSE)</f>
        <v>Serviços</v>
      </c>
    </row>
    <row r="8904" spans="1:12" ht="15" customHeight="1" x14ac:dyDescent="0.25">
      <c r="A8904" s="81" t="str">
        <f t="shared" si="284"/>
        <v>2020</v>
      </c>
      <c r="B8904" s="259" t="s">
        <v>1021</v>
      </c>
      <c r="C8904" s="260" t="s">
        <v>1022</v>
      </c>
      <c r="D8904" s="73" t="str">
        <f t="shared" si="285"/>
        <v>set/2020</v>
      </c>
      <c r="E8904" s="263">
        <v>44091</v>
      </c>
      <c r="F8904" s="259">
        <v>5231</v>
      </c>
      <c r="G8904" s="259" t="s">
        <v>295</v>
      </c>
      <c r="H8904" s="264" t="s">
        <v>2113</v>
      </c>
      <c r="I8904" s="264" t="s">
        <v>250</v>
      </c>
      <c r="J8904" s="265">
        <v>-2375.1999999999998</v>
      </c>
      <c r="K8904" s="82" t="str">
        <f>IFERROR(IFERROR(VLOOKUP(I8904,'DE-PARA'!B:D,3,0),VLOOKUP(I8904,'DE-PARA'!C:D,2,0)),"NÃO ENCONTRADO")</f>
        <v>Materiais</v>
      </c>
      <c r="L8904" s="50" t="str">
        <f>VLOOKUP(K8904,'Base -Receita-Despesa'!$B:$AS,1,FALSE)</f>
        <v>Materiais</v>
      </c>
    </row>
    <row r="8905" spans="1:12" ht="15" customHeight="1" x14ac:dyDescent="0.25">
      <c r="A8905" s="81" t="str">
        <f t="shared" si="284"/>
        <v>2020</v>
      </c>
      <c r="B8905" s="259" t="s">
        <v>1021</v>
      </c>
      <c r="C8905" s="260" t="s">
        <v>1022</v>
      </c>
      <c r="D8905" s="73" t="str">
        <f t="shared" si="285"/>
        <v>set/2020</v>
      </c>
      <c r="E8905" s="263">
        <v>44091</v>
      </c>
      <c r="F8905" s="259">
        <v>5235</v>
      </c>
      <c r="G8905" s="259" t="s">
        <v>295</v>
      </c>
      <c r="H8905" s="264" t="s">
        <v>2113</v>
      </c>
      <c r="I8905" s="264" t="s">
        <v>249</v>
      </c>
      <c r="J8905" s="264">
        <v>-479.8</v>
      </c>
      <c r="K8905" s="82" t="str">
        <f>IFERROR(IFERROR(VLOOKUP(I8905,'DE-PARA'!B:D,3,0),VLOOKUP(I8905,'DE-PARA'!C:D,2,0)),"NÃO ENCONTRADO")</f>
        <v>Materiais</v>
      </c>
      <c r="L8905" s="50" t="str">
        <f>VLOOKUP(K8905,'Base -Receita-Despesa'!$B:$AS,1,FALSE)</f>
        <v>Materiais</v>
      </c>
    </row>
    <row r="8906" spans="1:12" ht="15" customHeight="1" x14ac:dyDescent="0.25">
      <c r="A8906" s="81" t="str">
        <f t="shared" si="284"/>
        <v>2020</v>
      </c>
      <c r="B8906" s="259" t="s">
        <v>1021</v>
      </c>
      <c r="C8906" s="260" t="s">
        <v>1022</v>
      </c>
      <c r="D8906" s="73" t="str">
        <f t="shared" si="285"/>
        <v>set/2020</v>
      </c>
      <c r="E8906" s="263">
        <v>44091</v>
      </c>
      <c r="F8906" s="259">
        <v>521</v>
      </c>
      <c r="G8906" s="259" t="s">
        <v>295</v>
      </c>
      <c r="H8906" s="264" t="s">
        <v>2081</v>
      </c>
      <c r="I8906" s="264" t="s">
        <v>274</v>
      </c>
      <c r="J8906" s="265">
        <v>-7500</v>
      </c>
      <c r="K8906" s="82" t="str">
        <f>IFERROR(IFERROR(VLOOKUP(I8906,'DE-PARA'!B:D,3,0),VLOOKUP(I8906,'DE-PARA'!C:D,2,0)),"NÃO ENCONTRADO")</f>
        <v>Serviços</v>
      </c>
      <c r="L8906" s="50" t="str">
        <f>VLOOKUP(K8906,'Base -Receita-Despesa'!$B:$AS,1,FALSE)</f>
        <v>Serviços</v>
      </c>
    </row>
    <row r="8907" spans="1:12" ht="15" customHeight="1" x14ac:dyDescent="0.25">
      <c r="A8907" s="81" t="str">
        <f t="shared" si="284"/>
        <v>2020</v>
      </c>
      <c r="B8907" s="259" t="s">
        <v>1021</v>
      </c>
      <c r="C8907" s="260" t="s">
        <v>1022</v>
      </c>
      <c r="D8907" s="73" t="str">
        <f t="shared" si="285"/>
        <v>set/2020</v>
      </c>
      <c r="E8907" s="263">
        <v>44091</v>
      </c>
      <c r="F8907" s="259">
        <v>25471</v>
      </c>
      <c r="G8907" s="259" t="s">
        <v>295</v>
      </c>
      <c r="H8907" s="264" t="s">
        <v>2115</v>
      </c>
      <c r="I8907" s="264" t="s">
        <v>120</v>
      </c>
      <c r="J8907" s="265">
        <v>-5850</v>
      </c>
      <c r="K8907" s="82" t="str">
        <f>IFERROR(IFERROR(VLOOKUP(I8907,'DE-PARA'!B:D,3,0),VLOOKUP(I8907,'DE-PARA'!C:D,2,0)),"NÃO ENCONTRADO")</f>
        <v>Serviços</v>
      </c>
      <c r="L8907" s="50" t="str">
        <f>VLOOKUP(K8907,'Base -Receita-Despesa'!$B:$AS,1,FALSE)</f>
        <v>Serviços</v>
      </c>
    </row>
    <row r="8908" spans="1:12" ht="15" customHeight="1" x14ac:dyDescent="0.25">
      <c r="A8908" s="81" t="str">
        <f t="shared" si="284"/>
        <v>2020</v>
      </c>
      <c r="B8908" s="259" t="s">
        <v>1021</v>
      </c>
      <c r="C8908" s="260" t="s">
        <v>1022</v>
      </c>
      <c r="D8908" s="73" t="str">
        <f t="shared" si="285"/>
        <v>set/2020</v>
      </c>
      <c r="E8908" s="263">
        <v>44091</v>
      </c>
      <c r="F8908" s="259" t="s">
        <v>214</v>
      </c>
      <c r="G8908" s="259" t="s">
        <v>295</v>
      </c>
      <c r="H8908" s="264" t="s">
        <v>197</v>
      </c>
      <c r="I8908" s="264" t="s">
        <v>133</v>
      </c>
      <c r="J8908" s="264">
        <v>-10</v>
      </c>
      <c r="K8908" s="82" t="str">
        <f>IFERROR(IFERROR(VLOOKUP(I8908,'DE-PARA'!B:D,3,0),VLOOKUP(I8908,'DE-PARA'!C:D,2,0)),"NÃO ENCONTRADO")</f>
        <v>Outras Saídas</v>
      </c>
      <c r="L8908" s="50" t="str">
        <f>VLOOKUP(K8908,'Base -Receita-Despesa'!$B:$AS,1,FALSE)</f>
        <v>Outras Saídas</v>
      </c>
    </row>
    <row r="8909" spans="1:12" ht="15" customHeight="1" x14ac:dyDescent="0.25">
      <c r="A8909" s="81" t="str">
        <f t="shared" si="284"/>
        <v>2020</v>
      </c>
      <c r="B8909" s="259" t="s">
        <v>1021</v>
      </c>
      <c r="C8909" s="260" t="s">
        <v>1022</v>
      </c>
      <c r="D8909" s="73" t="str">
        <f t="shared" si="285"/>
        <v>set/2020</v>
      </c>
      <c r="E8909" s="263">
        <v>44091</v>
      </c>
      <c r="F8909" s="259" t="s">
        <v>214</v>
      </c>
      <c r="G8909" s="259" t="s">
        <v>295</v>
      </c>
      <c r="H8909" s="264" t="s">
        <v>197</v>
      </c>
      <c r="I8909" s="264" t="s">
        <v>133</v>
      </c>
      <c r="J8909" s="264">
        <v>-10</v>
      </c>
      <c r="K8909" s="82" t="str">
        <f>IFERROR(IFERROR(VLOOKUP(I8909,'DE-PARA'!B:D,3,0),VLOOKUP(I8909,'DE-PARA'!C:D,2,0)),"NÃO ENCONTRADO")</f>
        <v>Outras Saídas</v>
      </c>
      <c r="L8909" s="50" t="str">
        <f>VLOOKUP(K8909,'Base -Receita-Despesa'!$B:$AS,1,FALSE)</f>
        <v>Outras Saídas</v>
      </c>
    </row>
    <row r="8910" spans="1:12" ht="15" customHeight="1" x14ac:dyDescent="0.25">
      <c r="A8910" s="81" t="str">
        <f t="shared" si="284"/>
        <v>2020</v>
      </c>
      <c r="B8910" s="259" t="s">
        <v>1021</v>
      </c>
      <c r="C8910" s="260" t="s">
        <v>1022</v>
      </c>
      <c r="D8910" s="73" t="str">
        <f t="shared" si="285"/>
        <v>set/2020</v>
      </c>
      <c r="E8910" s="263">
        <v>44091</v>
      </c>
      <c r="F8910" s="259" t="s">
        <v>214</v>
      </c>
      <c r="G8910" s="259" t="s">
        <v>295</v>
      </c>
      <c r="H8910" s="264" t="s">
        <v>197</v>
      </c>
      <c r="I8910" s="264" t="s">
        <v>133</v>
      </c>
      <c r="J8910" s="264">
        <v>-10</v>
      </c>
      <c r="K8910" s="82" t="str">
        <f>IFERROR(IFERROR(VLOOKUP(I8910,'DE-PARA'!B:D,3,0),VLOOKUP(I8910,'DE-PARA'!C:D,2,0)),"NÃO ENCONTRADO")</f>
        <v>Outras Saídas</v>
      </c>
      <c r="L8910" s="50" t="str">
        <f>VLOOKUP(K8910,'Base -Receita-Despesa'!$B:$AS,1,FALSE)</f>
        <v>Outras Saídas</v>
      </c>
    </row>
    <row r="8911" spans="1:12" ht="15" customHeight="1" x14ac:dyDescent="0.25">
      <c r="A8911" s="81" t="str">
        <f t="shared" si="284"/>
        <v>2020</v>
      </c>
      <c r="B8911" s="259" t="s">
        <v>1021</v>
      </c>
      <c r="C8911" s="260" t="s">
        <v>1022</v>
      </c>
      <c r="D8911" s="73" t="str">
        <f t="shared" si="285"/>
        <v>set/2020</v>
      </c>
      <c r="E8911" s="263">
        <v>44091</v>
      </c>
      <c r="F8911" s="259" t="s">
        <v>214</v>
      </c>
      <c r="G8911" s="259" t="s">
        <v>295</v>
      </c>
      <c r="H8911" s="264" t="s">
        <v>197</v>
      </c>
      <c r="I8911" s="264" t="s">
        <v>133</v>
      </c>
      <c r="J8911" s="264">
        <v>-10</v>
      </c>
      <c r="K8911" s="82" t="str">
        <f>IFERROR(IFERROR(VLOOKUP(I8911,'DE-PARA'!B:D,3,0),VLOOKUP(I8911,'DE-PARA'!C:D,2,0)),"NÃO ENCONTRADO")</f>
        <v>Outras Saídas</v>
      </c>
      <c r="L8911" s="50" t="str">
        <f>VLOOKUP(K8911,'Base -Receita-Despesa'!$B:$AS,1,FALSE)</f>
        <v>Outras Saídas</v>
      </c>
    </row>
    <row r="8912" spans="1:12" ht="15" customHeight="1" x14ac:dyDescent="0.25">
      <c r="A8912" s="81" t="str">
        <f t="shared" si="284"/>
        <v>2020</v>
      </c>
      <c r="B8912" s="259" t="s">
        <v>1021</v>
      </c>
      <c r="C8912" s="260" t="s">
        <v>1022</v>
      </c>
      <c r="D8912" s="73" t="str">
        <f t="shared" si="285"/>
        <v>set/2020</v>
      </c>
      <c r="E8912" s="263">
        <v>44091</v>
      </c>
      <c r="F8912" s="259" t="s">
        <v>214</v>
      </c>
      <c r="G8912" s="259" t="s">
        <v>295</v>
      </c>
      <c r="H8912" s="264" t="s">
        <v>197</v>
      </c>
      <c r="I8912" s="264" t="s">
        <v>133</v>
      </c>
      <c r="J8912" s="264">
        <v>-10</v>
      </c>
      <c r="K8912" s="82" t="str">
        <f>IFERROR(IFERROR(VLOOKUP(I8912,'DE-PARA'!B:D,3,0),VLOOKUP(I8912,'DE-PARA'!C:D,2,0)),"NÃO ENCONTRADO")</f>
        <v>Outras Saídas</v>
      </c>
      <c r="L8912" s="50" t="str">
        <f>VLOOKUP(K8912,'Base -Receita-Despesa'!$B:$AS,1,FALSE)</f>
        <v>Outras Saídas</v>
      </c>
    </row>
    <row r="8913" spans="1:12" ht="15" customHeight="1" x14ac:dyDescent="0.25">
      <c r="A8913" s="81" t="str">
        <f t="shared" si="284"/>
        <v>2020</v>
      </c>
      <c r="B8913" s="259" t="s">
        <v>1021</v>
      </c>
      <c r="C8913" s="260" t="s">
        <v>1022</v>
      </c>
      <c r="D8913" s="73" t="str">
        <f t="shared" si="285"/>
        <v>set/2020</v>
      </c>
      <c r="E8913" s="263">
        <v>44092</v>
      </c>
      <c r="F8913" s="259">
        <v>201641</v>
      </c>
      <c r="G8913" s="259" t="s">
        <v>295</v>
      </c>
      <c r="H8913" s="264" t="s">
        <v>1084</v>
      </c>
      <c r="I8913" s="264" t="s">
        <v>189</v>
      </c>
      <c r="J8913" s="264">
        <v>13.02</v>
      </c>
      <c r="K8913" s="82" t="str">
        <f>IFERROR(IFERROR(VLOOKUP(I8913,'DE-PARA'!B:D,3,0),VLOOKUP(I8913,'DE-PARA'!C:D,2,0)),"NÃO ENCONTRADO")</f>
        <v>Outras Saídas</v>
      </c>
      <c r="L8913" s="50" t="str">
        <f>VLOOKUP(K8913,'Base -Receita-Despesa'!$B:$AS,1,FALSE)</f>
        <v>Outras Saídas</v>
      </c>
    </row>
    <row r="8914" spans="1:12" ht="15" customHeight="1" x14ac:dyDescent="0.25">
      <c r="A8914" s="81" t="str">
        <f t="shared" si="284"/>
        <v>2020</v>
      </c>
      <c r="B8914" s="259" t="s">
        <v>1021</v>
      </c>
      <c r="C8914" s="260" t="s">
        <v>1022</v>
      </c>
      <c r="D8914" s="73" t="str">
        <f t="shared" si="285"/>
        <v>set/2020</v>
      </c>
      <c r="E8914" s="263">
        <v>44092</v>
      </c>
      <c r="F8914" s="259">
        <v>201461</v>
      </c>
      <c r="G8914" s="259" t="s">
        <v>295</v>
      </c>
      <c r="H8914" s="264" t="s">
        <v>1084</v>
      </c>
      <c r="I8914" s="264" t="s">
        <v>189</v>
      </c>
      <c r="J8914" s="264">
        <v>31.68</v>
      </c>
      <c r="K8914" s="82" t="str">
        <f>IFERROR(IFERROR(VLOOKUP(I8914,'DE-PARA'!B:D,3,0),VLOOKUP(I8914,'DE-PARA'!C:D,2,0)),"NÃO ENCONTRADO")</f>
        <v>Outras Saídas</v>
      </c>
      <c r="L8914" s="50" t="str">
        <f>VLOOKUP(K8914,'Base -Receita-Despesa'!$B:$AS,1,FALSE)</f>
        <v>Outras Saídas</v>
      </c>
    </row>
    <row r="8915" spans="1:12" ht="15" customHeight="1" x14ac:dyDescent="0.25">
      <c r="A8915" s="81" t="str">
        <f t="shared" si="284"/>
        <v>2020</v>
      </c>
      <c r="B8915" s="259" t="s">
        <v>1021</v>
      </c>
      <c r="C8915" s="260" t="s">
        <v>1022</v>
      </c>
      <c r="D8915" s="73" t="str">
        <f t="shared" si="285"/>
        <v>set/2020</v>
      </c>
      <c r="E8915" s="263">
        <v>44092</v>
      </c>
      <c r="F8915" s="259">
        <v>40391</v>
      </c>
      <c r="G8915" s="259" t="s">
        <v>295</v>
      </c>
      <c r="H8915" s="264" t="s">
        <v>746</v>
      </c>
      <c r="I8915" s="264" t="s">
        <v>249</v>
      </c>
      <c r="J8915" s="265">
        <v>-1096.76</v>
      </c>
      <c r="K8915" s="82" t="str">
        <f>IFERROR(IFERROR(VLOOKUP(I8915,'DE-PARA'!B:D,3,0),VLOOKUP(I8915,'DE-PARA'!C:D,2,0)),"NÃO ENCONTRADO")</f>
        <v>Materiais</v>
      </c>
      <c r="L8915" s="50" t="str">
        <f>VLOOKUP(K8915,'Base -Receita-Despesa'!$B:$AS,1,FALSE)</f>
        <v>Materiais</v>
      </c>
    </row>
    <row r="8916" spans="1:12" ht="15" customHeight="1" x14ac:dyDescent="0.25">
      <c r="A8916" s="81" t="str">
        <f t="shared" si="284"/>
        <v>2020</v>
      </c>
      <c r="B8916" s="259" t="s">
        <v>1021</v>
      </c>
      <c r="C8916" s="260" t="s">
        <v>1022</v>
      </c>
      <c r="D8916" s="73" t="str">
        <f t="shared" si="285"/>
        <v>set/2020</v>
      </c>
      <c r="E8916" s="263">
        <v>44092</v>
      </c>
      <c r="F8916" s="259" t="s">
        <v>806</v>
      </c>
      <c r="G8916" s="259" t="s">
        <v>295</v>
      </c>
      <c r="H8916" s="264" t="s">
        <v>806</v>
      </c>
      <c r="I8916" s="264" t="s">
        <v>237</v>
      </c>
      <c r="J8916" s="265">
        <v>-4248.37</v>
      </c>
      <c r="K8916" s="82" t="str">
        <f>IFERROR(IFERROR(VLOOKUP(I8916,'DE-PARA'!B:D,3,0),VLOOKUP(I8916,'DE-PARA'!C:D,2,0)),"NÃO ENCONTRADO")</f>
        <v>Reembolso de Rateios(-)</v>
      </c>
      <c r="L8916" s="50" t="str">
        <f>VLOOKUP(K8916,'Base -Receita-Despesa'!$B:$AS,1,FALSE)</f>
        <v>Reembolso de Rateios(-)</v>
      </c>
    </row>
    <row r="8917" spans="1:12" ht="15" customHeight="1" x14ac:dyDescent="0.25">
      <c r="A8917" s="81" t="str">
        <f t="shared" si="284"/>
        <v>2020</v>
      </c>
      <c r="B8917" s="259" t="s">
        <v>1021</v>
      </c>
      <c r="C8917" s="260" t="s">
        <v>1022</v>
      </c>
      <c r="D8917" s="73" t="str">
        <f t="shared" si="285"/>
        <v>set/2020</v>
      </c>
      <c r="E8917" s="263">
        <v>44092</v>
      </c>
      <c r="F8917" s="259" t="s">
        <v>214</v>
      </c>
      <c r="G8917" s="259" t="s">
        <v>295</v>
      </c>
      <c r="H8917" s="264" t="s">
        <v>197</v>
      </c>
      <c r="I8917" s="264" t="s">
        <v>133</v>
      </c>
      <c r="J8917" s="264">
        <v>-10</v>
      </c>
      <c r="K8917" s="82" t="str">
        <f>IFERROR(IFERROR(VLOOKUP(I8917,'DE-PARA'!B:D,3,0),VLOOKUP(I8917,'DE-PARA'!C:D,2,0)),"NÃO ENCONTRADO")</f>
        <v>Outras Saídas</v>
      </c>
      <c r="L8917" s="50" t="str">
        <f>VLOOKUP(K8917,'Base -Receita-Despesa'!$B:$AS,1,FALSE)</f>
        <v>Outras Saídas</v>
      </c>
    </row>
    <row r="8918" spans="1:12" ht="15" customHeight="1" x14ac:dyDescent="0.25">
      <c r="A8918" s="81" t="str">
        <f t="shared" si="284"/>
        <v>2020</v>
      </c>
      <c r="B8918" s="259" t="s">
        <v>1021</v>
      </c>
      <c r="C8918" s="260" t="s">
        <v>1022</v>
      </c>
      <c r="D8918" s="73" t="str">
        <f t="shared" si="285"/>
        <v>set/2020</v>
      </c>
      <c r="E8918" s="263">
        <v>44095</v>
      </c>
      <c r="F8918" s="259">
        <v>4519</v>
      </c>
      <c r="G8918" s="259" t="s">
        <v>295</v>
      </c>
      <c r="H8918" s="264" t="s">
        <v>2321</v>
      </c>
      <c r="I8918" s="264" t="s">
        <v>253</v>
      </c>
      <c r="J8918" s="264">
        <v>-599.79999999999995</v>
      </c>
      <c r="K8918" s="82" t="str">
        <f>IFERROR(IFERROR(VLOOKUP(I8918,'DE-PARA'!B:D,3,0),VLOOKUP(I8918,'DE-PARA'!C:D,2,0)),"NÃO ENCONTRADO")</f>
        <v>Materiais</v>
      </c>
      <c r="L8918" s="50" t="str">
        <f>VLOOKUP(K8918,'Base -Receita-Despesa'!$B:$AS,1,FALSE)</f>
        <v>Materiais</v>
      </c>
    </row>
    <row r="8919" spans="1:12" ht="15" customHeight="1" x14ac:dyDescent="0.25">
      <c r="A8919" s="81" t="str">
        <f t="shared" si="284"/>
        <v>2020</v>
      </c>
      <c r="B8919" s="259" t="s">
        <v>1021</v>
      </c>
      <c r="C8919" s="260" t="s">
        <v>1022</v>
      </c>
      <c r="D8919" s="73" t="str">
        <f t="shared" si="285"/>
        <v>set/2020</v>
      </c>
      <c r="E8919" s="263">
        <v>44095</v>
      </c>
      <c r="F8919" s="259">
        <v>1239099</v>
      </c>
      <c r="G8919" s="259" t="s">
        <v>323</v>
      </c>
      <c r="H8919" s="264" t="s">
        <v>390</v>
      </c>
      <c r="I8919" s="264" t="s">
        <v>249</v>
      </c>
      <c r="J8919" s="265">
        <v>-3208.92</v>
      </c>
      <c r="K8919" s="82" t="str">
        <f>IFERROR(IFERROR(VLOOKUP(I8919,'DE-PARA'!B:D,3,0),VLOOKUP(I8919,'DE-PARA'!C:D,2,0)),"NÃO ENCONTRADO")</f>
        <v>Materiais</v>
      </c>
      <c r="L8919" s="50" t="str">
        <f>VLOOKUP(K8919,'Base -Receita-Despesa'!$B:$AS,1,FALSE)</f>
        <v>Materiais</v>
      </c>
    </row>
    <row r="8920" spans="1:12" ht="15" customHeight="1" x14ac:dyDescent="0.25">
      <c r="A8920" s="81" t="str">
        <f t="shared" si="284"/>
        <v>2020</v>
      </c>
      <c r="B8920" s="259" t="s">
        <v>1021</v>
      </c>
      <c r="C8920" s="260" t="s">
        <v>1022</v>
      </c>
      <c r="D8920" s="73" t="str">
        <f t="shared" si="285"/>
        <v>set/2020</v>
      </c>
      <c r="E8920" s="263">
        <v>44095</v>
      </c>
      <c r="F8920" s="259" t="s">
        <v>214</v>
      </c>
      <c r="G8920" s="259" t="s">
        <v>295</v>
      </c>
      <c r="H8920" s="264" t="s">
        <v>197</v>
      </c>
      <c r="I8920" s="264" t="s">
        <v>133</v>
      </c>
      <c r="J8920" s="264">
        <v>-10</v>
      </c>
      <c r="K8920" s="82" t="str">
        <f>IFERROR(IFERROR(VLOOKUP(I8920,'DE-PARA'!B:D,3,0),VLOOKUP(I8920,'DE-PARA'!C:D,2,0)),"NÃO ENCONTRADO")</f>
        <v>Outras Saídas</v>
      </c>
      <c r="L8920" s="50" t="str">
        <f>VLOOKUP(K8920,'Base -Receita-Despesa'!$B:$AS,1,FALSE)</f>
        <v>Outras Saídas</v>
      </c>
    </row>
    <row r="8921" spans="1:12" ht="15" customHeight="1" x14ac:dyDescent="0.25">
      <c r="A8921" s="81" t="str">
        <f t="shared" si="284"/>
        <v>2020</v>
      </c>
      <c r="B8921" s="259" t="s">
        <v>1021</v>
      </c>
      <c r="C8921" s="260" t="s">
        <v>1022</v>
      </c>
      <c r="D8921" s="73" t="str">
        <f t="shared" si="285"/>
        <v>set/2020</v>
      </c>
      <c r="E8921" s="263">
        <v>44095</v>
      </c>
      <c r="F8921" s="259" t="s">
        <v>214</v>
      </c>
      <c r="G8921" s="259" t="s">
        <v>295</v>
      </c>
      <c r="H8921" s="264" t="s">
        <v>2195</v>
      </c>
      <c r="I8921" s="264" t="s">
        <v>133</v>
      </c>
      <c r="J8921" s="264">
        <v>-99</v>
      </c>
      <c r="K8921" s="82" t="str">
        <f>IFERROR(IFERROR(VLOOKUP(I8921,'DE-PARA'!B:D,3,0),VLOOKUP(I8921,'DE-PARA'!C:D,2,0)),"NÃO ENCONTRADO")</f>
        <v>Outras Saídas</v>
      </c>
      <c r="L8921" s="50" t="str">
        <f>VLOOKUP(K8921,'Base -Receita-Despesa'!$B:$AS,1,FALSE)</f>
        <v>Outras Saídas</v>
      </c>
    </row>
    <row r="8922" spans="1:12" ht="15" customHeight="1" x14ac:dyDescent="0.25">
      <c r="A8922" s="81" t="str">
        <f t="shared" si="284"/>
        <v>2020</v>
      </c>
      <c r="B8922" s="259" t="s">
        <v>1021</v>
      </c>
      <c r="C8922" s="260" t="s">
        <v>1022</v>
      </c>
      <c r="D8922" s="73" t="str">
        <f t="shared" si="285"/>
        <v>set/2020</v>
      </c>
      <c r="E8922" s="263">
        <v>44095</v>
      </c>
      <c r="F8922" s="259" t="s">
        <v>227</v>
      </c>
      <c r="G8922" s="259" t="s">
        <v>295</v>
      </c>
      <c r="H8922" s="264" t="s">
        <v>979</v>
      </c>
      <c r="I8922" s="264" t="s">
        <v>229</v>
      </c>
      <c r="J8922" s="265">
        <v>-7461.94</v>
      </c>
      <c r="K8922" s="82" t="str">
        <f>IFERROR(IFERROR(VLOOKUP(I8922,'DE-PARA'!B:D,3,0),VLOOKUP(I8922,'DE-PARA'!C:D,2,0)),"NÃO ENCONTRADO")</f>
        <v>Pessoal</v>
      </c>
      <c r="L8922" s="50" t="str">
        <f>VLOOKUP(K8922,'Base -Receita-Despesa'!$B:$AS,1,FALSE)</f>
        <v>Pessoal</v>
      </c>
    </row>
    <row r="8923" spans="1:12" ht="15" customHeight="1" x14ac:dyDescent="0.25">
      <c r="A8923" s="81" t="str">
        <f t="shared" si="284"/>
        <v>2020</v>
      </c>
      <c r="B8923" s="259" t="s">
        <v>1021</v>
      </c>
      <c r="C8923" s="260" t="s">
        <v>1022</v>
      </c>
      <c r="D8923" s="73" t="str">
        <f t="shared" si="285"/>
        <v>set/2020</v>
      </c>
      <c r="E8923" s="263">
        <v>44097</v>
      </c>
      <c r="F8923" s="259">
        <v>15807034</v>
      </c>
      <c r="G8923" s="259" t="s">
        <v>295</v>
      </c>
      <c r="H8923" s="264" t="s">
        <v>1404</v>
      </c>
      <c r="I8923" s="264" t="s">
        <v>137</v>
      </c>
      <c r="J8923" s="264">
        <v>-825.06</v>
      </c>
      <c r="K8923" s="82" t="str">
        <f>IFERROR(IFERROR(VLOOKUP(I8923,'DE-PARA'!B:D,3,0),VLOOKUP(I8923,'DE-PARA'!C:D,2,0)),"NÃO ENCONTRADO")</f>
        <v>Serviços</v>
      </c>
      <c r="L8923" s="50" t="str">
        <f>VLOOKUP(K8923,'Base -Receita-Despesa'!$B:$AS,1,FALSE)</f>
        <v>Serviços</v>
      </c>
    </row>
    <row r="8924" spans="1:12" ht="15" customHeight="1" x14ac:dyDescent="0.25">
      <c r="A8924" s="81" t="str">
        <f t="shared" si="284"/>
        <v>2020</v>
      </c>
      <c r="B8924" s="259" t="s">
        <v>1021</v>
      </c>
      <c r="C8924" s="260" t="s">
        <v>1022</v>
      </c>
      <c r="D8924" s="73" t="str">
        <f t="shared" si="285"/>
        <v>set/2020</v>
      </c>
      <c r="E8924" s="263">
        <v>44097</v>
      </c>
      <c r="F8924" s="259" t="s">
        <v>214</v>
      </c>
      <c r="G8924" s="259" t="s">
        <v>295</v>
      </c>
      <c r="H8924" s="264" t="s">
        <v>136</v>
      </c>
      <c r="I8924" s="264" t="s">
        <v>133</v>
      </c>
      <c r="J8924" s="264">
        <v>-13.1</v>
      </c>
      <c r="K8924" s="82" t="str">
        <f>IFERROR(IFERROR(VLOOKUP(I8924,'DE-PARA'!B:D,3,0),VLOOKUP(I8924,'DE-PARA'!C:D,2,0)),"NÃO ENCONTRADO")</f>
        <v>Outras Saídas</v>
      </c>
      <c r="L8924" s="50" t="str">
        <f>VLOOKUP(K8924,'Base -Receita-Despesa'!$B:$AS,1,FALSE)</f>
        <v>Outras Saídas</v>
      </c>
    </row>
    <row r="8925" spans="1:12" ht="15" customHeight="1" x14ac:dyDescent="0.25">
      <c r="A8925" s="81" t="str">
        <f t="shared" si="284"/>
        <v>2020</v>
      </c>
      <c r="B8925" s="259" t="s">
        <v>1023</v>
      </c>
      <c r="C8925" s="260" t="s">
        <v>1022</v>
      </c>
      <c r="D8925" s="73" t="str">
        <f t="shared" si="285"/>
        <v>set/2020</v>
      </c>
      <c r="E8925" s="263">
        <v>44099</v>
      </c>
      <c r="F8925" s="259" t="s">
        <v>143</v>
      </c>
      <c r="G8925" s="259" t="s">
        <v>295</v>
      </c>
      <c r="H8925" s="264" t="s">
        <v>143</v>
      </c>
      <c r="I8925" s="264" t="s">
        <v>235</v>
      </c>
      <c r="J8925" s="265">
        <v>538797.98</v>
      </c>
      <c r="K8925" s="82" t="str">
        <f>IFERROR(IFERROR(VLOOKUP(I8925,'DE-PARA'!B:D,3,0),VLOOKUP(I8925,'DE-PARA'!C:D,2,0)),"NÃO ENCONTRADO")</f>
        <v>Repasses Contrato de Gestão</v>
      </c>
      <c r="L8925" s="50" t="str">
        <f>VLOOKUP(K8925,'Base -Receita-Despesa'!$B:$AS,1,FALSE)</f>
        <v>Repasses Contrato de Gestão</v>
      </c>
    </row>
    <row r="8926" spans="1:12" ht="15" customHeight="1" x14ac:dyDescent="0.25">
      <c r="A8926" s="81" t="str">
        <f t="shared" si="284"/>
        <v>2020</v>
      </c>
      <c r="B8926" s="259" t="s">
        <v>1021</v>
      </c>
      <c r="C8926" s="260" t="s">
        <v>1022</v>
      </c>
      <c r="D8926" s="73" t="str">
        <f t="shared" si="285"/>
        <v>set/2020</v>
      </c>
      <c r="E8926" s="263">
        <v>44099</v>
      </c>
      <c r="F8926" s="259">
        <v>65739</v>
      </c>
      <c r="G8926" s="259" t="s">
        <v>295</v>
      </c>
      <c r="H8926" s="264" t="s">
        <v>1818</v>
      </c>
      <c r="I8926" s="264" t="s">
        <v>138</v>
      </c>
      <c r="J8926" s="264">
        <v>-190</v>
      </c>
      <c r="K8926" s="82" t="str">
        <f>IFERROR(IFERROR(VLOOKUP(I8926,'DE-PARA'!B:D,3,0),VLOOKUP(I8926,'DE-PARA'!C:D,2,0)),"NÃO ENCONTRADO")</f>
        <v>Concessionárias (água, luz e telefone)</v>
      </c>
      <c r="L8926" s="50" t="str">
        <f>VLOOKUP(K8926,'Base -Receita-Despesa'!$B:$AS,1,FALSE)</f>
        <v>Concessionárias (água, luz e telefone)</v>
      </c>
    </row>
    <row r="8927" spans="1:12" ht="15" customHeight="1" x14ac:dyDescent="0.25">
      <c r="A8927" s="81" t="str">
        <f t="shared" si="284"/>
        <v>2020</v>
      </c>
      <c r="B8927" s="259" t="s">
        <v>1023</v>
      </c>
      <c r="C8927" s="260" t="s">
        <v>1022</v>
      </c>
      <c r="D8927" s="73" t="str">
        <f t="shared" si="285"/>
        <v>set/2020</v>
      </c>
      <c r="E8927" s="263">
        <v>44102</v>
      </c>
      <c r="F8927" s="259" t="s">
        <v>205</v>
      </c>
      <c r="G8927" s="259" t="s">
        <v>295</v>
      </c>
      <c r="H8927" s="264" t="s">
        <v>736</v>
      </c>
      <c r="I8927" s="264" t="s">
        <v>125</v>
      </c>
      <c r="J8927" s="265">
        <v>-500000</v>
      </c>
      <c r="K8927" s="82" t="str">
        <f>IFERROR(IFERROR(VLOOKUP(I8927,'DE-PARA'!B:D,3,0),VLOOKUP(I8927,'DE-PARA'!C:D,2,0)),"NÃO ENCONTRADO")</f>
        <v>TEV – Transferências Entre Contas (Entradas)</v>
      </c>
      <c r="L8927" s="50" t="str">
        <f>VLOOKUP(K8927,'Base -Receita-Despesa'!$B:$AS,1,FALSE)</f>
        <v>TEV – Transferências Entre Contas (Entradas)</v>
      </c>
    </row>
    <row r="8928" spans="1:12" ht="15" customHeight="1" x14ac:dyDescent="0.25">
      <c r="A8928" s="81" t="str">
        <f t="shared" si="284"/>
        <v>2020</v>
      </c>
      <c r="B8928" s="259" t="s">
        <v>1021</v>
      </c>
      <c r="C8928" s="260" t="s">
        <v>1022</v>
      </c>
      <c r="D8928" s="73" t="str">
        <f t="shared" si="285"/>
        <v>set/2020</v>
      </c>
      <c r="E8928" s="263">
        <v>44102</v>
      </c>
      <c r="F8928" s="259" t="s">
        <v>205</v>
      </c>
      <c r="G8928" s="259" t="s">
        <v>295</v>
      </c>
      <c r="H8928" s="264" t="s">
        <v>736</v>
      </c>
      <c r="I8928" s="264" t="s">
        <v>125</v>
      </c>
      <c r="J8928" s="265">
        <v>500000</v>
      </c>
      <c r="K8928" s="82" t="str">
        <f>IFERROR(IFERROR(VLOOKUP(I8928,'DE-PARA'!B:D,3,0),VLOOKUP(I8928,'DE-PARA'!C:D,2,0)),"NÃO ENCONTRADO")</f>
        <v>TEV – Transferências Entre Contas (Entradas)</v>
      </c>
      <c r="L8928" s="50" t="str">
        <f>VLOOKUP(K8928,'Base -Receita-Despesa'!$B:$AS,1,FALSE)</f>
        <v>TEV – Transferências Entre Contas (Entradas)</v>
      </c>
    </row>
    <row r="8929" spans="1:12" ht="15" customHeight="1" x14ac:dyDescent="0.25">
      <c r="A8929" s="81" t="str">
        <f t="shared" si="284"/>
        <v>2020</v>
      </c>
      <c r="B8929" s="259" t="s">
        <v>1021</v>
      </c>
      <c r="C8929" s="260" t="s">
        <v>1022</v>
      </c>
      <c r="D8929" s="73" t="str">
        <f t="shared" si="285"/>
        <v>set/2020</v>
      </c>
      <c r="E8929" s="263">
        <v>44102</v>
      </c>
      <c r="F8929" s="259">
        <v>4300</v>
      </c>
      <c r="G8929" s="259" t="s">
        <v>295</v>
      </c>
      <c r="H8929" s="264" t="s">
        <v>2216</v>
      </c>
      <c r="I8929" s="264" t="s">
        <v>243</v>
      </c>
      <c r="J8929" s="265">
        <v>-43850</v>
      </c>
      <c r="K8929" s="82" t="str">
        <f>IFERROR(IFERROR(VLOOKUP(I8929,'DE-PARA'!B:D,3,0),VLOOKUP(I8929,'DE-PARA'!C:D,2,0)),"NÃO ENCONTRADO")</f>
        <v>Pessoal</v>
      </c>
      <c r="L8929" s="50" t="str">
        <f>VLOOKUP(K8929,'Base -Receita-Despesa'!$B:$AS,1,FALSE)</f>
        <v>Pessoal</v>
      </c>
    </row>
    <row r="8930" spans="1:12" ht="15" customHeight="1" x14ac:dyDescent="0.25">
      <c r="A8930" s="81" t="str">
        <f t="shared" si="284"/>
        <v>2020</v>
      </c>
      <c r="B8930" s="259" t="s">
        <v>1021</v>
      </c>
      <c r="C8930" s="260" t="s">
        <v>1022</v>
      </c>
      <c r="D8930" s="73" t="str">
        <f t="shared" si="285"/>
        <v>set/2020</v>
      </c>
      <c r="E8930" s="263">
        <v>44102</v>
      </c>
      <c r="F8930" s="259">
        <v>4226</v>
      </c>
      <c r="G8930" s="259" t="s">
        <v>295</v>
      </c>
      <c r="H8930" s="264" t="s">
        <v>2216</v>
      </c>
      <c r="I8930" s="264" t="s">
        <v>243</v>
      </c>
      <c r="J8930" s="265">
        <v>-26289.21</v>
      </c>
      <c r="K8930" s="82" t="str">
        <f>IFERROR(IFERROR(VLOOKUP(I8930,'DE-PARA'!B:D,3,0),VLOOKUP(I8930,'DE-PARA'!C:D,2,0)),"NÃO ENCONTRADO")</f>
        <v>Pessoal</v>
      </c>
      <c r="L8930" s="50" t="str">
        <f>VLOOKUP(K8930,'Base -Receita-Despesa'!$B:$AS,1,FALSE)</f>
        <v>Pessoal</v>
      </c>
    </row>
    <row r="8931" spans="1:12" ht="15" customHeight="1" x14ac:dyDescent="0.25">
      <c r="A8931" s="81" t="str">
        <f t="shared" si="284"/>
        <v>2020</v>
      </c>
      <c r="B8931" s="259" t="s">
        <v>1021</v>
      </c>
      <c r="C8931" s="260" t="s">
        <v>1022</v>
      </c>
      <c r="D8931" s="73" t="str">
        <f t="shared" si="285"/>
        <v>set/2020</v>
      </c>
      <c r="E8931" s="263">
        <v>44102</v>
      </c>
      <c r="F8931" s="259">
        <v>335</v>
      </c>
      <c r="G8931" s="259" t="s">
        <v>295</v>
      </c>
      <c r="H8931" s="264" t="s">
        <v>2214</v>
      </c>
      <c r="I8931" s="264" t="s">
        <v>243</v>
      </c>
      <c r="J8931" s="265">
        <v>-40647.089999999997</v>
      </c>
      <c r="K8931" s="82" t="str">
        <f>IFERROR(IFERROR(VLOOKUP(I8931,'DE-PARA'!B:D,3,0),VLOOKUP(I8931,'DE-PARA'!C:D,2,0)),"NÃO ENCONTRADO")</f>
        <v>Pessoal</v>
      </c>
      <c r="L8931" s="50" t="str">
        <f>VLOOKUP(K8931,'Base -Receita-Despesa'!$B:$AS,1,FALSE)</f>
        <v>Pessoal</v>
      </c>
    </row>
    <row r="8932" spans="1:12" ht="15" customHeight="1" x14ac:dyDescent="0.25">
      <c r="A8932" s="81" t="str">
        <f t="shared" si="284"/>
        <v>2020</v>
      </c>
      <c r="B8932" s="259" t="s">
        <v>1021</v>
      </c>
      <c r="C8932" s="260" t="s">
        <v>1022</v>
      </c>
      <c r="D8932" s="73" t="str">
        <f t="shared" si="285"/>
        <v>set/2020</v>
      </c>
      <c r="E8932" s="263">
        <v>44102</v>
      </c>
      <c r="F8932" s="259">
        <v>48409</v>
      </c>
      <c r="G8932" s="259" t="s">
        <v>295</v>
      </c>
      <c r="H8932" s="264" t="s">
        <v>591</v>
      </c>
      <c r="I8932" s="264" t="s">
        <v>188</v>
      </c>
      <c r="J8932" s="264">
        <v>-115</v>
      </c>
      <c r="K8932" s="82" t="str">
        <f>IFERROR(IFERROR(VLOOKUP(I8932,'DE-PARA'!B:D,3,0),VLOOKUP(I8932,'DE-PARA'!C:D,2,0)),"NÃO ENCONTRADO")</f>
        <v>Tributos, Taxas e Contribuições</v>
      </c>
      <c r="L8932" s="50" t="str">
        <f>VLOOKUP(K8932,'Base -Receita-Despesa'!$B:$AS,1,FALSE)</f>
        <v>Tributos, Taxas e Contribuições</v>
      </c>
    </row>
    <row r="8933" spans="1:12" ht="15" customHeight="1" x14ac:dyDescent="0.25">
      <c r="A8933" s="81" t="str">
        <f t="shared" si="284"/>
        <v>2020</v>
      </c>
      <c r="B8933" s="259" t="s">
        <v>1021</v>
      </c>
      <c r="C8933" s="260" t="s">
        <v>1022</v>
      </c>
      <c r="D8933" s="73" t="str">
        <f t="shared" si="285"/>
        <v>set/2020</v>
      </c>
      <c r="E8933" s="263">
        <v>44102</v>
      </c>
      <c r="F8933" s="259" t="s">
        <v>214</v>
      </c>
      <c r="G8933" s="259" t="s">
        <v>295</v>
      </c>
      <c r="H8933" s="264" t="s">
        <v>197</v>
      </c>
      <c r="I8933" s="264" t="s">
        <v>133</v>
      </c>
      <c r="J8933" s="264">
        <v>-10</v>
      </c>
      <c r="K8933" s="82" t="str">
        <f>IFERROR(IFERROR(VLOOKUP(I8933,'DE-PARA'!B:D,3,0),VLOOKUP(I8933,'DE-PARA'!C:D,2,0)),"NÃO ENCONTRADO")</f>
        <v>Outras Saídas</v>
      </c>
      <c r="L8933" s="50" t="str">
        <f>VLOOKUP(K8933,'Base -Receita-Despesa'!$B:$AS,1,FALSE)</f>
        <v>Outras Saídas</v>
      </c>
    </row>
    <row r="8934" spans="1:12" ht="15" customHeight="1" x14ac:dyDescent="0.25">
      <c r="A8934" s="81" t="str">
        <f t="shared" si="284"/>
        <v>2020</v>
      </c>
      <c r="B8934" s="259" t="s">
        <v>1021</v>
      </c>
      <c r="C8934" s="260" t="s">
        <v>1022</v>
      </c>
      <c r="D8934" s="73" t="str">
        <f t="shared" si="285"/>
        <v>set/2020</v>
      </c>
      <c r="E8934" s="263">
        <v>44102</v>
      </c>
      <c r="F8934" s="259" t="s">
        <v>214</v>
      </c>
      <c r="G8934" s="259" t="s">
        <v>295</v>
      </c>
      <c r="H8934" s="264" t="s">
        <v>197</v>
      </c>
      <c r="I8934" s="264" t="s">
        <v>133</v>
      </c>
      <c r="J8934" s="264">
        <v>-10</v>
      </c>
      <c r="K8934" s="82" t="str">
        <f>IFERROR(IFERROR(VLOOKUP(I8934,'DE-PARA'!B:D,3,0),VLOOKUP(I8934,'DE-PARA'!C:D,2,0)),"NÃO ENCONTRADO")</f>
        <v>Outras Saídas</v>
      </c>
      <c r="L8934" s="50" t="str">
        <f>VLOOKUP(K8934,'Base -Receita-Despesa'!$B:$AS,1,FALSE)</f>
        <v>Outras Saídas</v>
      </c>
    </row>
    <row r="8935" spans="1:12" ht="15" customHeight="1" x14ac:dyDescent="0.25">
      <c r="A8935" s="81" t="str">
        <f t="shared" si="284"/>
        <v>2020</v>
      </c>
      <c r="B8935" s="259" t="s">
        <v>1021</v>
      </c>
      <c r="C8935" s="260" t="s">
        <v>1022</v>
      </c>
      <c r="D8935" s="73" t="str">
        <f t="shared" si="285"/>
        <v>set/2020</v>
      </c>
      <c r="E8935" s="263">
        <v>44102</v>
      </c>
      <c r="F8935" s="259" t="s">
        <v>214</v>
      </c>
      <c r="G8935" s="259" t="s">
        <v>295</v>
      </c>
      <c r="H8935" s="264" t="s">
        <v>197</v>
      </c>
      <c r="I8935" s="264" t="s">
        <v>133</v>
      </c>
      <c r="J8935" s="264">
        <v>-10</v>
      </c>
      <c r="K8935" s="82" t="str">
        <f>IFERROR(IFERROR(VLOOKUP(I8935,'DE-PARA'!B:D,3,0),VLOOKUP(I8935,'DE-PARA'!C:D,2,0)),"NÃO ENCONTRADO")</f>
        <v>Outras Saídas</v>
      </c>
      <c r="L8935" s="50" t="str">
        <f>VLOOKUP(K8935,'Base -Receita-Despesa'!$B:$AS,1,FALSE)</f>
        <v>Outras Saídas</v>
      </c>
    </row>
    <row r="8936" spans="1:12" ht="15" customHeight="1" x14ac:dyDescent="0.25">
      <c r="A8936" s="81" t="str">
        <f t="shared" si="284"/>
        <v>2020</v>
      </c>
      <c r="B8936" s="259" t="s">
        <v>1021</v>
      </c>
      <c r="C8936" s="260" t="s">
        <v>1022</v>
      </c>
      <c r="D8936" s="73" t="str">
        <f t="shared" si="285"/>
        <v>set/2020</v>
      </c>
      <c r="E8936" s="263">
        <v>44102</v>
      </c>
      <c r="F8936" s="259" t="s">
        <v>129</v>
      </c>
      <c r="G8936" s="259" t="s">
        <v>295</v>
      </c>
      <c r="H8936" s="264" t="s">
        <v>1105</v>
      </c>
      <c r="I8936" s="264" t="s">
        <v>131</v>
      </c>
      <c r="J8936" s="265">
        <v>-6179.76</v>
      </c>
      <c r="K8936" s="82" t="str">
        <f>IFERROR(IFERROR(VLOOKUP(I8936,'DE-PARA'!B:D,3,0),VLOOKUP(I8936,'DE-PARA'!C:D,2,0)),"NÃO ENCONTRADO")</f>
        <v>Pessoal</v>
      </c>
      <c r="L8936" s="50" t="str">
        <f>VLOOKUP(K8936,'Base -Receita-Despesa'!$B:$AS,1,FALSE)</f>
        <v>Pessoal</v>
      </c>
    </row>
    <row r="8937" spans="1:12" ht="15" customHeight="1" x14ac:dyDescent="0.25">
      <c r="A8937" s="81" t="str">
        <f t="shared" si="284"/>
        <v>2020</v>
      </c>
      <c r="B8937" s="259" t="s">
        <v>1021</v>
      </c>
      <c r="C8937" s="260" t="s">
        <v>1022</v>
      </c>
      <c r="D8937" s="73" t="str">
        <f t="shared" si="285"/>
        <v>set/2020</v>
      </c>
      <c r="E8937" s="263">
        <v>44102</v>
      </c>
      <c r="F8937" s="259" t="s">
        <v>129</v>
      </c>
      <c r="G8937" s="259" t="s">
        <v>295</v>
      </c>
      <c r="H8937" s="264" t="s">
        <v>1055</v>
      </c>
      <c r="I8937" s="264" t="s">
        <v>131</v>
      </c>
      <c r="J8937" s="265">
        <v>-2782.24</v>
      </c>
      <c r="K8937" s="82" t="str">
        <f>IFERROR(IFERROR(VLOOKUP(I8937,'DE-PARA'!B:D,3,0),VLOOKUP(I8937,'DE-PARA'!C:D,2,0)),"NÃO ENCONTRADO")</f>
        <v>Pessoal</v>
      </c>
      <c r="L8937" s="50" t="str">
        <f>VLOOKUP(K8937,'Base -Receita-Despesa'!$B:$AS,1,FALSE)</f>
        <v>Pessoal</v>
      </c>
    </row>
    <row r="8938" spans="1:12" ht="15" customHeight="1" x14ac:dyDescent="0.25">
      <c r="A8938" s="81" t="str">
        <f t="shared" si="284"/>
        <v>2020</v>
      </c>
      <c r="B8938" s="259" t="s">
        <v>1021</v>
      </c>
      <c r="C8938" s="260" t="s">
        <v>1022</v>
      </c>
      <c r="D8938" s="73" t="str">
        <f t="shared" si="285"/>
        <v>set/2020</v>
      </c>
      <c r="E8938" s="263">
        <v>44102</v>
      </c>
      <c r="F8938" s="259" t="s">
        <v>129</v>
      </c>
      <c r="G8938" s="259" t="s">
        <v>295</v>
      </c>
      <c r="H8938" s="264" t="s">
        <v>2322</v>
      </c>
      <c r="I8938" s="264" t="s">
        <v>131</v>
      </c>
      <c r="J8938" s="265">
        <v>-3584.53</v>
      </c>
      <c r="K8938" s="82" t="str">
        <f>IFERROR(IFERROR(VLOOKUP(I8938,'DE-PARA'!B:D,3,0),VLOOKUP(I8938,'DE-PARA'!C:D,2,0)),"NÃO ENCONTRADO")</f>
        <v>Pessoal</v>
      </c>
      <c r="L8938" s="50" t="str">
        <f>VLOOKUP(K8938,'Base -Receita-Despesa'!$B:$AS,1,FALSE)</f>
        <v>Pessoal</v>
      </c>
    </row>
    <row r="8939" spans="1:12" ht="15" customHeight="1" x14ac:dyDescent="0.25">
      <c r="A8939" s="81" t="str">
        <f t="shared" si="284"/>
        <v>2020</v>
      </c>
      <c r="B8939" s="259" t="s">
        <v>1021</v>
      </c>
      <c r="C8939" s="260" t="s">
        <v>1022</v>
      </c>
      <c r="D8939" s="73" t="str">
        <f t="shared" si="285"/>
        <v>set/2020</v>
      </c>
      <c r="E8939" s="263">
        <v>44102</v>
      </c>
      <c r="F8939" s="259" t="s">
        <v>129</v>
      </c>
      <c r="G8939" s="259" t="s">
        <v>295</v>
      </c>
      <c r="H8939" s="264" t="s">
        <v>2323</v>
      </c>
      <c r="I8939" s="264" t="s">
        <v>131</v>
      </c>
      <c r="J8939" s="265">
        <v>-3626.72</v>
      </c>
      <c r="K8939" s="82" t="str">
        <f>IFERROR(IFERROR(VLOOKUP(I8939,'DE-PARA'!B:D,3,0),VLOOKUP(I8939,'DE-PARA'!C:D,2,0)),"NÃO ENCONTRADO")</f>
        <v>Pessoal</v>
      </c>
      <c r="L8939" s="50" t="str">
        <f>VLOOKUP(K8939,'Base -Receita-Despesa'!$B:$AS,1,FALSE)</f>
        <v>Pessoal</v>
      </c>
    </row>
    <row r="8940" spans="1:12" ht="15" customHeight="1" x14ac:dyDescent="0.25">
      <c r="A8940" s="81" t="str">
        <f t="shared" si="284"/>
        <v>2020</v>
      </c>
      <c r="B8940" s="259" t="s">
        <v>1023</v>
      </c>
      <c r="C8940" s="260" t="s">
        <v>1022</v>
      </c>
      <c r="D8940" s="73" t="str">
        <f t="shared" si="285"/>
        <v>set/2020</v>
      </c>
      <c r="E8940" s="263">
        <v>44103</v>
      </c>
      <c r="F8940" s="259" t="s">
        <v>205</v>
      </c>
      <c r="G8940" s="259" t="s">
        <v>295</v>
      </c>
      <c r="H8940" s="264" t="s">
        <v>736</v>
      </c>
      <c r="I8940" s="264" t="s">
        <v>125</v>
      </c>
      <c r="J8940" s="265">
        <v>-38797.980000000003</v>
      </c>
      <c r="K8940" s="82" t="str">
        <f>IFERROR(IFERROR(VLOOKUP(I8940,'DE-PARA'!B:D,3,0),VLOOKUP(I8940,'DE-PARA'!C:D,2,0)),"NÃO ENCONTRADO")</f>
        <v>TEV – Transferências Entre Contas (Entradas)</v>
      </c>
      <c r="L8940" s="50" t="str">
        <f>VLOOKUP(K8940,'Base -Receita-Despesa'!$B:$AS,1,FALSE)</f>
        <v>TEV – Transferências Entre Contas (Entradas)</v>
      </c>
    </row>
    <row r="8941" spans="1:12" ht="15" customHeight="1" x14ac:dyDescent="0.25">
      <c r="A8941" s="81" t="str">
        <f t="shared" si="284"/>
        <v>2020</v>
      </c>
      <c r="B8941" s="259" t="s">
        <v>1021</v>
      </c>
      <c r="C8941" s="260" t="s">
        <v>1022</v>
      </c>
      <c r="D8941" s="73" t="str">
        <f t="shared" si="285"/>
        <v>set/2020</v>
      </c>
      <c r="E8941" s="263">
        <v>44103</v>
      </c>
      <c r="F8941" s="259" t="s">
        <v>205</v>
      </c>
      <c r="G8941" s="259" t="s">
        <v>295</v>
      </c>
      <c r="H8941" s="264" t="s">
        <v>736</v>
      </c>
      <c r="I8941" s="264" t="s">
        <v>125</v>
      </c>
      <c r="J8941" s="265">
        <v>38797.980000000003</v>
      </c>
      <c r="K8941" s="82" t="str">
        <f>IFERROR(IFERROR(VLOOKUP(I8941,'DE-PARA'!B:D,3,0),VLOOKUP(I8941,'DE-PARA'!C:D,2,0)),"NÃO ENCONTRADO")</f>
        <v>TEV – Transferências Entre Contas (Entradas)</v>
      </c>
      <c r="L8941" s="50" t="str">
        <f>VLOOKUP(K8941,'Base -Receita-Despesa'!$B:$AS,1,FALSE)</f>
        <v>TEV – Transferências Entre Contas (Entradas)</v>
      </c>
    </row>
    <row r="8942" spans="1:12" ht="15" customHeight="1" x14ac:dyDescent="0.25">
      <c r="A8942" s="81" t="str">
        <f t="shared" si="284"/>
        <v>2020</v>
      </c>
      <c r="B8942" s="259" t="s">
        <v>1021</v>
      </c>
      <c r="C8942" s="260" t="s">
        <v>1022</v>
      </c>
      <c r="D8942" s="73" t="str">
        <f t="shared" si="285"/>
        <v>set/2020</v>
      </c>
      <c r="E8942" s="263">
        <v>44103</v>
      </c>
      <c r="F8942" s="259">
        <v>200901491553</v>
      </c>
      <c r="G8942" s="259" t="s">
        <v>295</v>
      </c>
      <c r="H8942" s="264" t="s">
        <v>185</v>
      </c>
      <c r="I8942" s="264" t="s">
        <v>138</v>
      </c>
      <c r="J8942" s="264">
        <v>-630.53</v>
      </c>
      <c r="K8942" s="82" t="str">
        <f>IFERROR(IFERROR(VLOOKUP(I8942,'DE-PARA'!B:D,3,0),VLOOKUP(I8942,'DE-PARA'!C:D,2,0)),"NÃO ENCONTRADO")</f>
        <v>Concessionárias (água, luz e telefone)</v>
      </c>
      <c r="L8942" s="50" t="str">
        <f>VLOOKUP(K8942,'Base -Receita-Despesa'!$B:$AS,1,FALSE)</f>
        <v>Concessionárias (água, luz e telefone)</v>
      </c>
    </row>
    <row r="8943" spans="1:12" ht="15" customHeight="1" x14ac:dyDescent="0.25">
      <c r="A8943" s="81" t="str">
        <f t="shared" si="284"/>
        <v>2020</v>
      </c>
      <c r="B8943" s="259" t="s">
        <v>1021</v>
      </c>
      <c r="C8943" s="260" t="s">
        <v>1022</v>
      </c>
      <c r="D8943" s="73" t="str">
        <f t="shared" si="285"/>
        <v>set/2020</v>
      </c>
      <c r="E8943" s="263">
        <v>44103</v>
      </c>
      <c r="F8943" s="259">
        <v>2</v>
      </c>
      <c r="G8943" s="259" t="s">
        <v>295</v>
      </c>
      <c r="H8943" s="264" t="s">
        <v>2324</v>
      </c>
      <c r="I8943" s="264" t="s">
        <v>140</v>
      </c>
      <c r="J8943" s="264">
        <v>-180</v>
      </c>
      <c r="K8943" s="82" t="str">
        <f>IFERROR(IFERROR(VLOOKUP(I8943,'DE-PARA'!B:D,3,0),VLOOKUP(I8943,'DE-PARA'!C:D,2,0)),"NÃO ENCONTRADO")</f>
        <v>Materiais</v>
      </c>
      <c r="L8943" s="50" t="str">
        <f>VLOOKUP(K8943,'Base -Receita-Despesa'!$B:$AS,1,FALSE)</f>
        <v>Materiais</v>
      </c>
    </row>
    <row r="8944" spans="1:12" ht="15" customHeight="1" x14ac:dyDescent="0.25">
      <c r="A8944" s="81" t="str">
        <f t="shared" si="284"/>
        <v>2020</v>
      </c>
      <c r="B8944" s="259" t="s">
        <v>1021</v>
      </c>
      <c r="C8944" s="260" t="s">
        <v>1022</v>
      </c>
      <c r="D8944" s="73" t="str">
        <f t="shared" si="285"/>
        <v>set/2020</v>
      </c>
      <c r="E8944" s="263">
        <v>44103</v>
      </c>
      <c r="F8944" s="259">
        <v>3</v>
      </c>
      <c r="G8944" s="259" t="s">
        <v>295</v>
      </c>
      <c r="H8944" s="264" t="s">
        <v>871</v>
      </c>
      <c r="I8944" s="264" t="s">
        <v>243</v>
      </c>
      <c r="J8944" s="265">
        <v>-23913.8</v>
      </c>
      <c r="K8944" s="82" t="str">
        <f>IFERROR(IFERROR(VLOOKUP(I8944,'DE-PARA'!B:D,3,0),VLOOKUP(I8944,'DE-PARA'!C:D,2,0)),"NÃO ENCONTRADO")</f>
        <v>Pessoal</v>
      </c>
      <c r="L8944" s="50" t="str">
        <f>VLOOKUP(K8944,'Base -Receita-Despesa'!$B:$AS,1,FALSE)</f>
        <v>Pessoal</v>
      </c>
    </row>
    <row r="8945" spans="1:12" ht="15" customHeight="1" x14ac:dyDescent="0.25">
      <c r="A8945" s="81" t="str">
        <f t="shared" si="284"/>
        <v>2020</v>
      </c>
      <c r="B8945" s="259" t="s">
        <v>1021</v>
      </c>
      <c r="C8945" s="260" t="s">
        <v>1022</v>
      </c>
      <c r="D8945" s="73" t="str">
        <f t="shared" si="285"/>
        <v>set/2020</v>
      </c>
      <c r="E8945" s="263">
        <v>44103</v>
      </c>
      <c r="F8945" s="259">
        <v>3</v>
      </c>
      <c r="G8945" s="259" t="s">
        <v>295</v>
      </c>
      <c r="H8945" s="264" t="s">
        <v>2224</v>
      </c>
      <c r="I8945" s="264" t="s">
        <v>243</v>
      </c>
      <c r="J8945" s="265">
        <v>-22735.16</v>
      </c>
      <c r="K8945" s="82" t="str">
        <f>IFERROR(IFERROR(VLOOKUP(I8945,'DE-PARA'!B:D,3,0),VLOOKUP(I8945,'DE-PARA'!C:D,2,0)),"NÃO ENCONTRADO")</f>
        <v>Pessoal</v>
      </c>
      <c r="L8945" s="50" t="str">
        <f>VLOOKUP(K8945,'Base -Receita-Despesa'!$B:$AS,1,FALSE)</f>
        <v>Pessoal</v>
      </c>
    </row>
    <row r="8946" spans="1:12" ht="15" customHeight="1" x14ac:dyDescent="0.25">
      <c r="A8946" s="81" t="str">
        <f t="shared" ref="A8946:A9009" si="286">IF(K8946="NÃO ENCONTRADO",0,RIGHT(D8946,4))</f>
        <v>2020</v>
      </c>
      <c r="B8946" s="259" t="s">
        <v>1021</v>
      </c>
      <c r="C8946" s="260" t="s">
        <v>1022</v>
      </c>
      <c r="D8946" s="73" t="str">
        <f t="shared" si="285"/>
        <v>set/2020</v>
      </c>
      <c r="E8946" s="263">
        <v>44103</v>
      </c>
      <c r="F8946" s="259" t="s">
        <v>929</v>
      </c>
      <c r="G8946" s="259" t="s">
        <v>295</v>
      </c>
      <c r="H8946" s="264" t="s">
        <v>2243</v>
      </c>
      <c r="I8946" s="264" t="s">
        <v>135</v>
      </c>
      <c r="J8946" s="264">
        <v>-374.37</v>
      </c>
      <c r="K8946" s="82" t="str">
        <f>IFERROR(IFERROR(VLOOKUP(I8946,'DE-PARA'!B:D,3,0),VLOOKUP(I8946,'DE-PARA'!C:D,2,0)),"NÃO ENCONTRADO")</f>
        <v>Pessoal</v>
      </c>
      <c r="L8946" s="50" t="str">
        <f>VLOOKUP(K8946,'Base -Receita-Despesa'!$B:$AS,1,FALSE)</f>
        <v>Pessoal</v>
      </c>
    </row>
    <row r="8947" spans="1:12" ht="15" customHeight="1" x14ac:dyDescent="0.25">
      <c r="A8947" s="81" t="str">
        <f t="shared" si="286"/>
        <v>2020</v>
      </c>
      <c r="B8947" s="259" t="s">
        <v>1021</v>
      </c>
      <c r="C8947" s="260" t="s">
        <v>1022</v>
      </c>
      <c r="D8947" s="73" t="str">
        <f t="shared" si="285"/>
        <v>set/2020</v>
      </c>
      <c r="E8947" s="263">
        <v>44103</v>
      </c>
      <c r="F8947" s="259">
        <v>214</v>
      </c>
      <c r="G8947" s="259" t="s">
        <v>295</v>
      </c>
      <c r="H8947" s="264" t="s">
        <v>2325</v>
      </c>
      <c r="I8947" s="264" t="s">
        <v>120</v>
      </c>
      <c r="J8947" s="264">
        <v>-480</v>
      </c>
      <c r="K8947" s="82" t="str">
        <f>IFERROR(IFERROR(VLOOKUP(I8947,'DE-PARA'!B:D,3,0),VLOOKUP(I8947,'DE-PARA'!C:D,2,0)),"NÃO ENCONTRADO")</f>
        <v>Serviços</v>
      </c>
      <c r="L8947" s="50" t="str">
        <f>VLOOKUP(K8947,'Base -Receita-Despesa'!$B:$AS,1,FALSE)</f>
        <v>Serviços</v>
      </c>
    </row>
    <row r="8948" spans="1:12" ht="15" customHeight="1" x14ac:dyDescent="0.25">
      <c r="A8948" s="81" t="str">
        <f t="shared" si="286"/>
        <v>2020</v>
      </c>
      <c r="B8948" s="259" t="s">
        <v>1021</v>
      </c>
      <c r="C8948" s="260" t="s">
        <v>1022</v>
      </c>
      <c r="D8948" s="73" t="str">
        <f t="shared" si="285"/>
        <v>set/2020</v>
      </c>
      <c r="E8948" s="263">
        <v>44103</v>
      </c>
      <c r="F8948" s="259" t="s">
        <v>214</v>
      </c>
      <c r="G8948" s="259" t="s">
        <v>295</v>
      </c>
      <c r="H8948" s="264" t="s">
        <v>197</v>
      </c>
      <c r="I8948" s="264" t="s">
        <v>133</v>
      </c>
      <c r="J8948" s="264">
        <v>-10</v>
      </c>
      <c r="K8948" s="82" t="str">
        <f>IFERROR(IFERROR(VLOOKUP(I8948,'DE-PARA'!B:D,3,0),VLOOKUP(I8948,'DE-PARA'!C:D,2,0)),"NÃO ENCONTRADO")</f>
        <v>Outras Saídas</v>
      </c>
      <c r="L8948" s="50" t="str">
        <f>VLOOKUP(K8948,'Base -Receita-Despesa'!$B:$AS,1,FALSE)</f>
        <v>Outras Saídas</v>
      </c>
    </row>
    <row r="8949" spans="1:12" ht="15" customHeight="1" x14ac:dyDescent="0.25">
      <c r="A8949" s="81" t="str">
        <f t="shared" si="286"/>
        <v>2020</v>
      </c>
      <c r="B8949" s="259" t="s">
        <v>1021</v>
      </c>
      <c r="C8949" s="260" t="s">
        <v>1022</v>
      </c>
      <c r="D8949" s="73" t="str">
        <f t="shared" si="285"/>
        <v>set/2020</v>
      </c>
      <c r="E8949" s="263">
        <v>44103</v>
      </c>
      <c r="F8949" s="259" t="s">
        <v>214</v>
      </c>
      <c r="G8949" s="259" t="s">
        <v>295</v>
      </c>
      <c r="H8949" s="264" t="s">
        <v>197</v>
      </c>
      <c r="I8949" s="264" t="s">
        <v>133</v>
      </c>
      <c r="J8949" s="264">
        <v>-10</v>
      </c>
      <c r="K8949" s="82" t="str">
        <f>IFERROR(IFERROR(VLOOKUP(I8949,'DE-PARA'!B:D,3,0),VLOOKUP(I8949,'DE-PARA'!C:D,2,0)),"NÃO ENCONTRADO")</f>
        <v>Outras Saídas</v>
      </c>
      <c r="L8949" s="50" t="str">
        <f>VLOOKUP(K8949,'Base -Receita-Despesa'!$B:$AS,1,FALSE)</f>
        <v>Outras Saídas</v>
      </c>
    </row>
    <row r="8950" spans="1:12" ht="15" customHeight="1" x14ac:dyDescent="0.25">
      <c r="A8950" s="81" t="str">
        <f t="shared" si="286"/>
        <v>2020</v>
      </c>
      <c r="B8950" s="259" t="s">
        <v>1021</v>
      </c>
      <c r="C8950" s="260" t="s">
        <v>1022</v>
      </c>
      <c r="D8950" s="73" t="str">
        <f t="shared" si="285"/>
        <v>set/2020</v>
      </c>
      <c r="E8950" s="263">
        <v>44103</v>
      </c>
      <c r="F8950" s="259" t="s">
        <v>214</v>
      </c>
      <c r="G8950" s="259" t="s">
        <v>295</v>
      </c>
      <c r="H8950" s="264" t="s">
        <v>197</v>
      </c>
      <c r="I8950" s="264" t="s">
        <v>133</v>
      </c>
      <c r="J8950" s="264">
        <v>-10</v>
      </c>
      <c r="K8950" s="82" t="str">
        <f>IFERROR(IFERROR(VLOOKUP(I8950,'DE-PARA'!B:D,3,0),VLOOKUP(I8950,'DE-PARA'!C:D,2,0)),"NÃO ENCONTRADO")</f>
        <v>Outras Saídas</v>
      </c>
      <c r="L8950" s="50" t="str">
        <f>VLOOKUP(K8950,'Base -Receita-Despesa'!$B:$AS,1,FALSE)</f>
        <v>Outras Saídas</v>
      </c>
    </row>
    <row r="8951" spans="1:12" ht="15" customHeight="1" x14ac:dyDescent="0.25">
      <c r="A8951" s="81" t="str">
        <f t="shared" si="286"/>
        <v>2020</v>
      </c>
      <c r="B8951" s="259" t="s">
        <v>1021</v>
      </c>
      <c r="C8951" s="260" t="s">
        <v>1022</v>
      </c>
      <c r="D8951" s="73" t="str">
        <f t="shared" si="285"/>
        <v>set/2020</v>
      </c>
      <c r="E8951" s="263">
        <v>44103</v>
      </c>
      <c r="F8951" s="259" t="s">
        <v>929</v>
      </c>
      <c r="G8951" s="259" t="s">
        <v>295</v>
      </c>
      <c r="H8951" s="264" t="s">
        <v>984</v>
      </c>
      <c r="I8951" s="264" t="s">
        <v>135</v>
      </c>
      <c r="J8951" s="265">
        <v>-48709.81</v>
      </c>
      <c r="K8951" s="82" t="str">
        <f>IFERROR(IFERROR(VLOOKUP(I8951,'DE-PARA'!B:D,3,0),VLOOKUP(I8951,'DE-PARA'!C:D,2,0)),"NÃO ENCONTRADO")</f>
        <v>Pessoal</v>
      </c>
      <c r="L8951" s="50" t="str">
        <f>VLOOKUP(K8951,'Base -Receita-Despesa'!$B:$AS,1,FALSE)</f>
        <v>Pessoal</v>
      </c>
    </row>
    <row r="8952" spans="1:12" ht="15" customHeight="1" x14ac:dyDescent="0.25">
      <c r="A8952" s="81" t="str">
        <f t="shared" si="286"/>
        <v>2020</v>
      </c>
      <c r="B8952" s="259" t="s">
        <v>1021</v>
      </c>
      <c r="C8952" s="260" t="s">
        <v>1022</v>
      </c>
      <c r="D8952" s="73" t="str">
        <f t="shared" si="285"/>
        <v>set/2020</v>
      </c>
      <c r="E8952" s="263">
        <v>44104</v>
      </c>
      <c r="F8952" s="259" t="s">
        <v>141</v>
      </c>
      <c r="G8952" s="259" t="s">
        <v>295</v>
      </c>
      <c r="H8952" s="264" t="s">
        <v>988</v>
      </c>
      <c r="I8952" s="264" t="s">
        <v>142</v>
      </c>
      <c r="J8952" s="265">
        <v>1924.66</v>
      </c>
      <c r="K8952" s="82" t="str">
        <f>IFERROR(IFERROR(VLOOKUP(I8952,'DE-PARA'!B:D,3,0),VLOOKUP(I8952,'DE-PARA'!C:D,2,0)),"NÃO ENCONTRADO")</f>
        <v>Outras Saídas</v>
      </c>
      <c r="L8952" s="50" t="str">
        <f>VLOOKUP(K8952,'Base -Receita-Despesa'!$B:$AS,1,FALSE)</f>
        <v>Outras Saídas</v>
      </c>
    </row>
    <row r="8953" spans="1:12" ht="15" customHeight="1" x14ac:dyDescent="0.25">
      <c r="A8953" s="81" t="str">
        <f t="shared" si="286"/>
        <v>2020</v>
      </c>
      <c r="B8953" s="259" t="s">
        <v>1021</v>
      </c>
      <c r="C8953" s="260" t="s">
        <v>1022</v>
      </c>
      <c r="D8953" s="73" t="str">
        <f t="shared" si="285"/>
        <v>set/2020</v>
      </c>
      <c r="E8953" s="263">
        <v>44104</v>
      </c>
      <c r="F8953" s="259">
        <v>26621</v>
      </c>
      <c r="G8953" s="259" t="s">
        <v>295</v>
      </c>
      <c r="H8953" s="264" t="s">
        <v>782</v>
      </c>
      <c r="I8953" s="264" t="s">
        <v>249</v>
      </c>
      <c r="J8953" s="264">
        <v>-299.83</v>
      </c>
      <c r="K8953" s="82" t="str">
        <f>IFERROR(IFERROR(VLOOKUP(I8953,'DE-PARA'!B:D,3,0),VLOOKUP(I8953,'DE-PARA'!C:D,2,0)),"NÃO ENCONTRADO")</f>
        <v>Materiais</v>
      </c>
      <c r="L8953" s="50" t="str">
        <f>VLOOKUP(K8953,'Base -Receita-Despesa'!$B:$AS,1,FALSE)</f>
        <v>Materiais</v>
      </c>
    </row>
    <row r="8954" spans="1:12" ht="15" customHeight="1" x14ac:dyDescent="0.25">
      <c r="A8954" s="81" t="str">
        <f t="shared" si="286"/>
        <v>2020</v>
      </c>
      <c r="B8954" s="259" t="s">
        <v>1021</v>
      </c>
      <c r="C8954" s="260" t="s">
        <v>1022</v>
      </c>
      <c r="D8954" s="73" t="str">
        <f t="shared" si="285"/>
        <v>set/2020</v>
      </c>
      <c r="E8954" s="263">
        <v>44104</v>
      </c>
      <c r="F8954" s="259" t="s">
        <v>214</v>
      </c>
      <c r="G8954" s="259" t="s">
        <v>295</v>
      </c>
      <c r="H8954" s="264" t="s">
        <v>136</v>
      </c>
      <c r="I8954" s="264" t="s">
        <v>133</v>
      </c>
      <c r="J8954" s="264">
        <v>-5.24</v>
      </c>
      <c r="K8954" s="82" t="str">
        <f>IFERROR(IFERROR(VLOOKUP(I8954,'DE-PARA'!B:D,3,0),VLOOKUP(I8954,'DE-PARA'!C:D,2,0)),"NÃO ENCONTRADO")</f>
        <v>Outras Saídas</v>
      </c>
      <c r="L8954" s="50" t="str">
        <f>VLOOKUP(K8954,'Base -Receita-Despesa'!$B:$AS,1,FALSE)</f>
        <v>Outras Saídas</v>
      </c>
    </row>
    <row r="8955" spans="1:12" ht="15" customHeight="1" x14ac:dyDescent="0.25">
      <c r="A8955" s="81" t="str">
        <f t="shared" si="286"/>
        <v>2020</v>
      </c>
      <c r="B8955" s="259" t="s">
        <v>1021</v>
      </c>
      <c r="C8955" s="260" t="s">
        <v>1022</v>
      </c>
      <c r="D8955" s="73" t="str">
        <f t="shared" si="285"/>
        <v>set/2020</v>
      </c>
      <c r="E8955" s="263">
        <v>44104</v>
      </c>
      <c r="F8955" s="259" t="s">
        <v>171</v>
      </c>
      <c r="G8955" s="259" t="s">
        <v>295</v>
      </c>
      <c r="H8955" s="264" t="s">
        <v>989</v>
      </c>
      <c r="I8955" s="264" t="s">
        <v>238</v>
      </c>
      <c r="J8955" s="264">
        <v>-0.02</v>
      </c>
      <c r="K8955" s="82" t="str">
        <f>IFERROR(IFERROR(VLOOKUP(I8955,'DE-PARA'!B:D,3,0),VLOOKUP(I8955,'DE-PARA'!C:D,2,0)),"NÃO ENCONTRADO")</f>
        <v>Rendimentos sobre Aplicações Financeiras</v>
      </c>
      <c r="L8955" s="50" t="str">
        <f>VLOOKUP(K8955,'Base -Receita-Despesa'!$B:$AS,1,FALSE)</f>
        <v>Rendimentos sobre Aplicações Financeiras</v>
      </c>
    </row>
    <row r="8956" spans="1:12" ht="15" customHeight="1" x14ac:dyDescent="0.25">
      <c r="A8956" s="81" t="str">
        <f t="shared" si="286"/>
        <v>2020</v>
      </c>
      <c r="B8956" s="259" t="s">
        <v>1021</v>
      </c>
      <c r="C8956" s="260" t="s">
        <v>1022</v>
      </c>
      <c r="D8956" s="73" t="str">
        <f t="shared" si="285"/>
        <v>out/2020</v>
      </c>
      <c r="E8956" s="263">
        <v>44105</v>
      </c>
      <c r="F8956" s="259">
        <v>32868</v>
      </c>
      <c r="G8956" s="259" t="s">
        <v>295</v>
      </c>
      <c r="H8956" s="264" t="s">
        <v>2326</v>
      </c>
      <c r="I8956" s="264" t="s">
        <v>169</v>
      </c>
      <c r="J8956" s="264">
        <v>630</v>
      </c>
      <c r="K8956" s="82" t="str">
        <f>IFERROR(IFERROR(VLOOKUP(I8956,'DE-PARA'!B:D,3,0),VLOOKUP(I8956,'DE-PARA'!C:D,2,0)),"NÃO ENCONTRADO")</f>
        <v>Serviços</v>
      </c>
      <c r="L8956" s="50" t="str">
        <f>VLOOKUP(K8956,'Base -Receita-Despesa'!$B:$AS,1,FALSE)</f>
        <v>Serviços</v>
      </c>
    </row>
    <row r="8957" spans="1:12" ht="15" customHeight="1" x14ac:dyDescent="0.25">
      <c r="A8957" s="81" t="str">
        <f t="shared" si="286"/>
        <v>2020</v>
      </c>
      <c r="B8957" s="259" t="s">
        <v>1021</v>
      </c>
      <c r="C8957" s="260" t="s">
        <v>1022</v>
      </c>
      <c r="D8957" s="73" t="str">
        <f t="shared" si="285"/>
        <v>out/2020</v>
      </c>
      <c r="E8957" s="263">
        <v>44105</v>
      </c>
      <c r="F8957" s="259">
        <v>16300</v>
      </c>
      <c r="G8957" s="259" t="s">
        <v>295</v>
      </c>
      <c r="H8957" s="264" t="s">
        <v>2326</v>
      </c>
      <c r="I8957" s="264" t="s">
        <v>169</v>
      </c>
      <c r="J8957" s="264">
        <v>250</v>
      </c>
      <c r="K8957" s="82" t="str">
        <f>IFERROR(IFERROR(VLOOKUP(I8957,'DE-PARA'!B:D,3,0),VLOOKUP(I8957,'DE-PARA'!C:D,2,0)),"NÃO ENCONTRADO")</f>
        <v>Serviços</v>
      </c>
      <c r="L8957" s="50" t="str">
        <f>VLOOKUP(K8957,'Base -Receita-Despesa'!$B:$AS,1,FALSE)</f>
        <v>Serviços</v>
      </c>
    </row>
    <row r="8958" spans="1:12" ht="15" customHeight="1" x14ac:dyDescent="0.25">
      <c r="A8958" s="81" t="str">
        <f t="shared" si="286"/>
        <v>2020</v>
      </c>
      <c r="B8958" s="259" t="s">
        <v>1021</v>
      </c>
      <c r="C8958" s="260" t="s">
        <v>1022</v>
      </c>
      <c r="D8958" s="73" t="str">
        <f t="shared" si="285"/>
        <v>out/2020</v>
      </c>
      <c r="E8958" s="263">
        <v>44105</v>
      </c>
      <c r="F8958" s="259">
        <v>32868</v>
      </c>
      <c r="G8958" s="259" t="s">
        <v>295</v>
      </c>
      <c r="H8958" s="264" t="s">
        <v>2326</v>
      </c>
      <c r="I8958" s="264" t="s">
        <v>169</v>
      </c>
      <c r="J8958" s="264">
        <v>-630</v>
      </c>
      <c r="K8958" s="82" t="str">
        <f>IFERROR(IFERROR(VLOOKUP(I8958,'DE-PARA'!B:D,3,0),VLOOKUP(I8958,'DE-PARA'!C:D,2,0)),"NÃO ENCONTRADO")</f>
        <v>Serviços</v>
      </c>
      <c r="L8958" s="50" t="str">
        <f>VLOOKUP(K8958,'Base -Receita-Despesa'!$B:$AS,1,FALSE)</f>
        <v>Serviços</v>
      </c>
    </row>
    <row r="8959" spans="1:12" ht="15" customHeight="1" x14ac:dyDescent="0.25">
      <c r="A8959" s="81" t="str">
        <f t="shared" si="286"/>
        <v>2020</v>
      </c>
      <c r="B8959" s="259" t="s">
        <v>1021</v>
      </c>
      <c r="C8959" s="260" t="s">
        <v>1022</v>
      </c>
      <c r="D8959" s="73" t="str">
        <f t="shared" si="285"/>
        <v>out/2020</v>
      </c>
      <c r="E8959" s="263">
        <v>44105</v>
      </c>
      <c r="F8959" s="259">
        <v>16300</v>
      </c>
      <c r="G8959" s="259" t="s">
        <v>295</v>
      </c>
      <c r="H8959" s="264" t="s">
        <v>2326</v>
      </c>
      <c r="I8959" s="264" t="s">
        <v>169</v>
      </c>
      <c r="J8959" s="264">
        <v>-250</v>
      </c>
      <c r="K8959" s="82" t="str">
        <f>IFERROR(IFERROR(VLOOKUP(I8959,'DE-PARA'!B:D,3,0),VLOOKUP(I8959,'DE-PARA'!C:D,2,0)),"NÃO ENCONTRADO")</f>
        <v>Serviços</v>
      </c>
      <c r="L8959" s="50" t="str">
        <f>VLOOKUP(K8959,'Base -Receita-Despesa'!$B:$AS,1,FALSE)</f>
        <v>Serviços</v>
      </c>
    </row>
    <row r="8960" spans="1:12" ht="15" customHeight="1" x14ac:dyDescent="0.25">
      <c r="A8960" s="81" t="str">
        <f t="shared" si="286"/>
        <v>2020</v>
      </c>
      <c r="B8960" s="259" t="s">
        <v>1021</v>
      </c>
      <c r="C8960" s="260" t="s">
        <v>1022</v>
      </c>
      <c r="D8960" s="73" t="str">
        <f t="shared" si="285"/>
        <v>out/2020</v>
      </c>
      <c r="E8960" s="263">
        <v>44105</v>
      </c>
      <c r="F8960" s="259" t="s">
        <v>141</v>
      </c>
      <c r="G8960" s="259" t="s">
        <v>295</v>
      </c>
      <c r="H8960" s="264" t="s">
        <v>990</v>
      </c>
      <c r="I8960" s="264" t="s">
        <v>142</v>
      </c>
      <c r="J8960" s="265">
        <v>-3000</v>
      </c>
      <c r="K8960" s="82" t="str">
        <f>IFERROR(IFERROR(VLOOKUP(I8960,'DE-PARA'!B:D,3,0),VLOOKUP(I8960,'DE-PARA'!C:D,2,0)),"NÃO ENCONTRADO")</f>
        <v>Outras Saídas</v>
      </c>
      <c r="L8960" s="50" t="str">
        <f>VLOOKUP(K8960,'Base -Receita-Despesa'!$B:$AS,1,FALSE)</f>
        <v>Outras Saídas</v>
      </c>
    </row>
    <row r="8961" spans="1:12" ht="15" customHeight="1" x14ac:dyDescent="0.25">
      <c r="A8961" s="81" t="str">
        <f t="shared" si="286"/>
        <v>2020</v>
      </c>
      <c r="B8961" s="259" t="s">
        <v>1021</v>
      </c>
      <c r="C8961" s="260" t="s">
        <v>1022</v>
      </c>
      <c r="D8961" s="73" t="str">
        <f t="shared" si="285"/>
        <v>out/2020</v>
      </c>
      <c r="E8961" s="263">
        <v>44105</v>
      </c>
      <c r="F8961" s="259">
        <v>48185</v>
      </c>
      <c r="G8961" s="259" t="s">
        <v>295</v>
      </c>
      <c r="H8961" s="264" t="s">
        <v>591</v>
      </c>
      <c r="I8961" s="264" t="s">
        <v>188</v>
      </c>
      <c r="J8961" s="264">
        <v>-90</v>
      </c>
      <c r="K8961" s="82" t="str">
        <f>IFERROR(IFERROR(VLOOKUP(I8961,'DE-PARA'!B:D,3,0),VLOOKUP(I8961,'DE-PARA'!C:D,2,0)),"NÃO ENCONTRADO")</f>
        <v>Tributos, Taxas e Contribuições</v>
      </c>
      <c r="L8961" s="50" t="str">
        <f>VLOOKUP(K8961,'Base -Receita-Despesa'!$B:$AS,1,FALSE)</f>
        <v>Tributos, Taxas e Contribuições</v>
      </c>
    </row>
    <row r="8962" spans="1:12" ht="15" customHeight="1" x14ac:dyDescent="0.25">
      <c r="A8962" s="81" t="str">
        <f t="shared" si="286"/>
        <v>2020</v>
      </c>
      <c r="B8962" s="259" t="s">
        <v>1021</v>
      </c>
      <c r="C8962" s="260" t="s">
        <v>1022</v>
      </c>
      <c r="D8962" s="73" t="str">
        <f t="shared" si="285"/>
        <v>out/2020</v>
      </c>
      <c r="E8962" s="263">
        <v>44105</v>
      </c>
      <c r="F8962" s="259" t="s">
        <v>214</v>
      </c>
      <c r="G8962" s="259" t="s">
        <v>295</v>
      </c>
      <c r="H8962" s="264" t="s">
        <v>136</v>
      </c>
      <c r="I8962" s="264" t="s">
        <v>133</v>
      </c>
      <c r="J8962" s="264">
        <v>-71.760000000000005</v>
      </c>
      <c r="K8962" s="82" t="str">
        <f>IFERROR(IFERROR(VLOOKUP(I8962,'DE-PARA'!B:D,3,0),VLOOKUP(I8962,'DE-PARA'!C:D,2,0)),"NÃO ENCONTRADO")</f>
        <v>Outras Saídas</v>
      </c>
      <c r="L8962" s="50" t="str">
        <f>VLOOKUP(K8962,'Base -Receita-Despesa'!$B:$AS,1,FALSE)</f>
        <v>Outras Saídas</v>
      </c>
    </row>
    <row r="8963" spans="1:12" ht="15" customHeight="1" x14ac:dyDescent="0.25">
      <c r="A8963" s="81" t="str">
        <f t="shared" si="286"/>
        <v>2020</v>
      </c>
      <c r="B8963" s="259" t="s">
        <v>1021</v>
      </c>
      <c r="C8963" s="260" t="s">
        <v>1022</v>
      </c>
      <c r="D8963" s="73" t="str">
        <f t="shared" ref="D8963:D9026" si="287">TEXT(E8963,"mmm/aaaa")</f>
        <v>out/2020</v>
      </c>
      <c r="E8963" s="263">
        <v>44106</v>
      </c>
      <c r="F8963" s="259">
        <v>32868</v>
      </c>
      <c r="G8963" s="259" t="s">
        <v>295</v>
      </c>
      <c r="H8963" s="264" t="s">
        <v>2326</v>
      </c>
      <c r="I8963" s="264" t="s">
        <v>169</v>
      </c>
      <c r="J8963" s="264">
        <v>-630</v>
      </c>
      <c r="K8963" s="82" t="str">
        <f>IFERROR(IFERROR(VLOOKUP(I8963,'DE-PARA'!B:D,3,0),VLOOKUP(I8963,'DE-PARA'!C:D,2,0)),"NÃO ENCONTRADO")</f>
        <v>Serviços</v>
      </c>
      <c r="L8963" s="50" t="str">
        <f>VLOOKUP(K8963,'Base -Receita-Despesa'!$B:$AS,1,FALSE)</f>
        <v>Serviços</v>
      </c>
    </row>
    <row r="8964" spans="1:12" ht="15" customHeight="1" x14ac:dyDescent="0.25">
      <c r="A8964" s="81" t="str">
        <f t="shared" si="286"/>
        <v>2020</v>
      </c>
      <c r="B8964" s="259" t="s">
        <v>1021</v>
      </c>
      <c r="C8964" s="260" t="s">
        <v>1022</v>
      </c>
      <c r="D8964" s="73" t="str">
        <f t="shared" si="287"/>
        <v>out/2020</v>
      </c>
      <c r="E8964" s="263">
        <v>44106</v>
      </c>
      <c r="F8964" s="259">
        <v>16300</v>
      </c>
      <c r="G8964" s="259" t="s">
        <v>295</v>
      </c>
      <c r="H8964" s="264" t="s">
        <v>2326</v>
      </c>
      <c r="I8964" s="264" t="s">
        <v>169</v>
      </c>
      <c r="J8964" s="264">
        <v>-250</v>
      </c>
      <c r="K8964" s="82" t="str">
        <f>IFERROR(IFERROR(VLOOKUP(I8964,'DE-PARA'!B:D,3,0),VLOOKUP(I8964,'DE-PARA'!C:D,2,0)),"NÃO ENCONTRADO")</f>
        <v>Serviços</v>
      </c>
      <c r="L8964" s="50" t="str">
        <f>VLOOKUP(K8964,'Base -Receita-Despesa'!$B:$AS,1,FALSE)</f>
        <v>Serviços</v>
      </c>
    </row>
    <row r="8965" spans="1:12" ht="15" customHeight="1" x14ac:dyDescent="0.25">
      <c r="A8965" s="81" t="str">
        <f t="shared" si="286"/>
        <v>2020</v>
      </c>
      <c r="B8965" s="259" t="s">
        <v>1021</v>
      </c>
      <c r="C8965" s="260" t="s">
        <v>1022</v>
      </c>
      <c r="D8965" s="73" t="str">
        <f t="shared" si="287"/>
        <v>out/2020</v>
      </c>
      <c r="E8965" s="263">
        <v>44109</v>
      </c>
      <c r="F8965" s="259" t="s">
        <v>749</v>
      </c>
      <c r="G8965" s="259" t="s">
        <v>295</v>
      </c>
      <c r="H8965" s="264" t="s">
        <v>1531</v>
      </c>
      <c r="I8965" s="264" t="s">
        <v>128</v>
      </c>
      <c r="J8965" s="265">
        <v>-3066.65</v>
      </c>
      <c r="K8965" s="82" t="str">
        <f>IFERROR(IFERROR(VLOOKUP(I8965,'DE-PARA'!B:D,3,0),VLOOKUP(I8965,'DE-PARA'!C:D,2,0)),"NÃO ENCONTRADO")</f>
        <v>Rescisões Trabalhistas</v>
      </c>
      <c r="L8965" s="50" t="str">
        <f>VLOOKUP(K8965,'Base -Receita-Despesa'!$B:$AS,1,FALSE)</f>
        <v>Rescisões Trabalhistas</v>
      </c>
    </row>
    <row r="8966" spans="1:12" ht="15" customHeight="1" x14ac:dyDescent="0.25">
      <c r="A8966" s="81" t="str">
        <f t="shared" si="286"/>
        <v>2020</v>
      </c>
      <c r="B8966" s="259" t="s">
        <v>1021</v>
      </c>
      <c r="C8966" s="260" t="s">
        <v>1022</v>
      </c>
      <c r="D8966" s="73" t="str">
        <f t="shared" si="287"/>
        <v>out/2020</v>
      </c>
      <c r="E8966" s="263">
        <v>44109</v>
      </c>
      <c r="F8966" s="259" t="s">
        <v>749</v>
      </c>
      <c r="G8966" s="259" t="s">
        <v>295</v>
      </c>
      <c r="H8966" s="264" t="s">
        <v>1531</v>
      </c>
      <c r="I8966" s="264" t="s">
        <v>128</v>
      </c>
      <c r="J8966" s="265">
        <v>-13267.87</v>
      </c>
      <c r="K8966" s="82" t="str">
        <f>IFERROR(IFERROR(VLOOKUP(I8966,'DE-PARA'!B:D,3,0),VLOOKUP(I8966,'DE-PARA'!C:D,2,0)),"NÃO ENCONTRADO")</f>
        <v>Rescisões Trabalhistas</v>
      </c>
      <c r="L8966" s="50" t="str">
        <f>VLOOKUP(K8966,'Base -Receita-Despesa'!$B:$AS,1,FALSE)</f>
        <v>Rescisões Trabalhistas</v>
      </c>
    </row>
    <row r="8967" spans="1:12" ht="15" customHeight="1" x14ac:dyDescent="0.25">
      <c r="A8967" s="81" t="str">
        <f t="shared" si="286"/>
        <v>2020</v>
      </c>
      <c r="B8967" s="259" t="s">
        <v>1021</v>
      </c>
      <c r="C8967" s="260" t="s">
        <v>1022</v>
      </c>
      <c r="D8967" s="73" t="str">
        <f t="shared" si="287"/>
        <v>out/2020</v>
      </c>
      <c r="E8967" s="263">
        <v>44110</v>
      </c>
      <c r="F8967" s="259" t="s">
        <v>134</v>
      </c>
      <c r="G8967" s="259" t="s">
        <v>295</v>
      </c>
      <c r="H8967" s="264" t="s">
        <v>2327</v>
      </c>
      <c r="I8967" s="264" t="s">
        <v>135</v>
      </c>
      <c r="J8967" s="265">
        <v>-1299.96</v>
      </c>
      <c r="K8967" s="82" t="str">
        <f>IFERROR(IFERROR(VLOOKUP(I8967,'DE-PARA'!B:D,3,0),VLOOKUP(I8967,'DE-PARA'!C:D,2,0)),"NÃO ENCONTRADO")</f>
        <v>Pessoal</v>
      </c>
      <c r="L8967" s="50" t="str">
        <f>VLOOKUP(K8967,'Base -Receita-Despesa'!$B:$AS,1,FALSE)</f>
        <v>Pessoal</v>
      </c>
    </row>
    <row r="8968" spans="1:12" ht="15" customHeight="1" x14ac:dyDescent="0.25">
      <c r="A8968" s="81" t="str">
        <f t="shared" si="286"/>
        <v>2020</v>
      </c>
      <c r="B8968" s="259" t="s">
        <v>1021</v>
      </c>
      <c r="C8968" s="260" t="s">
        <v>1022</v>
      </c>
      <c r="D8968" s="73" t="str">
        <f t="shared" si="287"/>
        <v>out/2020</v>
      </c>
      <c r="E8968" s="263">
        <v>44110</v>
      </c>
      <c r="F8968" s="259" t="s">
        <v>134</v>
      </c>
      <c r="G8968" s="259" t="s">
        <v>295</v>
      </c>
      <c r="H8968" s="264" t="s">
        <v>2101</v>
      </c>
      <c r="I8968" s="264" t="s">
        <v>135</v>
      </c>
      <c r="J8968" s="265">
        <v>-1201.8800000000001</v>
      </c>
      <c r="K8968" s="82" t="str">
        <f>IFERROR(IFERROR(VLOOKUP(I8968,'DE-PARA'!B:D,3,0),VLOOKUP(I8968,'DE-PARA'!C:D,2,0)),"NÃO ENCONTRADO")</f>
        <v>Pessoal</v>
      </c>
      <c r="L8968" s="50" t="str">
        <f>VLOOKUP(K8968,'Base -Receita-Despesa'!$B:$AS,1,FALSE)</f>
        <v>Pessoal</v>
      </c>
    </row>
    <row r="8969" spans="1:12" ht="15" customHeight="1" x14ac:dyDescent="0.25">
      <c r="A8969" s="81" t="str">
        <f t="shared" si="286"/>
        <v>2020</v>
      </c>
      <c r="B8969" s="259" t="s">
        <v>1021</v>
      </c>
      <c r="C8969" s="260" t="s">
        <v>1022</v>
      </c>
      <c r="D8969" s="73" t="str">
        <f t="shared" si="287"/>
        <v>out/2020</v>
      </c>
      <c r="E8969" s="263">
        <v>44110</v>
      </c>
      <c r="F8969" s="259" t="s">
        <v>134</v>
      </c>
      <c r="G8969" s="259" t="s">
        <v>295</v>
      </c>
      <c r="H8969" s="264" t="s">
        <v>2243</v>
      </c>
      <c r="I8969" s="264" t="s">
        <v>135</v>
      </c>
      <c r="J8969" s="265">
        <v>-1337.41</v>
      </c>
      <c r="K8969" s="82" t="str">
        <f>IFERROR(IFERROR(VLOOKUP(I8969,'DE-PARA'!B:D,3,0),VLOOKUP(I8969,'DE-PARA'!C:D,2,0)),"NÃO ENCONTRADO")</f>
        <v>Pessoal</v>
      </c>
      <c r="L8969" s="50" t="str">
        <f>VLOOKUP(K8969,'Base -Receita-Despesa'!$B:$AS,1,FALSE)</f>
        <v>Pessoal</v>
      </c>
    </row>
    <row r="8970" spans="1:12" ht="15" customHeight="1" x14ac:dyDescent="0.25">
      <c r="A8970" s="81" t="str">
        <f t="shared" si="286"/>
        <v>2020</v>
      </c>
      <c r="B8970" s="259" t="s">
        <v>1021</v>
      </c>
      <c r="C8970" s="260" t="s">
        <v>1022</v>
      </c>
      <c r="D8970" s="73" t="str">
        <f t="shared" si="287"/>
        <v>out/2020</v>
      </c>
      <c r="E8970" s="263">
        <v>44110</v>
      </c>
      <c r="F8970" s="259" t="s">
        <v>134</v>
      </c>
      <c r="G8970" s="259" t="s">
        <v>295</v>
      </c>
      <c r="H8970" s="264" t="s">
        <v>2102</v>
      </c>
      <c r="I8970" s="264" t="s">
        <v>135</v>
      </c>
      <c r="J8970" s="265">
        <v>-2142.69</v>
      </c>
      <c r="K8970" s="82" t="str">
        <f>IFERROR(IFERROR(VLOOKUP(I8970,'DE-PARA'!B:D,3,0),VLOOKUP(I8970,'DE-PARA'!C:D,2,0)),"NÃO ENCONTRADO")</f>
        <v>Pessoal</v>
      </c>
      <c r="L8970" s="50" t="str">
        <f>VLOOKUP(K8970,'Base -Receita-Despesa'!$B:$AS,1,FALSE)</f>
        <v>Pessoal</v>
      </c>
    </row>
    <row r="8971" spans="1:12" ht="15" customHeight="1" x14ac:dyDescent="0.25">
      <c r="A8971" s="81" t="str">
        <f t="shared" si="286"/>
        <v>2020</v>
      </c>
      <c r="B8971" s="259" t="s">
        <v>1021</v>
      </c>
      <c r="C8971" s="260" t="s">
        <v>1022</v>
      </c>
      <c r="D8971" s="73" t="str">
        <f t="shared" si="287"/>
        <v>out/2020</v>
      </c>
      <c r="E8971" s="263">
        <v>44110</v>
      </c>
      <c r="F8971" s="259" t="s">
        <v>134</v>
      </c>
      <c r="G8971" s="259" t="s">
        <v>295</v>
      </c>
      <c r="H8971" s="264" t="s">
        <v>2328</v>
      </c>
      <c r="I8971" s="264" t="s">
        <v>135</v>
      </c>
      <c r="J8971" s="265">
        <v>-1152.28</v>
      </c>
      <c r="K8971" s="82" t="str">
        <f>IFERROR(IFERROR(VLOOKUP(I8971,'DE-PARA'!B:D,3,0),VLOOKUP(I8971,'DE-PARA'!C:D,2,0)),"NÃO ENCONTRADO")</f>
        <v>Pessoal</v>
      </c>
      <c r="L8971" s="50" t="str">
        <f>VLOOKUP(K8971,'Base -Receita-Despesa'!$B:$AS,1,FALSE)</f>
        <v>Pessoal</v>
      </c>
    </row>
    <row r="8972" spans="1:12" ht="15" customHeight="1" x14ac:dyDescent="0.25">
      <c r="A8972" s="81" t="str">
        <f t="shared" si="286"/>
        <v>2020</v>
      </c>
      <c r="B8972" s="259" t="s">
        <v>1021</v>
      </c>
      <c r="C8972" s="260" t="s">
        <v>1022</v>
      </c>
      <c r="D8972" s="73" t="str">
        <f t="shared" si="287"/>
        <v>out/2020</v>
      </c>
      <c r="E8972" s="263">
        <v>44110</v>
      </c>
      <c r="F8972" s="259" t="s">
        <v>134</v>
      </c>
      <c r="G8972" s="259" t="s">
        <v>295</v>
      </c>
      <c r="H8972" s="264" t="s">
        <v>2103</v>
      </c>
      <c r="I8972" s="264" t="s">
        <v>135</v>
      </c>
      <c r="J8972" s="265">
        <v>-1791.25</v>
      </c>
      <c r="K8972" s="82" t="str">
        <f>IFERROR(IFERROR(VLOOKUP(I8972,'DE-PARA'!B:D,3,0),VLOOKUP(I8972,'DE-PARA'!C:D,2,0)),"NÃO ENCONTRADO")</f>
        <v>Pessoal</v>
      </c>
      <c r="L8972" s="50" t="str">
        <f>VLOOKUP(K8972,'Base -Receita-Despesa'!$B:$AS,1,FALSE)</f>
        <v>Pessoal</v>
      </c>
    </row>
    <row r="8973" spans="1:12" ht="15" customHeight="1" x14ac:dyDescent="0.25">
      <c r="A8973" s="81" t="str">
        <f t="shared" si="286"/>
        <v>2020</v>
      </c>
      <c r="B8973" s="259" t="s">
        <v>1021</v>
      </c>
      <c r="C8973" s="260" t="s">
        <v>1022</v>
      </c>
      <c r="D8973" s="73" t="str">
        <f t="shared" si="287"/>
        <v>out/2020</v>
      </c>
      <c r="E8973" s="263">
        <v>44110</v>
      </c>
      <c r="F8973" s="259" t="s">
        <v>134</v>
      </c>
      <c r="G8973" s="259" t="s">
        <v>295</v>
      </c>
      <c r="H8973" s="264" t="s">
        <v>2329</v>
      </c>
      <c r="I8973" s="264" t="s">
        <v>135</v>
      </c>
      <c r="J8973" s="264">
        <v>-94.7</v>
      </c>
      <c r="K8973" s="82" t="str">
        <f>IFERROR(IFERROR(VLOOKUP(I8973,'DE-PARA'!B:D,3,0),VLOOKUP(I8973,'DE-PARA'!C:D,2,0)),"NÃO ENCONTRADO")</f>
        <v>Pessoal</v>
      </c>
      <c r="L8973" s="50" t="str">
        <f>VLOOKUP(K8973,'Base -Receita-Despesa'!$B:$AS,1,FALSE)</f>
        <v>Pessoal</v>
      </c>
    </row>
    <row r="8974" spans="1:12" ht="15" customHeight="1" x14ac:dyDescent="0.25">
      <c r="A8974" s="81" t="str">
        <f t="shared" si="286"/>
        <v>2020</v>
      </c>
      <c r="B8974" s="259" t="s">
        <v>1021</v>
      </c>
      <c r="C8974" s="260" t="s">
        <v>1022</v>
      </c>
      <c r="D8974" s="73" t="str">
        <f t="shared" si="287"/>
        <v>out/2020</v>
      </c>
      <c r="E8974" s="263">
        <v>44110</v>
      </c>
      <c r="F8974" s="259" t="s">
        <v>134</v>
      </c>
      <c r="G8974" s="259" t="s">
        <v>295</v>
      </c>
      <c r="H8974" s="264" t="s">
        <v>991</v>
      </c>
      <c r="I8974" s="264" t="s">
        <v>135</v>
      </c>
      <c r="J8974" s="265">
        <v>-284407.78999999998</v>
      </c>
      <c r="K8974" s="82" t="str">
        <f>IFERROR(IFERROR(VLOOKUP(I8974,'DE-PARA'!B:D,3,0),VLOOKUP(I8974,'DE-PARA'!C:D,2,0)),"NÃO ENCONTRADO")</f>
        <v>Pessoal</v>
      </c>
      <c r="L8974" s="50" t="str">
        <f>VLOOKUP(K8974,'Base -Receita-Despesa'!$B:$AS,1,FALSE)</f>
        <v>Pessoal</v>
      </c>
    </row>
    <row r="8975" spans="1:12" ht="15" customHeight="1" x14ac:dyDescent="0.25">
      <c r="A8975" s="81" t="str">
        <f t="shared" si="286"/>
        <v>2020</v>
      </c>
      <c r="B8975" s="259" t="s">
        <v>1021</v>
      </c>
      <c r="C8975" s="260" t="s">
        <v>1022</v>
      </c>
      <c r="D8975" s="73" t="str">
        <f t="shared" si="287"/>
        <v>out/2020</v>
      </c>
      <c r="E8975" s="263">
        <v>44112</v>
      </c>
      <c r="F8975" s="259" t="s">
        <v>320</v>
      </c>
      <c r="G8975" s="259" t="s">
        <v>295</v>
      </c>
      <c r="H8975" s="264" t="s">
        <v>985</v>
      </c>
      <c r="I8975" s="264" t="s">
        <v>276</v>
      </c>
      <c r="J8975" s="264">
        <v>-530.54999999999995</v>
      </c>
      <c r="K8975" s="82" t="str">
        <f>IFERROR(IFERROR(VLOOKUP(I8975,'DE-PARA'!B:D,3,0),VLOOKUP(I8975,'DE-PARA'!C:D,2,0)),"NÃO ENCONTRADO")</f>
        <v>Despesas com Viagens</v>
      </c>
      <c r="L8975" s="50" t="str">
        <f>VLOOKUP(K8975,'Base -Receita-Despesa'!$B:$AS,1,FALSE)</f>
        <v>Despesas com Viagens</v>
      </c>
    </row>
    <row r="8976" spans="1:12" ht="15" customHeight="1" x14ac:dyDescent="0.25">
      <c r="A8976" s="81" t="str">
        <f t="shared" si="286"/>
        <v>2020</v>
      </c>
      <c r="B8976" s="259" t="s">
        <v>1021</v>
      </c>
      <c r="C8976" s="260" t="s">
        <v>1022</v>
      </c>
      <c r="D8976" s="73" t="str">
        <f t="shared" si="287"/>
        <v>out/2020</v>
      </c>
      <c r="E8976" s="263">
        <v>44112</v>
      </c>
      <c r="F8976" s="259" t="s">
        <v>2330</v>
      </c>
      <c r="G8976" s="259" t="s">
        <v>295</v>
      </c>
      <c r="H8976" s="264" t="s">
        <v>2331</v>
      </c>
      <c r="I8976" s="264" t="s">
        <v>148</v>
      </c>
      <c r="J8976" s="264">
        <v>-391.56</v>
      </c>
      <c r="K8976" s="82" t="str">
        <f>IFERROR(IFERROR(VLOOKUP(I8976,'DE-PARA'!B:D,3,0),VLOOKUP(I8976,'DE-PARA'!C:D,2,0)),"NÃO ENCONTRADO")</f>
        <v>Pessoal</v>
      </c>
      <c r="L8976" s="50" t="str">
        <f>VLOOKUP(K8976,'Base -Receita-Despesa'!$B:$AS,1,FALSE)</f>
        <v>Pessoal</v>
      </c>
    </row>
    <row r="8977" spans="1:12" ht="15" customHeight="1" x14ac:dyDescent="0.25">
      <c r="A8977" s="81" t="str">
        <f t="shared" si="286"/>
        <v>2020</v>
      </c>
      <c r="B8977" s="259" t="s">
        <v>1021</v>
      </c>
      <c r="C8977" s="260" t="s">
        <v>1022</v>
      </c>
      <c r="D8977" s="73" t="str">
        <f t="shared" si="287"/>
        <v>out/2020</v>
      </c>
      <c r="E8977" s="263">
        <v>44112</v>
      </c>
      <c r="F8977" s="259" t="s">
        <v>2332</v>
      </c>
      <c r="G8977" s="259" t="s">
        <v>295</v>
      </c>
      <c r="H8977" s="264" t="s">
        <v>1830</v>
      </c>
      <c r="I8977" s="264" t="s">
        <v>148</v>
      </c>
      <c r="J8977" s="264">
        <v>-405.07</v>
      </c>
      <c r="K8977" s="82" t="str">
        <f>IFERROR(IFERROR(VLOOKUP(I8977,'DE-PARA'!B:D,3,0),VLOOKUP(I8977,'DE-PARA'!C:D,2,0)),"NÃO ENCONTRADO")</f>
        <v>Pessoal</v>
      </c>
      <c r="L8977" s="50" t="str">
        <f>VLOOKUP(K8977,'Base -Receita-Despesa'!$B:$AS,1,FALSE)</f>
        <v>Pessoal</v>
      </c>
    </row>
    <row r="8978" spans="1:12" ht="15" customHeight="1" x14ac:dyDescent="0.25">
      <c r="A8978" s="81" t="str">
        <f t="shared" si="286"/>
        <v>2020</v>
      </c>
      <c r="B8978" s="259" t="s">
        <v>1021</v>
      </c>
      <c r="C8978" s="260" t="s">
        <v>1022</v>
      </c>
      <c r="D8978" s="73" t="str">
        <f t="shared" si="287"/>
        <v>out/2020</v>
      </c>
      <c r="E8978" s="263">
        <v>44112</v>
      </c>
      <c r="F8978" s="259" t="s">
        <v>214</v>
      </c>
      <c r="G8978" s="259" t="s">
        <v>295</v>
      </c>
      <c r="H8978" s="264" t="s">
        <v>136</v>
      </c>
      <c r="I8978" s="264" t="s">
        <v>133</v>
      </c>
      <c r="J8978" s="264">
        <v>-158.83000000000001</v>
      </c>
      <c r="K8978" s="82" t="str">
        <f>IFERROR(IFERROR(VLOOKUP(I8978,'DE-PARA'!B:D,3,0),VLOOKUP(I8978,'DE-PARA'!C:D,2,0)),"NÃO ENCONTRADO")</f>
        <v>Outras Saídas</v>
      </c>
      <c r="L8978" s="50" t="str">
        <f>VLOOKUP(K8978,'Base -Receita-Despesa'!$B:$AS,1,FALSE)</f>
        <v>Outras Saídas</v>
      </c>
    </row>
    <row r="8979" spans="1:12" ht="15" customHeight="1" x14ac:dyDescent="0.25">
      <c r="A8979" s="81" t="str">
        <f t="shared" si="286"/>
        <v>2020</v>
      </c>
      <c r="B8979" s="259" t="s">
        <v>1021</v>
      </c>
      <c r="C8979" s="260" t="s">
        <v>1022</v>
      </c>
      <c r="D8979" s="73" t="str">
        <f t="shared" si="287"/>
        <v>out/2020</v>
      </c>
      <c r="E8979" s="263">
        <v>44119</v>
      </c>
      <c r="F8979" s="259" t="s">
        <v>2333</v>
      </c>
      <c r="G8979" s="259" t="s">
        <v>295</v>
      </c>
      <c r="H8979" s="264" t="s">
        <v>2334</v>
      </c>
      <c r="I8979" s="264" t="s">
        <v>148</v>
      </c>
      <c r="J8979" s="264">
        <v>-75</v>
      </c>
      <c r="K8979" s="82" t="str">
        <f>IFERROR(IFERROR(VLOOKUP(I8979,'DE-PARA'!B:D,3,0),VLOOKUP(I8979,'DE-PARA'!C:D,2,0)),"NÃO ENCONTRADO")</f>
        <v>Pessoal</v>
      </c>
      <c r="L8979" s="50" t="str">
        <f>VLOOKUP(K8979,'Base -Receita-Despesa'!$B:$AS,1,FALSE)</f>
        <v>Pessoal</v>
      </c>
    </row>
    <row r="8980" spans="1:12" ht="15" customHeight="1" x14ac:dyDescent="0.25">
      <c r="A8980" s="81" t="str">
        <f t="shared" si="286"/>
        <v>2020</v>
      </c>
      <c r="B8980" s="259" t="s">
        <v>1021</v>
      </c>
      <c r="C8980" s="260" t="s">
        <v>1022</v>
      </c>
      <c r="D8980" s="73" t="str">
        <f t="shared" si="287"/>
        <v>out/2020</v>
      </c>
      <c r="E8980" s="263">
        <v>44119</v>
      </c>
      <c r="F8980" s="259" t="s">
        <v>2335</v>
      </c>
      <c r="G8980" s="259" t="s">
        <v>295</v>
      </c>
      <c r="H8980" s="264" t="s">
        <v>2336</v>
      </c>
      <c r="I8980" s="264" t="s">
        <v>148</v>
      </c>
      <c r="J8980" s="264">
        <v>-23.15</v>
      </c>
      <c r="K8980" s="82" t="str">
        <f>IFERROR(IFERROR(VLOOKUP(I8980,'DE-PARA'!B:D,3,0),VLOOKUP(I8980,'DE-PARA'!C:D,2,0)),"NÃO ENCONTRADO")</f>
        <v>Pessoal</v>
      </c>
      <c r="L8980" s="50" t="str">
        <f>VLOOKUP(K8980,'Base -Receita-Despesa'!$B:$AS,1,FALSE)</f>
        <v>Pessoal</v>
      </c>
    </row>
    <row r="8981" spans="1:12" ht="15" customHeight="1" x14ac:dyDescent="0.25">
      <c r="A8981" s="81" t="str">
        <f t="shared" si="286"/>
        <v>2020</v>
      </c>
      <c r="B8981" s="259" t="s">
        <v>1021</v>
      </c>
      <c r="C8981" s="260" t="s">
        <v>1022</v>
      </c>
      <c r="D8981" s="73" t="str">
        <f t="shared" si="287"/>
        <v>out/2020</v>
      </c>
      <c r="E8981" s="263">
        <v>44119</v>
      </c>
      <c r="F8981" s="259" t="s">
        <v>2337</v>
      </c>
      <c r="G8981" s="259" t="s">
        <v>295</v>
      </c>
      <c r="H8981" s="264" t="s">
        <v>1830</v>
      </c>
      <c r="I8981" s="264" t="s">
        <v>148</v>
      </c>
      <c r="J8981" s="264">
        <v>-19.059999999999999</v>
      </c>
      <c r="K8981" s="82" t="str">
        <f>IFERROR(IFERROR(VLOOKUP(I8981,'DE-PARA'!B:D,3,0),VLOOKUP(I8981,'DE-PARA'!C:D,2,0)),"NÃO ENCONTRADO")</f>
        <v>Pessoal</v>
      </c>
      <c r="L8981" s="50" t="str">
        <f>VLOOKUP(K8981,'Base -Receita-Despesa'!$B:$AS,1,FALSE)</f>
        <v>Pessoal</v>
      </c>
    </row>
    <row r="8982" spans="1:12" ht="15" customHeight="1" x14ac:dyDescent="0.25">
      <c r="A8982" s="81" t="str">
        <f t="shared" si="286"/>
        <v>2020</v>
      </c>
      <c r="B8982" s="259" t="s">
        <v>1021</v>
      </c>
      <c r="C8982" s="260" t="s">
        <v>1022</v>
      </c>
      <c r="D8982" s="73" t="str">
        <f t="shared" si="287"/>
        <v>out/2020</v>
      </c>
      <c r="E8982" s="263">
        <v>44119</v>
      </c>
      <c r="F8982" s="259" t="s">
        <v>2338</v>
      </c>
      <c r="G8982" s="259" t="s">
        <v>295</v>
      </c>
      <c r="H8982" s="264" t="s">
        <v>2331</v>
      </c>
      <c r="I8982" s="264" t="s">
        <v>148</v>
      </c>
      <c r="J8982" s="264">
        <v>-18.420000000000002</v>
      </c>
      <c r="K8982" s="82" t="str">
        <f>IFERROR(IFERROR(VLOOKUP(I8982,'DE-PARA'!B:D,3,0),VLOOKUP(I8982,'DE-PARA'!C:D,2,0)),"NÃO ENCONTRADO")</f>
        <v>Pessoal</v>
      </c>
      <c r="L8982" s="50" t="str">
        <f>VLOOKUP(K8982,'Base -Receita-Despesa'!$B:$AS,1,FALSE)</f>
        <v>Pessoal</v>
      </c>
    </row>
    <row r="8983" spans="1:12" ht="15" customHeight="1" x14ac:dyDescent="0.25">
      <c r="A8983" s="81" t="str">
        <f t="shared" si="286"/>
        <v>2020</v>
      </c>
      <c r="B8983" s="259" t="s">
        <v>1021</v>
      </c>
      <c r="C8983" s="260" t="s">
        <v>1022</v>
      </c>
      <c r="D8983" s="73" t="str">
        <f t="shared" si="287"/>
        <v>out/2020</v>
      </c>
      <c r="E8983" s="263">
        <v>44124</v>
      </c>
      <c r="F8983" s="259" t="s">
        <v>214</v>
      </c>
      <c r="G8983" s="259" t="s">
        <v>295</v>
      </c>
      <c r="H8983" s="264" t="s">
        <v>329</v>
      </c>
      <c r="I8983" s="264" t="s">
        <v>133</v>
      </c>
      <c r="J8983" s="264">
        <v>-99</v>
      </c>
      <c r="K8983" s="82" t="str">
        <f>IFERROR(IFERROR(VLOOKUP(I8983,'DE-PARA'!B:D,3,0),VLOOKUP(I8983,'DE-PARA'!C:D,2,0)),"NÃO ENCONTRADO")</f>
        <v>Outras Saídas</v>
      </c>
      <c r="L8983" s="50" t="str">
        <f>VLOOKUP(K8983,'Base -Receita-Despesa'!$B:$AS,1,FALSE)</f>
        <v>Outras Saídas</v>
      </c>
    </row>
    <row r="8984" spans="1:12" ht="15" customHeight="1" x14ac:dyDescent="0.25">
      <c r="A8984" s="81" t="str">
        <f t="shared" si="286"/>
        <v>2020</v>
      </c>
      <c r="B8984" s="259" t="s">
        <v>1023</v>
      </c>
      <c r="C8984" s="260" t="s">
        <v>1022</v>
      </c>
      <c r="D8984" s="73" t="str">
        <f t="shared" si="287"/>
        <v>out/2020</v>
      </c>
      <c r="E8984" s="263">
        <v>44125</v>
      </c>
      <c r="F8984" s="259" t="s">
        <v>143</v>
      </c>
      <c r="G8984" s="259" t="s">
        <v>295</v>
      </c>
      <c r="H8984" s="264" t="s">
        <v>143</v>
      </c>
      <c r="I8984" s="264" t="s">
        <v>235</v>
      </c>
      <c r="J8984" s="264">
        <v>548.63</v>
      </c>
      <c r="K8984" s="82" t="str">
        <f>IFERROR(IFERROR(VLOOKUP(I8984,'DE-PARA'!B:D,3,0),VLOOKUP(I8984,'DE-PARA'!C:D,2,0)),"NÃO ENCONTRADO")</f>
        <v>Repasses Contrato de Gestão</v>
      </c>
      <c r="L8984" s="50" t="str">
        <f>VLOOKUP(K8984,'Base -Receita-Despesa'!$B:$AS,1,FALSE)</f>
        <v>Repasses Contrato de Gestão</v>
      </c>
    </row>
    <row r="8985" spans="1:12" ht="15" customHeight="1" x14ac:dyDescent="0.25">
      <c r="A8985" s="81" t="str">
        <f t="shared" si="286"/>
        <v>2020</v>
      </c>
      <c r="B8985" s="259" t="s">
        <v>1023</v>
      </c>
      <c r="C8985" s="260" t="s">
        <v>1022</v>
      </c>
      <c r="D8985" s="73" t="str">
        <f t="shared" si="287"/>
        <v>out/2020</v>
      </c>
      <c r="E8985" s="263">
        <v>44125</v>
      </c>
      <c r="F8985" s="259" t="s">
        <v>214</v>
      </c>
      <c r="G8985" s="259" t="s">
        <v>295</v>
      </c>
      <c r="H8985" s="268" t="s">
        <v>191</v>
      </c>
      <c r="I8985" s="264" t="s">
        <v>133</v>
      </c>
      <c r="J8985" s="264">
        <v>-36.5</v>
      </c>
      <c r="K8985" s="82" t="str">
        <f>IFERROR(IFERROR(VLOOKUP(I8985,'DE-PARA'!B:D,3,0),VLOOKUP(I8985,'DE-PARA'!C:D,2,0)),"NÃO ENCONTRADO")</f>
        <v>Outras Saídas</v>
      </c>
      <c r="L8985" s="50" t="str">
        <f>VLOOKUP(K8985,'Base -Receita-Despesa'!$B:$AS,1,FALSE)</f>
        <v>Outras Saídas</v>
      </c>
    </row>
    <row r="8986" spans="1:12" ht="15" customHeight="1" x14ac:dyDescent="0.25">
      <c r="A8986" s="81" t="str">
        <f t="shared" si="286"/>
        <v>2020</v>
      </c>
      <c r="B8986" s="259" t="s">
        <v>1023</v>
      </c>
      <c r="C8986" s="260" t="s">
        <v>1022</v>
      </c>
      <c r="D8986" s="73" t="str">
        <f t="shared" si="287"/>
        <v>out/2020</v>
      </c>
      <c r="E8986" s="263">
        <v>44125</v>
      </c>
      <c r="F8986" s="259" t="s">
        <v>214</v>
      </c>
      <c r="G8986" s="259" t="s">
        <v>295</v>
      </c>
      <c r="H8986" s="264" t="s">
        <v>2195</v>
      </c>
      <c r="I8986" s="264" t="s">
        <v>133</v>
      </c>
      <c r="J8986" s="264">
        <v>-99</v>
      </c>
      <c r="K8986" s="82" t="str">
        <f>IFERROR(IFERROR(VLOOKUP(I8986,'DE-PARA'!B:D,3,0),VLOOKUP(I8986,'DE-PARA'!C:D,2,0)),"NÃO ENCONTRADO")</f>
        <v>Outras Saídas</v>
      </c>
      <c r="L8986" s="50" t="str">
        <f>VLOOKUP(K8986,'Base -Receita-Despesa'!$B:$AS,1,FALSE)</f>
        <v>Outras Saídas</v>
      </c>
    </row>
    <row r="8987" spans="1:12" ht="15" customHeight="1" x14ac:dyDescent="0.25">
      <c r="A8987" s="81" t="str">
        <f t="shared" si="286"/>
        <v>2020</v>
      </c>
      <c r="B8987" s="259" t="s">
        <v>1023</v>
      </c>
      <c r="C8987" s="260" t="s">
        <v>1022</v>
      </c>
      <c r="D8987" s="73" t="str">
        <f t="shared" si="287"/>
        <v>out/2020</v>
      </c>
      <c r="E8987" s="263">
        <v>44126</v>
      </c>
      <c r="F8987" s="259" t="s">
        <v>143</v>
      </c>
      <c r="G8987" s="259" t="s">
        <v>295</v>
      </c>
      <c r="H8987" s="268" t="s">
        <v>143</v>
      </c>
      <c r="I8987" s="264" t="s">
        <v>235</v>
      </c>
      <c r="J8987" s="265">
        <v>633548.81999999995</v>
      </c>
      <c r="K8987" s="82" t="str">
        <f>IFERROR(IFERROR(VLOOKUP(I8987,'DE-PARA'!B:D,3,0),VLOOKUP(I8987,'DE-PARA'!C:D,2,0)),"NÃO ENCONTRADO")</f>
        <v>Repasses Contrato de Gestão</v>
      </c>
      <c r="L8987" s="50" t="str">
        <f>VLOOKUP(K8987,'Base -Receita-Despesa'!$B:$AS,1,FALSE)</f>
        <v>Repasses Contrato de Gestão</v>
      </c>
    </row>
    <row r="8988" spans="1:12" ht="15" customHeight="1" x14ac:dyDescent="0.25">
      <c r="A8988" s="81" t="str">
        <f t="shared" si="286"/>
        <v>2020</v>
      </c>
      <c r="B8988" s="259" t="s">
        <v>1023</v>
      </c>
      <c r="C8988" s="260" t="s">
        <v>1022</v>
      </c>
      <c r="D8988" s="73" t="str">
        <f t="shared" si="287"/>
        <v>out/2020</v>
      </c>
      <c r="E8988" s="263">
        <v>44126</v>
      </c>
      <c r="F8988" s="259" t="s">
        <v>205</v>
      </c>
      <c r="G8988" s="259" t="s">
        <v>295</v>
      </c>
      <c r="H8988" s="268" t="s">
        <v>736</v>
      </c>
      <c r="I8988" s="264" t="s">
        <v>125</v>
      </c>
      <c r="J8988" s="265">
        <v>-500000</v>
      </c>
      <c r="K8988" s="82" t="str">
        <f>IFERROR(IFERROR(VLOOKUP(I8988,'DE-PARA'!B:D,3,0),VLOOKUP(I8988,'DE-PARA'!C:D,2,0)),"NÃO ENCONTRADO")</f>
        <v>TEV – Transferências Entre Contas (Entradas)</v>
      </c>
      <c r="L8988" s="50" t="str">
        <f>VLOOKUP(K8988,'Base -Receita-Despesa'!$B:$AS,1,FALSE)</f>
        <v>TEV – Transferências Entre Contas (Entradas)</v>
      </c>
    </row>
    <row r="8989" spans="1:12" ht="15" customHeight="1" x14ac:dyDescent="0.25">
      <c r="A8989" s="81" t="str">
        <f t="shared" si="286"/>
        <v>2020</v>
      </c>
      <c r="B8989" s="259" t="s">
        <v>1021</v>
      </c>
      <c r="C8989" s="260" t="s">
        <v>1022</v>
      </c>
      <c r="D8989" s="73" t="str">
        <f t="shared" si="287"/>
        <v>out/2020</v>
      </c>
      <c r="E8989" s="263">
        <v>44126</v>
      </c>
      <c r="F8989" s="259" t="s">
        <v>205</v>
      </c>
      <c r="G8989" s="259" t="s">
        <v>295</v>
      </c>
      <c r="H8989" s="268" t="s">
        <v>736</v>
      </c>
      <c r="I8989" s="264" t="s">
        <v>125</v>
      </c>
      <c r="J8989" s="265">
        <v>500000</v>
      </c>
      <c r="K8989" s="82" t="str">
        <f>IFERROR(IFERROR(VLOOKUP(I8989,'DE-PARA'!B:D,3,0),VLOOKUP(I8989,'DE-PARA'!C:D,2,0)),"NÃO ENCONTRADO")</f>
        <v>TEV – Transferências Entre Contas (Entradas)</v>
      </c>
      <c r="L8989" s="50" t="str">
        <f>VLOOKUP(K8989,'Base -Receita-Despesa'!$B:$AS,1,FALSE)</f>
        <v>TEV – Transferências Entre Contas (Entradas)</v>
      </c>
    </row>
    <row r="8990" spans="1:12" ht="15" customHeight="1" x14ac:dyDescent="0.25">
      <c r="A8990" s="81" t="str">
        <f t="shared" si="286"/>
        <v>2020</v>
      </c>
      <c r="B8990" s="259" t="s">
        <v>1021</v>
      </c>
      <c r="C8990" s="260" t="s">
        <v>1022</v>
      </c>
      <c r="D8990" s="73" t="str">
        <f t="shared" si="287"/>
        <v>out/2020</v>
      </c>
      <c r="E8990" s="263">
        <v>44126</v>
      </c>
      <c r="F8990" s="259" t="s">
        <v>205</v>
      </c>
      <c r="G8990" s="259" t="s">
        <v>295</v>
      </c>
      <c r="H8990" s="268" t="s">
        <v>736</v>
      </c>
      <c r="I8990" s="264" t="s">
        <v>125</v>
      </c>
      <c r="J8990" s="265">
        <v>500000</v>
      </c>
      <c r="K8990" s="82" t="str">
        <f>IFERROR(IFERROR(VLOOKUP(I8990,'DE-PARA'!B:D,3,0),VLOOKUP(I8990,'DE-PARA'!C:D,2,0)),"NÃO ENCONTRADO")</f>
        <v>TEV – Transferências Entre Contas (Entradas)</v>
      </c>
      <c r="L8990" s="50" t="str">
        <f>VLOOKUP(K8990,'Base -Receita-Despesa'!$B:$AS,1,FALSE)</f>
        <v>TEV – Transferências Entre Contas (Entradas)</v>
      </c>
    </row>
    <row r="8991" spans="1:12" ht="15" customHeight="1" x14ac:dyDescent="0.25">
      <c r="A8991" s="81" t="str">
        <f t="shared" si="286"/>
        <v>2020</v>
      </c>
      <c r="B8991" s="259" t="s">
        <v>1021</v>
      </c>
      <c r="C8991" s="260" t="s">
        <v>1022</v>
      </c>
      <c r="D8991" s="73" t="str">
        <f t="shared" si="287"/>
        <v>out/2020</v>
      </c>
      <c r="E8991" s="263">
        <v>44126</v>
      </c>
      <c r="F8991" s="259">
        <v>2200245</v>
      </c>
      <c r="G8991" s="259" t="s">
        <v>295</v>
      </c>
      <c r="H8991" s="264" t="s">
        <v>2312</v>
      </c>
      <c r="I8991" s="264" t="s">
        <v>144</v>
      </c>
      <c r="J8991" s="264">
        <v>-87.81</v>
      </c>
      <c r="K8991" s="82" t="str">
        <f>IFERROR(IFERROR(VLOOKUP(I8991,'DE-PARA'!B:D,3,0),VLOOKUP(I8991,'DE-PARA'!C:D,2,0)),"NÃO ENCONTRADO")</f>
        <v>Concessionárias (água, luz e telefone)</v>
      </c>
      <c r="L8991" s="50" t="str">
        <f>VLOOKUP(K8991,'Base -Receita-Despesa'!$B:$AS,1,FALSE)</f>
        <v>Concessionárias (água, luz e telefone)</v>
      </c>
    </row>
    <row r="8992" spans="1:12" ht="15" customHeight="1" x14ac:dyDescent="0.25">
      <c r="A8992" s="81" t="str">
        <f t="shared" si="286"/>
        <v>2020</v>
      </c>
      <c r="B8992" s="259" t="s">
        <v>1021</v>
      </c>
      <c r="C8992" s="260" t="s">
        <v>1022</v>
      </c>
      <c r="D8992" s="73" t="str">
        <f t="shared" si="287"/>
        <v>out/2020</v>
      </c>
      <c r="E8992" s="263">
        <v>44126</v>
      </c>
      <c r="F8992" s="259" t="s">
        <v>749</v>
      </c>
      <c r="G8992" s="259" t="s">
        <v>295</v>
      </c>
      <c r="H8992" s="264" t="s">
        <v>2339</v>
      </c>
      <c r="I8992" s="264" t="s">
        <v>128</v>
      </c>
      <c r="J8992" s="264">
        <v>-63.83</v>
      </c>
      <c r="K8992" s="82" t="str">
        <f>IFERROR(IFERROR(VLOOKUP(I8992,'DE-PARA'!B:D,3,0),VLOOKUP(I8992,'DE-PARA'!C:D,2,0)),"NÃO ENCONTRADO")</f>
        <v>Rescisões Trabalhistas</v>
      </c>
      <c r="L8992" s="50" t="str">
        <f>VLOOKUP(K8992,'Base -Receita-Despesa'!$B:$AS,1,FALSE)</f>
        <v>Rescisões Trabalhistas</v>
      </c>
    </row>
    <row r="8993" spans="1:12" ht="15" customHeight="1" x14ac:dyDescent="0.25">
      <c r="A8993" s="81" t="str">
        <f t="shared" si="286"/>
        <v>2020</v>
      </c>
      <c r="B8993" s="259" t="s">
        <v>1021</v>
      </c>
      <c r="C8993" s="260" t="s">
        <v>1022</v>
      </c>
      <c r="D8993" s="73" t="str">
        <f t="shared" si="287"/>
        <v>out/2020</v>
      </c>
      <c r="E8993" s="263">
        <v>44126</v>
      </c>
      <c r="F8993" s="259" t="s">
        <v>749</v>
      </c>
      <c r="G8993" s="259" t="s">
        <v>295</v>
      </c>
      <c r="H8993" s="264" t="s">
        <v>2193</v>
      </c>
      <c r="I8993" s="264" t="s">
        <v>128</v>
      </c>
      <c r="J8993" s="265">
        <v>-2343.6799999999998</v>
      </c>
      <c r="K8993" s="82" t="str">
        <f>IFERROR(IFERROR(VLOOKUP(I8993,'DE-PARA'!B:D,3,0),VLOOKUP(I8993,'DE-PARA'!C:D,2,0)),"NÃO ENCONTRADO")</f>
        <v>Rescisões Trabalhistas</v>
      </c>
      <c r="L8993" s="50" t="str">
        <f>VLOOKUP(K8993,'Base -Receita-Despesa'!$B:$AS,1,FALSE)</f>
        <v>Rescisões Trabalhistas</v>
      </c>
    </row>
    <row r="8994" spans="1:12" ht="15" customHeight="1" x14ac:dyDescent="0.25">
      <c r="A8994" s="81" t="str">
        <f t="shared" si="286"/>
        <v>2020</v>
      </c>
      <c r="B8994" s="259" t="s">
        <v>1021</v>
      </c>
      <c r="C8994" s="260" t="s">
        <v>1022</v>
      </c>
      <c r="D8994" s="73" t="str">
        <f t="shared" si="287"/>
        <v>out/2020</v>
      </c>
      <c r="E8994" s="263">
        <v>44126</v>
      </c>
      <c r="F8994" s="259" t="s">
        <v>749</v>
      </c>
      <c r="G8994" s="259" t="s">
        <v>295</v>
      </c>
      <c r="H8994" s="264" t="s">
        <v>2193</v>
      </c>
      <c r="I8994" s="264" t="s">
        <v>189</v>
      </c>
      <c r="J8994" s="264">
        <v>-128.9</v>
      </c>
      <c r="K8994" s="82" t="str">
        <f>IFERROR(IFERROR(VLOOKUP(I8994,'DE-PARA'!B:D,3,0),VLOOKUP(I8994,'DE-PARA'!C:D,2,0)),"NÃO ENCONTRADO")</f>
        <v>Outras Saídas</v>
      </c>
      <c r="L8994" s="50" t="str">
        <f>VLOOKUP(K8994,'Base -Receita-Despesa'!$B:$AS,1,FALSE)</f>
        <v>Outras Saídas</v>
      </c>
    </row>
    <row r="8995" spans="1:12" ht="15" customHeight="1" x14ac:dyDescent="0.25">
      <c r="A8995" s="81" t="str">
        <f t="shared" si="286"/>
        <v>2020</v>
      </c>
      <c r="B8995" s="259" t="s">
        <v>1021</v>
      </c>
      <c r="C8995" s="260" t="s">
        <v>1022</v>
      </c>
      <c r="D8995" s="73" t="str">
        <f t="shared" si="287"/>
        <v>out/2020</v>
      </c>
      <c r="E8995" s="263">
        <v>44126</v>
      </c>
      <c r="F8995" s="259" t="s">
        <v>749</v>
      </c>
      <c r="G8995" s="259" t="s">
        <v>295</v>
      </c>
      <c r="H8995" s="264" t="s">
        <v>1604</v>
      </c>
      <c r="I8995" s="264" t="s">
        <v>128</v>
      </c>
      <c r="J8995" s="265">
        <v>-2376.59</v>
      </c>
      <c r="K8995" s="82" t="str">
        <f>IFERROR(IFERROR(VLOOKUP(I8995,'DE-PARA'!B:D,3,0),VLOOKUP(I8995,'DE-PARA'!C:D,2,0)),"NÃO ENCONTRADO")</f>
        <v>Rescisões Trabalhistas</v>
      </c>
      <c r="L8995" s="50" t="str">
        <f>VLOOKUP(K8995,'Base -Receita-Despesa'!$B:$AS,1,FALSE)</f>
        <v>Rescisões Trabalhistas</v>
      </c>
    </row>
    <row r="8996" spans="1:12" ht="15" customHeight="1" x14ac:dyDescent="0.25">
      <c r="A8996" s="81" t="str">
        <f t="shared" si="286"/>
        <v>2020</v>
      </c>
      <c r="B8996" s="259" t="s">
        <v>1021</v>
      </c>
      <c r="C8996" s="260" t="s">
        <v>1022</v>
      </c>
      <c r="D8996" s="73" t="str">
        <f t="shared" si="287"/>
        <v>out/2020</v>
      </c>
      <c r="E8996" s="263">
        <v>44126</v>
      </c>
      <c r="F8996" s="259" t="s">
        <v>749</v>
      </c>
      <c r="G8996" s="259" t="s">
        <v>295</v>
      </c>
      <c r="H8996" s="264" t="s">
        <v>1604</v>
      </c>
      <c r="I8996" s="264" t="s">
        <v>189</v>
      </c>
      <c r="J8996" s="264">
        <v>-130.69999999999999</v>
      </c>
      <c r="K8996" s="82" t="str">
        <f>IFERROR(IFERROR(VLOOKUP(I8996,'DE-PARA'!B:D,3,0),VLOOKUP(I8996,'DE-PARA'!C:D,2,0)),"NÃO ENCONTRADO")</f>
        <v>Outras Saídas</v>
      </c>
      <c r="L8996" s="50" t="str">
        <f>VLOOKUP(K8996,'Base -Receita-Despesa'!$B:$AS,1,FALSE)</f>
        <v>Outras Saídas</v>
      </c>
    </row>
    <row r="8997" spans="1:12" ht="15" customHeight="1" x14ac:dyDescent="0.25">
      <c r="A8997" s="81" t="str">
        <f t="shared" si="286"/>
        <v>2020</v>
      </c>
      <c r="B8997" s="259" t="s">
        <v>1021</v>
      </c>
      <c r="C8997" s="260" t="s">
        <v>1022</v>
      </c>
      <c r="D8997" s="73" t="str">
        <f t="shared" si="287"/>
        <v>out/2020</v>
      </c>
      <c r="E8997" s="263">
        <v>44126</v>
      </c>
      <c r="F8997" s="259" t="s">
        <v>749</v>
      </c>
      <c r="G8997" s="259" t="s">
        <v>295</v>
      </c>
      <c r="H8997" s="264" t="s">
        <v>2340</v>
      </c>
      <c r="I8997" s="264" t="s">
        <v>128</v>
      </c>
      <c r="J8997" s="265">
        <v>-1067.8499999999999</v>
      </c>
      <c r="K8997" s="82" t="str">
        <f>IFERROR(IFERROR(VLOOKUP(I8997,'DE-PARA'!B:D,3,0),VLOOKUP(I8997,'DE-PARA'!C:D,2,0)),"NÃO ENCONTRADO")</f>
        <v>Rescisões Trabalhistas</v>
      </c>
      <c r="L8997" s="50" t="str">
        <f>VLOOKUP(K8997,'Base -Receita-Despesa'!$B:$AS,1,FALSE)</f>
        <v>Rescisões Trabalhistas</v>
      </c>
    </row>
    <row r="8998" spans="1:12" ht="15" customHeight="1" x14ac:dyDescent="0.25">
      <c r="A8998" s="81" t="str">
        <f t="shared" si="286"/>
        <v>2020</v>
      </c>
      <c r="B8998" s="259" t="s">
        <v>1021</v>
      </c>
      <c r="C8998" s="260" t="s">
        <v>1022</v>
      </c>
      <c r="D8998" s="73" t="str">
        <f t="shared" si="287"/>
        <v>out/2020</v>
      </c>
      <c r="E8998" s="263">
        <v>44126</v>
      </c>
      <c r="F8998" s="259" t="s">
        <v>749</v>
      </c>
      <c r="G8998" s="259" t="s">
        <v>295</v>
      </c>
      <c r="H8998" s="264" t="s">
        <v>2340</v>
      </c>
      <c r="I8998" s="264" t="s">
        <v>189</v>
      </c>
      <c r="J8998" s="264">
        <v>-58.74</v>
      </c>
      <c r="K8998" s="82" t="str">
        <f>IFERROR(IFERROR(VLOOKUP(I8998,'DE-PARA'!B:D,3,0),VLOOKUP(I8998,'DE-PARA'!C:D,2,0)),"NÃO ENCONTRADO")</f>
        <v>Outras Saídas</v>
      </c>
      <c r="L8998" s="50" t="str">
        <f>VLOOKUP(K8998,'Base -Receita-Despesa'!$B:$AS,1,FALSE)</f>
        <v>Outras Saídas</v>
      </c>
    </row>
    <row r="8999" spans="1:12" ht="15" customHeight="1" x14ac:dyDescent="0.25">
      <c r="A8999" s="81" t="str">
        <f t="shared" si="286"/>
        <v>2020</v>
      </c>
      <c r="B8999" s="259" t="s">
        <v>1021</v>
      </c>
      <c r="C8999" s="260" t="s">
        <v>1022</v>
      </c>
      <c r="D8999" s="73" t="str">
        <f t="shared" si="287"/>
        <v>out/2020</v>
      </c>
      <c r="E8999" s="263">
        <v>44126</v>
      </c>
      <c r="F8999" s="259">
        <v>75995</v>
      </c>
      <c r="G8999" s="259" t="s">
        <v>295</v>
      </c>
      <c r="H8999" s="264" t="s">
        <v>1818</v>
      </c>
      <c r="I8999" s="264" t="s">
        <v>138</v>
      </c>
      <c r="J8999" s="264">
        <v>-190</v>
      </c>
      <c r="K8999" s="82" t="str">
        <f>IFERROR(IFERROR(VLOOKUP(I8999,'DE-PARA'!B:D,3,0),VLOOKUP(I8999,'DE-PARA'!C:D,2,0)),"NÃO ENCONTRADO")</f>
        <v>Concessionárias (água, luz e telefone)</v>
      </c>
      <c r="L8999" s="50" t="str">
        <f>VLOOKUP(K8999,'Base -Receita-Despesa'!$B:$AS,1,FALSE)</f>
        <v>Concessionárias (água, luz e telefone)</v>
      </c>
    </row>
    <row r="9000" spans="1:12" ht="15" customHeight="1" x14ac:dyDescent="0.25">
      <c r="A9000" s="81" t="str">
        <f t="shared" si="286"/>
        <v>2020</v>
      </c>
      <c r="B9000" s="259" t="s">
        <v>1021</v>
      </c>
      <c r="C9000" s="260" t="s">
        <v>1022</v>
      </c>
      <c r="D9000" s="73" t="str">
        <f t="shared" si="287"/>
        <v>out/2020</v>
      </c>
      <c r="E9000" s="263">
        <v>44126</v>
      </c>
      <c r="F9000" s="259">
        <v>126</v>
      </c>
      <c r="G9000" s="259" t="s">
        <v>295</v>
      </c>
      <c r="H9000" s="264" t="s">
        <v>844</v>
      </c>
      <c r="I9000" s="264" t="s">
        <v>243</v>
      </c>
      <c r="J9000" s="265">
        <v>-99610.7</v>
      </c>
      <c r="K9000" s="82" t="str">
        <f>IFERROR(IFERROR(VLOOKUP(I9000,'DE-PARA'!B:D,3,0),VLOOKUP(I9000,'DE-PARA'!C:D,2,0)),"NÃO ENCONTRADO")</f>
        <v>Pessoal</v>
      </c>
      <c r="L9000" s="50" t="str">
        <f>VLOOKUP(K9000,'Base -Receita-Despesa'!$B:$AS,1,FALSE)</f>
        <v>Pessoal</v>
      </c>
    </row>
    <row r="9001" spans="1:12" ht="15" customHeight="1" x14ac:dyDescent="0.25">
      <c r="A9001" s="81" t="str">
        <f t="shared" si="286"/>
        <v>2020</v>
      </c>
      <c r="B9001" s="259" t="s">
        <v>1021</v>
      </c>
      <c r="C9001" s="260" t="s">
        <v>1022</v>
      </c>
      <c r="D9001" s="73" t="str">
        <f t="shared" si="287"/>
        <v>out/2020</v>
      </c>
      <c r="E9001" s="263">
        <v>44126</v>
      </c>
      <c r="F9001" s="259">
        <v>118</v>
      </c>
      <c r="G9001" s="259" t="s">
        <v>295</v>
      </c>
      <c r="H9001" s="264" t="s">
        <v>844</v>
      </c>
      <c r="I9001" s="264" t="s">
        <v>243</v>
      </c>
      <c r="J9001" s="265">
        <v>-189813.69</v>
      </c>
      <c r="K9001" s="82" t="str">
        <f>IFERROR(IFERROR(VLOOKUP(I9001,'DE-PARA'!B:D,3,0),VLOOKUP(I9001,'DE-PARA'!C:D,2,0)),"NÃO ENCONTRADO")</f>
        <v>Pessoal</v>
      </c>
      <c r="L9001" s="50" t="str">
        <f>VLOOKUP(K9001,'Base -Receita-Despesa'!$B:$AS,1,FALSE)</f>
        <v>Pessoal</v>
      </c>
    </row>
    <row r="9002" spans="1:12" ht="15" customHeight="1" x14ac:dyDescent="0.25">
      <c r="A9002" s="81" t="str">
        <f t="shared" si="286"/>
        <v>2020</v>
      </c>
      <c r="B9002" s="259" t="s">
        <v>1023</v>
      </c>
      <c r="C9002" s="260" t="s">
        <v>1022</v>
      </c>
      <c r="D9002" s="73" t="str">
        <f t="shared" si="287"/>
        <v>out/2020</v>
      </c>
      <c r="E9002" s="263">
        <v>44126</v>
      </c>
      <c r="F9002" s="259">
        <v>7</v>
      </c>
      <c r="G9002" s="259" t="s">
        <v>295</v>
      </c>
      <c r="H9002" s="264" t="s">
        <v>1002</v>
      </c>
      <c r="I9002" s="264" t="s">
        <v>244</v>
      </c>
      <c r="J9002" s="265">
        <v>-11000</v>
      </c>
      <c r="K9002" s="82" t="str">
        <f>IFERROR(IFERROR(VLOOKUP(I9002,'DE-PARA'!B:D,3,0),VLOOKUP(I9002,'DE-PARA'!C:D,2,0)),"NÃO ENCONTRADO")</f>
        <v>Pessoal</v>
      </c>
      <c r="L9002" s="50" t="str">
        <f>VLOOKUP(K9002,'Base -Receita-Despesa'!$B:$AS,1,FALSE)</f>
        <v>Pessoal</v>
      </c>
    </row>
    <row r="9003" spans="1:12" ht="15" customHeight="1" x14ac:dyDescent="0.25">
      <c r="A9003" s="81" t="str">
        <f t="shared" si="286"/>
        <v>2020</v>
      </c>
      <c r="B9003" s="259" t="s">
        <v>1021</v>
      </c>
      <c r="C9003" s="260" t="s">
        <v>1022</v>
      </c>
      <c r="D9003" s="73" t="str">
        <f t="shared" si="287"/>
        <v>out/2020</v>
      </c>
      <c r="E9003" s="263">
        <v>44126</v>
      </c>
      <c r="F9003" s="259">
        <v>5</v>
      </c>
      <c r="G9003" s="259" t="s">
        <v>295</v>
      </c>
      <c r="H9003" s="264" t="s">
        <v>2157</v>
      </c>
      <c r="I9003" s="264" t="s">
        <v>244</v>
      </c>
      <c r="J9003" s="265">
        <v>-5000</v>
      </c>
      <c r="K9003" s="82" t="str">
        <f>IFERROR(IFERROR(VLOOKUP(I9003,'DE-PARA'!B:D,3,0),VLOOKUP(I9003,'DE-PARA'!C:D,2,0)),"NÃO ENCONTRADO")</f>
        <v>Pessoal</v>
      </c>
      <c r="L9003" s="50" t="str">
        <f>VLOOKUP(K9003,'Base -Receita-Despesa'!$B:$AS,1,FALSE)</f>
        <v>Pessoal</v>
      </c>
    </row>
    <row r="9004" spans="1:12" ht="15" customHeight="1" x14ac:dyDescent="0.25">
      <c r="A9004" s="81" t="str">
        <f t="shared" si="286"/>
        <v>2020</v>
      </c>
      <c r="B9004" s="259" t="s">
        <v>1021</v>
      </c>
      <c r="C9004" s="260" t="s">
        <v>1022</v>
      </c>
      <c r="D9004" s="73" t="str">
        <f t="shared" si="287"/>
        <v>out/2020</v>
      </c>
      <c r="E9004" s="263">
        <v>44126</v>
      </c>
      <c r="F9004" s="259">
        <v>5</v>
      </c>
      <c r="G9004" s="259" t="s">
        <v>295</v>
      </c>
      <c r="H9004" s="264" t="s">
        <v>2208</v>
      </c>
      <c r="I9004" s="264" t="s">
        <v>244</v>
      </c>
      <c r="J9004" s="265">
        <v>-17000</v>
      </c>
      <c r="K9004" s="82" t="str">
        <f>IFERROR(IFERROR(VLOOKUP(I9004,'DE-PARA'!B:D,3,0),VLOOKUP(I9004,'DE-PARA'!C:D,2,0)),"NÃO ENCONTRADO")</f>
        <v>Pessoal</v>
      </c>
      <c r="L9004" s="50" t="str">
        <f>VLOOKUP(K9004,'Base -Receita-Despesa'!$B:$AS,1,FALSE)</f>
        <v>Pessoal</v>
      </c>
    </row>
    <row r="9005" spans="1:12" ht="15" customHeight="1" x14ac:dyDescent="0.25">
      <c r="A9005" s="81" t="str">
        <f t="shared" si="286"/>
        <v>2020</v>
      </c>
      <c r="B9005" s="259" t="s">
        <v>1021</v>
      </c>
      <c r="C9005" s="260" t="s">
        <v>1022</v>
      </c>
      <c r="D9005" s="73" t="str">
        <f t="shared" si="287"/>
        <v>out/2020</v>
      </c>
      <c r="E9005" s="263">
        <v>44126</v>
      </c>
      <c r="F9005" s="259">
        <v>23</v>
      </c>
      <c r="G9005" s="259" t="s">
        <v>295</v>
      </c>
      <c r="H9005" s="264" t="s">
        <v>1919</v>
      </c>
      <c r="I9005" s="264" t="s">
        <v>119</v>
      </c>
      <c r="J9005" s="265">
        <v>-39196.400000000001</v>
      </c>
      <c r="K9005" s="82" t="str">
        <f>IFERROR(IFERROR(VLOOKUP(I9005,'DE-PARA'!B:D,3,0),VLOOKUP(I9005,'DE-PARA'!C:D,2,0)),"NÃO ENCONTRADO")</f>
        <v>Serviços</v>
      </c>
      <c r="L9005" s="50" t="str">
        <f>VLOOKUP(K9005,'Base -Receita-Despesa'!$B:$AS,1,FALSE)</f>
        <v>Serviços</v>
      </c>
    </row>
    <row r="9006" spans="1:12" ht="15" customHeight="1" x14ac:dyDescent="0.25">
      <c r="A9006" s="81" t="str">
        <f t="shared" si="286"/>
        <v>2020</v>
      </c>
      <c r="B9006" s="259" t="s">
        <v>1021</v>
      </c>
      <c r="C9006" s="260" t="s">
        <v>1022</v>
      </c>
      <c r="D9006" s="73" t="str">
        <f t="shared" si="287"/>
        <v>out/2020</v>
      </c>
      <c r="E9006" s="263">
        <v>44126</v>
      </c>
      <c r="F9006" s="259">
        <v>5</v>
      </c>
      <c r="G9006" s="259" t="s">
        <v>295</v>
      </c>
      <c r="H9006" s="264" t="s">
        <v>2277</v>
      </c>
      <c r="I9006" s="264" t="s">
        <v>244</v>
      </c>
      <c r="J9006" s="265">
        <v>-7000</v>
      </c>
      <c r="K9006" s="82" t="str">
        <f>IFERROR(IFERROR(VLOOKUP(I9006,'DE-PARA'!B:D,3,0),VLOOKUP(I9006,'DE-PARA'!C:D,2,0)),"NÃO ENCONTRADO")</f>
        <v>Pessoal</v>
      </c>
      <c r="L9006" s="50" t="str">
        <f>VLOOKUP(K9006,'Base -Receita-Despesa'!$B:$AS,1,FALSE)</f>
        <v>Pessoal</v>
      </c>
    </row>
    <row r="9007" spans="1:12" ht="15" customHeight="1" x14ac:dyDescent="0.25">
      <c r="A9007" s="81" t="str">
        <f t="shared" si="286"/>
        <v>2020</v>
      </c>
      <c r="B9007" s="259" t="s">
        <v>1021</v>
      </c>
      <c r="C9007" s="260" t="s">
        <v>1022</v>
      </c>
      <c r="D9007" s="73" t="str">
        <f t="shared" si="287"/>
        <v>out/2020</v>
      </c>
      <c r="E9007" s="263">
        <v>44126</v>
      </c>
      <c r="F9007" s="259">
        <v>129129</v>
      </c>
      <c r="G9007" s="259" t="s">
        <v>295</v>
      </c>
      <c r="H9007" s="264" t="s">
        <v>848</v>
      </c>
      <c r="I9007" s="264" t="s">
        <v>259</v>
      </c>
      <c r="J9007" s="265">
        <v>-6578.67</v>
      </c>
      <c r="K9007" s="82" t="str">
        <f>IFERROR(IFERROR(VLOOKUP(I9007,'DE-PARA'!B:D,3,0),VLOOKUP(I9007,'DE-PARA'!C:D,2,0)),"NÃO ENCONTRADO")</f>
        <v>Materiais</v>
      </c>
      <c r="L9007" s="50" t="str">
        <f>VLOOKUP(K9007,'Base -Receita-Despesa'!$B:$AS,1,FALSE)</f>
        <v>Materiais</v>
      </c>
    </row>
    <row r="9008" spans="1:12" ht="15" customHeight="1" x14ac:dyDescent="0.25">
      <c r="A9008" s="81" t="str">
        <f t="shared" si="286"/>
        <v>2020</v>
      </c>
      <c r="B9008" s="259" t="s">
        <v>1021</v>
      </c>
      <c r="C9008" s="260" t="s">
        <v>1022</v>
      </c>
      <c r="D9008" s="73" t="str">
        <f t="shared" si="287"/>
        <v>out/2020</v>
      </c>
      <c r="E9008" s="263">
        <v>44126</v>
      </c>
      <c r="F9008" s="259">
        <v>129129</v>
      </c>
      <c r="G9008" s="259" t="s">
        <v>295</v>
      </c>
      <c r="H9008" s="264" t="s">
        <v>848</v>
      </c>
      <c r="I9008" s="264" t="s">
        <v>189</v>
      </c>
      <c r="J9008" s="264">
        <v>-131.57</v>
      </c>
      <c r="K9008" s="82" t="str">
        <f>IFERROR(IFERROR(VLOOKUP(I9008,'DE-PARA'!B:D,3,0),VLOOKUP(I9008,'DE-PARA'!C:D,2,0)),"NÃO ENCONTRADO")</f>
        <v>Outras Saídas</v>
      </c>
      <c r="L9008" s="50" t="str">
        <f>VLOOKUP(K9008,'Base -Receita-Despesa'!$B:$AS,1,FALSE)</f>
        <v>Outras Saídas</v>
      </c>
    </row>
    <row r="9009" spans="1:12" ht="15" customHeight="1" x14ac:dyDescent="0.25">
      <c r="A9009" s="81" t="str">
        <f t="shared" si="286"/>
        <v>2020</v>
      </c>
      <c r="B9009" s="259" t="s">
        <v>1021</v>
      </c>
      <c r="C9009" s="260" t="s">
        <v>1022</v>
      </c>
      <c r="D9009" s="73" t="str">
        <f t="shared" si="287"/>
        <v>out/2020</v>
      </c>
      <c r="E9009" s="263">
        <v>44126</v>
      </c>
      <c r="F9009" s="259">
        <v>1619</v>
      </c>
      <c r="G9009" s="259" t="s">
        <v>295</v>
      </c>
      <c r="H9009" s="264" t="s">
        <v>1070</v>
      </c>
      <c r="I9009" s="264" t="s">
        <v>119</v>
      </c>
      <c r="J9009" s="265">
        <v>-3768.25</v>
      </c>
      <c r="K9009" s="82" t="str">
        <f>IFERROR(IFERROR(VLOOKUP(I9009,'DE-PARA'!B:D,3,0),VLOOKUP(I9009,'DE-PARA'!C:D,2,0)),"NÃO ENCONTRADO")</f>
        <v>Serviços</v>
      </c>
      <c r="L9009" s="50" t="str">
        <f>VLOOKUP(K9009,'Base -Receita-Despesa'!$B:$AS,1,FALSE)</f>
        <v>Serviços</v>
      </c>
    </row>
    <row r="9010" spans="1:12" ht="15" customHeight="1" x14ac:dyDescent="0.25">
      <c r="A9010" s="81" t="str">
        <f t="shared" ref="A9010:A9073" si="288">IF(K9010="NÃO ENCONTRADO",0,RIGHT(D9010,4))</f>
        <v>2020</v>
      </c>
      <c r="B9010" s="259" t="s">
        <v>1021</v>
      </c>
      <c r="C9010" s="260" t="s">
        <v>1022</v>
      </c>
      <c r="D9010" s="73" t="str">
        <f t="shared" si="287"/>
        <v>out/2020</v>
      </c>
      <c r="E9010" s="263">
        <v>44126</v>
      </c>
      <c r="F9010" s="259" t="s">
        <v>2341</v>
      </c>
      <c r="G9010" s="259" t="s">
        <v>295</v>
      </c>
      <c r="H9010" s="264" t="s">
        <v>2334</v>
      </c>
      <c r="I9010" s="264" t="s">
        <v>148</v>
      </c>
      <c r="J9010" s="265">
        <v>-2125.92</v>
      </c>
      <c r="K9010" s="82" t="str">
        <f>IFERROR(IFERROR(VLOOKUP(I9010,'DE-PARA'!B:D,3,0),VLOOKUP(I9010,'DE-PARA'!C:D,2,0)),"NÃO ENCONTRADO")</f>
        <v>Pessoal</v>
      </c>
      <c r="L9010" s="50" t="str">
        <f>VLOOKUP(K9010,'Base -Receita-Despesa'!$B:$AS,1,FALSE)</f>
        <v>Pessoal</v>
      </c>
    </row>
    <row r="9011" spans="1:12" ht="15" customHeight="1" x14ac:dyDescent="0.25">
      <c r="A9011" s="81" t="str">
        <f t="shared" si="288"/>
        <v>2020</v>
      </c>
      <c r="B9011" s="259" t="s">
        <v>1021</v>
      </c>
      <c r="C9011" s="260" t="s">
        <v>1022</v>
      </c>
      <c r="D9011" s="73" t="str">
        <f t="shared" si="287"/>
        <v>out/2020</v>
      </c>
      <c r="E9011" s="263">
        <v>44126</v>
      </c>
      <c r="F9011" s="259" t="s">
        <v>134</v>
      </c>
      <c r="G9011" s="259" t="s">
        <v>295</v>
      </c>
      <c r="H9011" s="264" t="s">
        <v>2327</v>
      </c>
      <c r="I9011" s="264" t="s">
        <v>135</v>
      </c>
      <c r="J9011" s="264">
        <v>-345.56</v>
      </c>
      <c r="K9011" s="82" t="str">
        <f>IFERROR(IFERROR(VLOOKUP(I9011,'DE-PARA'!B:D,3,0),VLOOKUP(I9011,'DE-PARA'!C:D,2,0)),"NÃO ENCONTRADO")</f>
        <v>Pessoal</v>
      </c>
      <c r="L9011" s="50" t="str">
        <f>VLOOKUP(K9011,'Base -Receita-Despesa'!$B:$AS,1,FALSE)</f>
        <v>Pessoal</v>
      </c>
    </row>
    <row r="9012" spans="1:12" ht="15" customHeight="1" x14ac:dyDescent="0.25">
      <c r="A9012" s="81" t="str">
        <f t="shared" si="288"/>
        <v>2020</v>
      </c>
      <c r="B9012" s="259" t="s">
        <v>1021</v>
      </c>
      <c r="C9012" s="260" t="s">
        <v>1022</v>
      </c>
      <c r="D9012" s="73" t="str">
        <f t="shared" si="287"/>
        <v>out/2020</v>
      </c>
      <c r="E9012" s="263">
        <v>44126</v>
      </c>
      <c r="F9012" s="259" t="s">
        <v>134</v>
      </c>
      <c r="G9012" s="259" t="s">
        <v>295</v>
      </c>
      <c r="H9012" s="264" t="s">
        <v>2101</v>
      </c>
      <c r="I9012" s="264" t="s">
        <v>135</v>
      </c>
      <c r="J9012" s="264">
        <v>-319.49</v>
      </c>
      <c r="K9012" s="82" t="str">
        <f>IFERROR(IFERROR(VLOOKUP(I9012,'DE-PARA'!B:D,3,0),VLOOKUP(I9012,'DE-PARA'!C:D,2,0)),"NÃO ENCONTRADO")</f>
        <v>Pessoal</v>
      </c>
      <c r="L9012" s="50" t="str">
        <f>VLOOKUP(K9012,'Base -Receita-Despesa'!$B:$AS,1,FALSE)</f>
        <v>Pessoal</v>
      </c>
    </row>
    <row r="9013" spans="1:12" ht="15" customHeight="1" x14ac:dyDescent="0.25">
      <c r="A9013" s="81" t="str">
        <f t="shared" si="288"/>
        <v>2020</v>
      </c>
      <c r="B9013" s="259" t="s">
        <v>1021</v>
      </c>
      <c r="C9013" s="260" t="s">
        <v>1022</v>
      </c>
      <c r="D9013" s="73" t="str">
        <f t="shared" si="287"/>
        <v>out/2020</v>
      </c>
      <c r="E9013" s="263">
        <v>44126</v>
      </c>
      <c r="F9013" s="259" t="s">
        <v>2342</v>
      </c>
      <c r="G9013" s="259" t="s">
        <v>295</v>
      </c>
      <c r="H9013" s="264" t="s">
        <v>2336</v>
      </c>
      <c r="I9013" s="264" t="s">
        <v>148</v>
      </c>
      <c r="J9013" s="264">
        <v>-663.81</v>
      </c>
      <c r="K9013" s="82" t="str">
        <f>IFERROR(IFERROR(VLOOKUP(I9013,'DE-PARA'!B:D,3,0),VLOOKUP(I9013,'DE-PARA'!C:D,2,0)),"NÃO ENCONTRADO")</f>
        <v>Pessoal</v>
      </c>
      <c r="L9013" s="50" t="str">
        <f>VLOOKUP(K9013,'Base -Receita-Despesa'!$B:$AS,1,FALSE)</f>
        <v>Pessoal</v>
      </c>
    </row>
    <row r="9014" spans="1:12" ht="15" customHeight="1" x14ac:dyDescent="0.25">
      <c r="A9014" s="81" t="str">
        <f t="shared" si="288"/>
        <v>2020</v>
      </c>
      <c r="B9014" s="259" t="s">
        <v>1021</v>
      </c>
      <c r="C9014" s="260" t="s">
        <v>1022</v>
      </c>
      <c r="D9014" s="73" t="str">
        <f t="shared" si="287"/>
        <v>out/2020</v>
      </c>
      <c r="E9014" s="263">
        <v>44126</v>
      </c>
      <c r="F9014" s="259" t="s">
        <v>174</v>
      </c>
      <c r="G9014" s="259" t="s">
        <v>295</v>
      </c>
      <c r="H9014" s="266" t="s">
        <v>2343</v>
      </c>
      <c r="I9014" s="266" t="s">
        <v>128</v>
      </c>
      <c r="J9014" s="266">
        <v>-296.61</v>
      </c>
      <c r="K9014" s="82" t="str">
        <f>IFERROR(IFERROR(VLOOKUP(I9014,'DE-PARA'!B:D,3,0),VLOOKUP(I9014,'DE-PARA'!C:D,2,0)),"NÃO ENCONTRADO")</f>
        <v>Rescisões Trabalhistas</v>
      </c>
      <c r="L9014" s="50" t="str">
        <f>VLOOKUP(K9014,'Base -Receita-Despesa'!$B:$AS,1,FALSE)</f>
        <v>Rescisões Trabalhistas</v>
      </c>
    </row>
    <row r="9015" spans="1:12" ht="15" customHeight="1" x14ac:dyDescent="0.25">
      <c r="A9015" s="81" t="str">
        <f t="shared" si="288"/>
        <v>2020</v>
      </c>
      <c r="B9015" s="259" t="s">
        <v>1021</v>
      </c>
      <c r="C9015" s="260" t="s">
        <v>1022</v>
      </c>
      <c r="D9015" s="73" t="str">
        <f t="shared" si="287"/>
        <v>out/2020</v>
      </c>
      <c r="E9015" s="263">
        <v>44126</v>
      </c>
      <c r="F9015" s="259" t="s">
        <v>174</v>
      </c>
      <c r="G9015" s="259" t="s">
        <v>295</v>
      </c>
      <c r="H9015" s="266" t="s">
        <v>1604</v>
      </c>
      <c r="I9015" s="266" t="s">
        <v>128</v>
      </c>
      <c r="J9015" s="285">
        <v>-5113.72</v>
      </c>
      <c r="K9015" s="82" t="str">
        <f>IFERROR(IFERROR(VLOOKUP(I9015,'DE-PARA'!B:D,3,0),VLOOKUP(I9015,'DE-PARA'!C:D,2,0)),"NÃO ENCONTRADO")</f>
        <v>Rescisões Trabalhistas</v>
      </c>
      <c r="L9015" s="50" t="str">
        <f>VLOOKUP(K9015,'Base -Receita-Despesa'!$B:$AS,1,FALSE)</f>
        <v>Rescisões Trabalhistas</v>
      </c>
    </row>
    <row r="9016" spans="1:12" ht="15" customHeight="1" x14ac:dyDescent="0.25">
      <c r="A9016" s="81" t="str">
        <f t="shared" si="288"/>
        <v>2020</v>
      </c>
      <c r="B9016" s="259" t="s">
        <v>1021</v>
      </c>
      <c r="C9016" s="260" t="s">
        <v>1022</v>
      </c>
      <c r="D9016" s="73" t="str">
        <f t="shared" si="287"/>
        <v>out/2020</v>
      </c>
      <c r="E9016" s="263">
        <v>44126</v>
      </c>
      <c r="F9016" s="259" t="s">
        <v>134</v>
      </c>
      <c r="G9016" s="259" t="s">
        <v>295</v>
      </c>
      <c r="H9016" s="264" t="s">
        <v>2102</v>
      </c>
      <c r="I9016" s="264" t="s">
        <v>135</v>
      </c>
      <c r="J9016" s="264">
        <v>-569.58000000000004</v>
      </c>
      <c r="K9016" s="82" t="str">
        <f>IFERROR(IFERROR(VLOOKUP(I9016,'DE-PARA'!B:D,3,0),VLOOKUP(I9016,'DE-PARA'!C:D,2,0)),"NÃO ENCONTRADO")</f>
        <v>Pessoal</v>
      </c>
      <c r="L9016" s="50" t="str">
        <f>VLOOKUP(K9016,'Base -Receita-Despesa'!$B:$AS,1,FALSE)</f>
        <v>Pessoal</v>
      </c>
    </row>
    <row r="9017" spans="1:12" ht="15" customHeight="1" x14ac:dyDescent="0.25">
      <c r="A9017" s="81" t="str">
        <f t="shared" si="288"/>
        <v>2020</v>
      </c>
      <c r="B9017" s="259" t="s">
        <v>1021</v>
      </c>
      <c r="C9017" s="260" t="s">
        <v>1022</v>
      </c>
      <c r="D9017" s="73" t="str">
        <f t="shared" si="287"/>
        <v>out/2020</v>
      </c>
      <c r="E9017" s="263">
        <v>44126</v>
      </c>
      <c r="F9017" s="259" t="s">
        <v>134</v>
      </c>
      <c r="G9017" s="259" t="s">
        <v>295</v>
      </c>
      <c r="H9017" s="264" t="s">
        <v>2243</v>
      </c>
      <c r="I9017" s="264" t="s">
        <v>135</v>
      </c>
      <c r="J9017" s="264">
        <v>-355.51</v>
      </c>
      <c r="K9017" s="82" t="str">
        <f>IFERROR(IFERROR(VLOOKUP(I9017,'DE-PARA'!B:D,3,0),VLOOKUP(I9017,'DE-PARA'!C:D,2,0)),"NÃO ENCONTRADO")</f>
        <v>Pessoal</v>
      </c>
      <c r="L9017" s="50" t="str">
        <f>VLOOKUP(K9017,'Base -Receita-Despesa'!$B:$AS,1,FALSE)</f>
        <v>Pessoal</v>
      </c>
    </row>
    <row r="9018" spans="1:12" ht="15" customHeight="1" x14ac:dyDescent="0.25">
      <c r="A9018" s="81" t="str">
        <f t="shared" si="288"/>
        <v>2020</v>
      </c>
      <c r="B9018" s="259" t="s">
        <v>1021</v>
      </c>
      <c r="C9018" s="260" t="s">
        <v>1022</v>
      </c>
      <c r="D9018" s="73" t="str">
        <f t="shared" si="287"/>
        <v>out/2020</v>
      </c>
      <c r="E9018" s="263">
        <v>44126</v>
      </c>
      <c r="F9018" s="259" t="s">
        <v>134</v>
      </c>
      <c r="G9018" s="259" t="s">
        <v>295</v>
      </c>
      <c r="H9018" s="264" t="s">
        <v>2103</v>
      </c>
      <c r="I9018" s="264" t="s">
        <v>135</v>
      </c>
      <c r="J9018" s="264">
        <v>-476.15</v>
      </c>
      <c r="K9018" s="82" t="str">
        <f>IFERROR(IFERROR(VLOOKUP(I9018,'DE-PARA'!B:D,3,0),VLOOKUP(I9018,'DE-PARA'!C:D,2,0)),"NÃO ENCONTRADO")</f>
        <v>Pessoal</v>
      </c>
      <c r="L9018" s="50" t="str">
        <f>VLOOKUP(K9018,'Base -Receita-Despesa'!$B:$AS,1,FALSE)</f>
        <v>Pessoal</v>
      </c>
    </row>
    <row r="9019" spans="1:12" ht="15" customHeight="1" x14ac:dyDescent="0.25">
      <c r="A9019" s="81" t="str">
        <f t="shared" si="288"/>
        <v>2020</v>
      </c>
      <c r="B9019" s="259" t="s">
        <v>1021</v>
      </c>
      <c r="C9019" s="260" t="s">
        <v>1022</v>
      </c>
      <c r="D9019" s="73" t="str">
        <f t="shared" si="287"/>
        <v>out/2020</v>
      </c>
      <c r="E9019" s="263">
        <v>44126</v>
      </c>
      <c r="F9019" s="259" t="s">
        <v>174</v>
      </c>
      <c r="G9019" s="259" t="s">
        <v>295</v>
      </c>
      <c r="H9019" s="266" t="s">
        <v>2340</v>
      </c>
      <c r="I9019" s="266" t="s">
        <v>128</v>
      </c>
      <c r="J9019" s="285">
        <v>-6155.38</v>
      </c>
      <c r="K9019" s="82" t="str">
        <f>IFERROR(IFERROR(VLOOKUP(I9019,'DE-PARA'!B:D,3,0),VLOOKUP(I9019,'DE-PARA'!C:D,2,0)),"NÃO ENCONTRADO")</f>
        <v>Rescisões Trabalhistas</v>
      </c>
      <c r="L9019" s="50" t="str">
        <f>VLOOKUP(K9019,'Base -Receita-Despesa'!$B:$AS,1,FALSE)</f>
        <v>Rescisões Trabalhistas</v>
      </c>
    </row>
    <row r="9020" spans="1:12" ht="15" customHeight="1" x14ac:dyDescent="0.25">
      <c r="A9020" s="81" t="str">
        <f t="shared" si="288"/>
        <v>2020</v>
      </c>
      <c r="B9020" s="259" t="s">
        <v>1021</v>
      </c>
      <c r="C9020" s="260" t="s">
        <v>1022</v>
      </c>
      <c r="D9020" s="73" t="str">
        <f t="shared" si="287"/>
        <v>out/2020</v>
      </c>
      <c r="E9020" s="263">
        <v>44126</v>
      </c>
      <c r="F9020" s="259" t="s">
        <v>134</v>
      </c>
      <c r="G9020" s="259" t="s">
        <v>295</v>
      </c>
      <c r="H9020" s="264" t="s">
        <v>2104</v>
      </c>
      <c r="I9020" s="264" t="s">
        <v>135</v>
      </c>
      <c r="J9020" s="264">
        <v>-306.3</v>
      </c>
      <c r="K9020" s="82" t="str">
        <f>IFERROR(IFERROR(VLOOKUP(I9020,'DE-PARA'!B:D,3,0),VLOOKUP(I9020,'DE-PARA'!C:D,2,0)),"NÃO ENCONTRADO")</f>
        <v>Pessoal</v>
      </c>
      <c r="L9020" s="50" t="str">
        <f>VLOOKUP(K9020,'Base -Receita-Despesa'!$B:$AS,1,FALSE)</f>
        <v>Pessoal</v>
      </c>
    </row>
    <row r="9021" spans="1:12" ht="15" customHeight="1" x14ac:dyDescent="0.25">
      <c r="A9021" s="81" t="str">
        <f t="shared" si="288"/>
        <v>2020</v>
      </c>
      <c r="B9021" s="259" t="s">
        <v>1021</v>
      </c>
      <c r="C9021" s="260" t="s">
        <v>1022</v>
      </c>
      <c r="D9021" s="73" t="str">
        <f t="shared" si="287"/>
        <v>out/2020</v>
      </c>
      <c r="E9021" s="263">
        <v>44126</v>
      </c>
      <c r="F9021" s="259" t="s">
        <v>174</v>
      </c>
      <c r="G9021" s="259" t="s">
        <v>295</v>
      </c>
      <c r="H9021" s="266" t="s">
        <v>2193</v>
      </c>
      <c r="I9021" s="266" t="s">
        <v>128</v>
      </c>
      <c r="J9021" s="265">
        <v>-11815.13</v>
      </c>
      <c r="K9021" s="82" t="str">
        <f>IFERROR(IFERROR(VLOOKUP(I9021,'DE-PARA'!B:D,3,0),VLOOKUP(I9021,'DE-PARA'!C:D,2,0)),"NÃO ENCONTRADO")</f>
        <v>Rescisões Trabalhistas</v>
      </c>
      <c r="L9021" s="50" t="str">
        <f>VLOOKUP(K9021,'Base -Receita-Despesa'!$B:$AS,1,FALSE)</f>
        <v>Rescisões Trabalhistas</v>
      </c>
    </row>
    <row r="9022" spans="1:12" ht="15" customHeight="1" x14ac:dyDescent="0.25">
      <c r="A9022" s="81" t="str">
        <f t="shared" si="288"/>
        <v>2020</v>
      </c>
      <c r="B9022" s="259" t="s">
        <v>1021</v>
      </c>
      <c r="C9022" s="260" t="s">
        <v>1022</v>
      </c>
      <c r="D9022" s="73" t="str">
        <f t="shared" si="287"/>
        <v>out/2020</v>
      </c>
      <c r="E9022" s="263">
        <v>44126</v>
      </c>
      <c r="F9022" s="259" t="s">
        <v>214</v>
      </c>
      <c r="G9022" s="259" t="s">
        <v>295</v>
      </c>
      <c r="H9022" s="264" t="s">
        <v>197</v>
      </c>
      <c r="I9022" s="264" t="s">
        <v>133</v>
      </c>
      <c r="J9022" s="264">
        <v>-10</v>
      </c>
      <c r="K9022" s="82" t="str">
        <f>IFERROR(IFERROR(VLOOKUP(I9022,'DE-PARA'!B:D,3,0),VLOOKUP(I9022,'DE-PARA'!C:D,2,0)),"NÃO ENCONTRADO")</f>
        <v>Outras Saídas</v>
      </c>
      <c r="L9022" s="50" t="str">
        <f>VLOOKUP(K9022,'Base -Receita-Despesa'!$B:$AS,1,FALSE)</f>
        <v>Outras Saídas</v>
      </c>
    </row>
    <row r="9023" spans="1:12" ht="15" customHeight="1" x14ac:dyDescent="0.25">
      <c r="A9023" s="81" t="str">
        <f t="shared" si="288"/>
        <v>2020</v>
      </c>
      <c r="B9023" s="259" t="s">
        <v>1021</v>
      </c>
      <c r="C9023" s="260" t="s">
        <v>1022</v>
      </c>
      <c r="D9023" s="73" t="str">
        <f t="shared" si="287"/>
        <v>out/2020</v>
      </c>
      <c r="E9023" s="263">
        <v>44126</v>
      </c>
      <c r="F9023" s="259" t="s">
        <v>214</v>
      </c>
      <c r="G9023" s="259" t="s">
        <v>295</v>
      </c>
      <c r="H9023" s="264" t="s">
        <v>197</v>
      </c>
      <c r="I9023" s="264" t="s">
        <v>133</v>
      </c>
      <c r="J9023" s="264">
        <v>-10</v>
      </c>
      <c r="K9023" s="82" t="str">
        <f>IFERROR(IFERROR(VLOOKUP(I9023,'DE-PARA'!B:D,3,0),VLOOKUP(I9023,'DE-PARA'!C:D,2,0)),"NÃO ENCONTRADO")</f>
        <v>Outras Saídas</v>
      </c>
      <c r="L9023" s="50" t="str">
        <f>VLOOKUP(K9023,'Base -Receita-Despesa'!$B:$AS,1,FALSE)</f>
        <v>Outras Saídas</v>
      </c>
    </row>
    <row r="9024" spans="1:12" ht="15" customHeight="1" x14ac:dyDescent="0.25">
      <c r="A9024" s="81" t="str">
        <f t="shared" si="288"/>
        <v>2020</v>
      </c>
      <c r="B9024" s="259" t="s">
        <v>1021</v>
      </c>
      <c r="C9024" s="260" t="s">
        <v>1022</v>
      </c>
      <c r="D9024" s="73" t="str">
        <f t="shared" si="287"/>
        <v>out/2020</v>
      </c>
      <c r="E9024" s="263">
        <v>44126</v>
      </c>
      <c r="F9024" s="259" t="s">
        <v>214</v>
      </c>
      <c r="G9024" s="259" t="s">
        <v>295</v>
      </c>
      <c r="H9024" s="264" t="s">
        <v>197</v>
      </c>
      <c r="I9024" s="264" t="s">
        <v>133</v>
      </c>
      <c r="J9024" s="264">
        <v>-10</v>
      </c>
      <c r="K9024" s="82" t="str">
        <f>IFERROR(IFERROR(VLOOKUP(I9024,'DE-PARA'!B:D,3,0),VLOOKUP(I9024,'DE-PARA'!C:D,2,0)),"NÃO ENCONTRADO")</f>
        <v>Outras Saídas</v>
      </c>
      <c r="L9024" s="50" t="str">
        <f>VLOOKUP(K9024,'Base -Receita-Despesa'!$B:$AS,1,FALSE)</f>
        <v>Outras Saídas</v>
      </c>
    </row>
    <row r="9025" spans="1:12" ht="15" customHeight="1" x14ac:dyDescent="0.25">
      <c r="A9025" s="81" t="str">
        <f t="shared" si="288"/>
        <v>2020</v>
      </c>
      <c r="B9025" s="259" t="s">
        <v>1021</v>
      </c>
      <c r="C9025" s="260" t="s">
        <v>1022</v>
      </c>
      <c r="D9025" s="73" t="str">
        <f t="shared" si="287"/>
        <v>out/2020</v>
      </c>
      <c r="E9025" s="263">
        <v>44126</v>
      </c>
      <c r="F9025" s="259" t="s">
        <v>214</v>
      </c>
      <c r="G9025" s="259" t="s">
        <v>295</v>
      </c>
      <c r="H9025" s="264" t="s">
        <v>197</v>
      </c>
      <c r="I9025" s="264" t="s">
        <v>133</v>
      </c>
      <c r="J9025" s="264">
        <v>-10</v>
      </c>
      <c r="K9025" s="82" t="str">
        <f>IFERROR(IFERROR(VLOOKUP(I9025,'DE-PARA'!B:D,3,0),VLOOKUP(I9025,'DE-PARA'!C:D,2,0)),"NÃO ENCONTRADO")</f>
        <v>Outras Saídas</v>
      </c>
      <c r="L9025" s="50" t="str">
        <f>VLOOKUP(K9025,'Base -Receita-Despesa'!$B:$AS,1,FALSE)</f>
        <v>Outras Saídas</v>
      </c>
    </row>
    <row r="9026" spans="1:12" ht="15" customHeight="1" x14ac:dyDescent="0.25">
      <c r="A9026" s="81" t="str">
        <f t="shared" si="288"/>
        <v>2020</v>
      </c>
      <c r="B9026" s="259" t="s">
        <v>1021</v>
      </c>
      <c r="C9026" s="260" t="s">
        <v>1022</v>
      </c>
      <c r="D9026" s="73" t="str">
        <f t="shared" si="287"/>
        <v>out/2020</v>
      </c>
      <c r="E9026" s="263">
        <v>44126</v>
      </c>
      <c r="F9026" s="259" t="s">
        <v>214</v>
      </c>
      <c r="G9026" s="259" t="s">
        <v>295</v>
      </c>
      <c r="H9026" s="264" t="s">
        <v>197</v>
      </c>
      <c r="I9026" s="264" t="s">
        <v>133</v>
      </c>
      <c r="J9026" s="264">
        <v>-10</v>
      </c>
      <c r="K9026" s="82" t="str">
        <f>IFERROR(IFERROR(VLOOKUP(I9026,'DE-PARA'!B:D,3,0),VLOOKUP(I9026,'DE-PARA'!C:D,2,0)),"NÃO ENCONTRADO")</f>
        <v>Outras Saídas</v>
      </c>
      <c r="L9026" s="50" t="str">
        <f>VLOOKUP(K9026,'Base -Receita-Despesa'!$B:$AS,1,FALSE)</f>
        <v>Outras Saídas</v>
      </c>
    </row>
    <row r="9027" spans="1:12" ht="15" customHeight="1" x14ac:dyDescent="0.25">
      <c r="A9027" s="81" t="str">
        <f t="shared" si="288"/>
        <v>2020</v>
      </c>
      <c r="B9027" s="259" t="s">
        <v>1021</v>
      </c>
      <c r="C9027" s="260" t="s">
        <v>1022</v>
      </c>
      <c r="D9027" s="73" t="str">
        <f t="shared" ref="D9027:D9090" si="289">TEXT(E9027,"mmm/aaaa")</f>
        <v>out/2020</v>
      </c>
      <c r="E9027" s="263">
        <v>44126</v>
      </c>
      <c r="F9027" s="259" t="s">
        <v>214</v>
      </c>
      <c r="G9027" s="259" t="s">
        <v>295</v>
      </c>
      <c r="H9027" s="264" t="s">
        <v>197</v>
      </c>
      <c r="I9027" s="264" t="s">
        <v>133</v>
      </c>
      <c r="J9027" s="264">
        <v>-10</v>
      </c>
      <c r="K9027" s="82" t="str">
        <f>IFERROR(IFERROR(VLOOKUP(I9027,'DE-PARA'!B:D,3,0),VLOOKUP(I9027,'DE-PARA'!C:D,2,0)),"NÃO ENCONTRADO")</f>
        <v>Outras Saídas</v>
      </c>
      <c r="L9027" s="50" t="str">
        <f>VLOOKUP(K9027,'Base -Receita-Despesa'!$B:$AS,1,FALSE)</f>
        <v>Outras Saídas</v>
      </c>
    </row>
    <row r="9028" spans="1:12" ht="15" customHeight="1" x14ac:dyDescent="0.25">
      <c r="A9028" s="81" t="str">
        <f t="shared" si="288"/>
        <v>2020</v>
      </c>
      <c r="B9028" s="259" t="s">
        <v>1021</v>
      </c>
      <c r="C9028" s="260" t="s">
        <v>1022</v>
      </c>
      <c r="D9028" s="73" t="str">
        <f t="shared" si="289"/>
        <v>out/2020</v>
      </c>
      <c r="E9028" s="263">
        <v>44126</v>
      </c>
      <c r="F9028" s="259" t="s">
        <v>214</v>
      </c>
      <c r="G9028" s="259" t="s">
        <v>295</v>
      </c>
      <c r="H9028" s="264" t="s">
        <v>197</v>
      </c>
      <c r="I9028" s="264" t="s">
        <v>133</v>
      </c>
      <c r="J9028" s="264">
        <v>-10</v>
      </c>
      <c r="K9028" s="82" t="str">
        <f>IFERROR(IFERROR(VLOOKUP(I9028,'DE-PARA'!B:D,3,0),VLOOKUP(I9028,'DE-PARA'!C:D,2,0)),"NÃO ENCONTRADO")</f>
        <v>Outras Saídas</v>
      </c>
      <c r="L9028" s="50" t="str">
        <f>VLOOKUP(K9028,'Base -Receita-Despesa'!$B:$AS,1,FALSE)</f>
        <v>Outras Saídas</v>
      </c>
    </row>
    <row r="9029" spans="1:12" ht="15" customHeight="1" x14ac:dyDescent="0.25">
      <c r="A9029" s="81" t="str">
        <f t="shared" si="288"/>
        <v>2020</v>
      </c>
      <c r="B9029" s="259" t="s">
        <v>1021</v>
      </c>
      <c r="C9029" s="260" t="s">
        <v>1022</v>
      </c>
      <c r="D9029" s="73" t="str">
        <f t="shared" si="289"/>
        <v>out/2020</v>
      </c>
      <c r="E9029" s="263">
        <v>44126</v>
      </c>
      <c r="F9029" s="259" t="s">
        <v>214</v>
      </c>
      <c r="G9029" s="259" t="s">
        <v>295</v>
      </c>
      <c r="H9029" s="264" t="s">
        <v>197</v>
      </c>
      <c r="I9029" s="264" t="s">
        <v>133</v>
      </c>
      <c r="J9029" s="264">
        <v>-10</v>
      </c>
      <c r="K9029" s="82" t="str">
        <f>IFERROR(IFERROR(VLOOKUP(I9029,'DE-PARA'!B:D,3,0),VLOOKUP(I9029,'DE-PARA'!C:D,2,0)),"NÃO ENCONTRADO")</f>
        <v>Outras Saídas</v>
      </c>
      <c r="L9029" s="50" t="str">
        <f>VLOOKUP(K9029,'Base -Receita-Despesa'!$B:$AS,1,FALSE)</f>
        <v>Outras Saídas</v>
      </c>
    </row>
    <row r="9030" spans="1:12" ht="15" customHeight="1" x14ac:dyDescent="0.25">
      <c r="A9030" s="81" t="str">
        <f t="shared" si="288"/>
        <v>2020</v>
      </c>
      <c r="B9030" s="259" t="s">
        <v>1021</v>
      </c>
      <c r="C9030" s="260" t="s">
        <v>1022</v>
      </c>
      <c r="D9030" s="73" t="str">
        <f t="shared" si="289"/>
        <v>out/2020</v>
      </c>
      <c r="E9030" s="263">
        <v>44126</v>
      </c>
      <c r="F9030" s="259" t="s">
        <v>214</v>
      </c>
      <c r="G9030" s="259" t="s">
        <v>295</v>
      </c>
      <c r="H9030" s="264" t="s">
        <v>197</v>
      </c>
      <c r="I9030" s="264" t="s">
        <v>133</v>
      </c>
      <c r="J9030" s="264">
        <v>-10</v>
      </c>
      <c r="K9030" s="82" t="str">
        <f>IFERROR(IFERROR(VLOOKUP(I9030,'DE-PARA'!B:D,3,0),VLOOKUP(I9030,'DE-PARA'!C:D,2,0)),"NÃO ENCONTRADO")</f>
        <v>Outras Saídas</v>
      </c>
      <c r="L9030" s="50" t="str">
        <f>VLOOKUP(K9030,'Base -Receita-Despesa'!$B:$AS,1,FALSE)</f>
        <v>Outras Saídas</v>
      </c>
    </row>
    <row r="9031" spans="1:12" ht="15" customHeight="1" x14ac:dyDescent="0.25">
      <c r="A9031" s="81" t="str">
        <f t="shared" si="288"/>
        <v>2020</v>
      </c>
      <c r="B9031" s="259" t="s">
        <v>1021</v>
      </c>
      <c r="C9031" s="260" t="s">
        <v>1022</v>
      </c>
      <c r="D9031" s="73" t="str">
        <f t="shared" si="289"/>
        <v>out/2020</v>
      </c>
      <c r="E9031" s="263">
        <v>44126</v>
      </c>
      <c r="F9031" s="259" t="s">
        <v>214</v>
      </c>
      <c r="G9031" s="259" t="s">
        <v>295</v>
      </c>
      <c r="H9031" s="264" t="s">
        <v>197</v>
      </c>
      <c r="I9031" s="264" t="s">
        <v>133</v>
      </c>
      <c r="J9031" s="264">
        <v>-10</v>
      </c>
      <c r="K9031" s="82" t="str">
        <f>IFERROR(IFERROR(VLOOKUP(I9031,'DE-PARA'!B:D,3,0),VLOOKUP(I9031,'DE-PARA'!C:D,2,0)),"NÃO ENCONTRADO")</f>
        <v>Outras Saídas</v>
      </c>
      <c r="L9031" s="50" t="str">
        <f>VLOOKUP(K9031,'Base -Receita-Despesa'!$B:$AS,1,FALSE)</f>
        <v>Outras Saídas</v>
      </c>
    </row>
    <row r="9032" spans="1:12" ht="15" customHeight="1" x14ac:dyDescent="0.25">
      <c r="A9032" s="81" t="str">
        <f t="shared" si="288"/>
        <v>2020</v>
      </c>
      <c r="B9032" s="259" t="s">
        <v>1021</v>
      </c>
      <c r="C9032" s="260" t="s">
        <v>1022</v>
      </c>
      <c r="D9032" s="73" t="str">
        <f t="shared" si="289"/>
        <v>out/2020</v>
      </c>
      <c r="E9032" s="263">
        <v>44126</v>
      </c>
      <c r="F9032" s="259" t="s">
        <v>214</v>
      </c>
      <c r="G9032" s="259" t="s">
        <v>295</v>
      </c>
      <c r="H9032" s="264" t="s">
        <v>197</v>
      </c>
      <c r="I9032" s="264" t="s">
        <v>133</v>
      </c>
      <c r="J9032" s="264">
        <v>-10</v>
      </c>
      <c r="K9032" s="82" t="str">
        <f>IFERROR(IFERROR(VLOOKUP(I9032,'DE-PARA'!B:D,3,0),VLOOKUP(I9032,'DE-PARA'!C:D,2,0)),"NÃO ENCONTRADO")</f>
        <v>Outras Saídas</v>
      </c>
      <c r="L9032" s="50" t="str">
        <f>VLOOKUP(K9032,'Base -Receita-Despesa'!$B:$AS,1,FALSE)</f>
        <v>Outras Saídas</v>
      </c>
    </row>
    <row r="9033" spans="1:12" ht="15" customHeight="1" x14ac:dyDescent="0.25">
      <c r="A9033" s="81" t="str">
        <f t="shared" si="288"/>
        <v>2020</v>
      </c>
      <c r="B9033" s="259" t="s">
        <v>1021</v>
      </c>
      <c r="C9033" s="260" t="s">
        <v>1022</v>
      </c>
      <c r="D9033" s="73" t="str">
        <f t="shared" si="289"/>
        <v>out/2020</v>
      </c>
      <c r="E9033" s="263">
        <v>44126</v>
      </c>
      <c r="F9033" s="259" t="s">
        <v>134</v>
      </c>
      <c r="G9033" s="259" t="s">
        <v>295</v>
      </c>
      <c r="H9033" s="264" t="s">
        <v>991</v>
      </c>
      <c r="I9033" s="264" t="s">
        <v>135</v>
      </c>
      <c r="J9033" s="265">
        <v>-75464.55</v>
      </c>
      <c r="K9033" s="82" t="str">
        <f>IFERROR(IFERROR(VLOOKUP(I9033,'DE-PARA'!B:D,3,0),VLOOKUP(I9033,'DE-PARA'!C:D,2,0)),"NÃO ENCONTRADO")</f>
        <v>Pessoal</v>
      </c>
      <c r="L9033" s="50" t="str">
        <f>VLOOKUP(K9033,'Base -Receita-Despesa'!$B:$AS,1,FALSE)</f>
        <v>Pessoal</v>
      </c>
    </row>
    <row r="9034" spans="1:12" ht="15" customHeight="1" x14ac:dyDescent="0.25">
      <c r="A9034" s="81" t="str">
        <f t="shared" si="288"/>
        <v>2020</v>
      </c>
      <c r="B9034" s="259" t="s">
        <v>1021</v>
      </c>
      <c r="C9034" s="260" t="s">
        <v>1022</v>
      </c>
      <c r="D9034" s="73" t="str">
        <f t="shared" si="289"/>
        <v>out/2020</v>
      </c>
      <c r="E9034" s="263">
        <v>44126</v>
      </c>
      <c r="F9034" s="259" t="s">
        <v>227</v>
      </c>
      <c r="G9034" s="259" t="s">
        <v>295</v>
      </c>
      <c r="H9034" s="264" t="s">
        <v>993</v>
      </c>
      <c r="I9034" s="264" t="s">
        <v>229</v>
      </c>
      <c r="J9034" s="265">
        <v>-20468.91</v>
      </c>
      <c r="K9034" s="82" t="str">
        <f>IFERROR(IFERROR(VLOOKUP(I9034,'DE-PARA'!B:D,3,0),VLOOKUP(I9034,'DE-PARA'!C:D,2,0)),"NÃO ENCONTRADO")</f>
        <v>Pessoal</v>
      </c>
      <c r="L9034" s="50" t="str">
        <f>VLOOKUP(K9034,'Base -Receita-Despesa'!$B:$AS,1,FALSE)</f>
        <v>Pessoal</v>
      </c>
    </row>
    <row r="9035" spans="1:12" ht="15" customHeight="1" x14ac:dyDescent="0.25">
      <c r="A9035" s="81" t="str">
        <f t="shared" si="288"/>
        <v>2020</v>
      </c>
      <c r="B9035" s="259" t="s">
        <v>1021</v>
      </c>
      <c r="C9035" s="260" t="s">
        <v>1022</v>
      </c>
      <c r="D9035" s="73" t="str">
        <f t="shared" si="289"/>
        <v>out/2020</v>
      </c>
      <c r="E9035" s="263">
        <v>44127</v>
      </c>
      <c r="F9035" s="259" t="s">
        <v>205</v>
      </c>
      <c r="G9035" s="259" t="s">
        <v>295</v>
      </c>
      <c r="H9035" s="264" t="s">
        <v>736</v>
      </c>
      <c r="I9035" s="264" t="s">
        <v>125</v>
      </c>
      <c r="J9035" s="265">
        <v>-133961.95000000001</v>
      </c>
      <c r="K9035" s="82" t="str">
        <f>IFERROR(IFERROR(VLOOKUP(I9035,'DE-PARA'!B:D,3,0),VLOOKUP(I9035,'DE-PARA'!C:D,2,0)),"NÃO ENCONTRADO")</f>
        <v>TEV – Transferências Entre Contas (Entradas)</v>
      </c>
      <c r="L9035" s="50" t="str">
        <f>VLOOKUP(K9035,'Base -Receita-Despesa'!$B:$AS,1,FALSE)</f>
        <v>TEV – Transferências Entre Contas (Entradas)</v>
      </c>
    </row>
    <row r="9036" spans="1:12" ht="15" customHeight="1" x14ac:dyDescent="0.25">
      <c r="A9036" s="81" t="str">
        <f t="shared" si="288"/>
        <v>2020</v>
      </c>
      <c r="B9036" s="259" t="s">
        <v>1021</v>
      </c>
      <c r="C9036" s="260" t="s">
        <v>1022</v>
      </c>
      <c r="D9036" s="73" t="str">
        <f t="shared" si="289"/>
        <v>out/2020</v>
      </c>
      <c r="E9036" s="263">
        <v>44127</v>
      </c>
      <c r="F9036" s="259" t="s">
        <v>205</v>
      </c>
      <c r="G9036" s="259" t="s">
        <v>295</v>
      </c>
      <c r="H9036" s="264" t="s">
        <v>736</v>
      </c>
      <c r="I9036" s="264" t="s">
        <v>125</v>
      </c>
      <c r="J9036" s="265">
        <v>133961.95000000001</v>
      </c>
      <c r="K9036" s="82" t="str">
        <f>IFERROR(IFERROR(VLOOKUP(I9036,'DE-PARA'!B:D,3,0),VLOOKUP(I9036,'DE-PARA'!C:D,2,0)),"NÃO ENCONTRADO")</f>
        <v>TEV – Transferências Entre Contas (Entradas)</v>
      </c>
      <c r="L9036" s="50" t="str">
        <f>VLOOKUP(K9036,'Base -Receita-Despesa'!$B:$AS,1,FALSE)</f>
        <v>TEV – Transferências Entre Contas (Entradas)</v>
      </c>
    </row>
    <row r="9037" spans="1:12" ht="15" customHeight="1" x14ac:dyDescent="0.25">
      <c r="A9037" s="81" t="str">
        <f t="shared" si="288"/>
        <v>2020</v>
      </c>
      <c r="B9037" s="259" t="s">
        <v>1021</v>
      </c>
      <c r="C9037" s="260" t="s">
        <v>1022</v>
      </c>
      <c r="D9037" s="73" t="str">
        <f t="shared" si="289"/>
        <v>out/2020</v>
      </c>
      <c r="E9037" s="263">
        <v>44127</v>
      </c>
      <c r="F9037" s="259">
        <v>16300</v>
      </c>
      <c r="G9037" s="259" t="s">
        <v>295</v>
      </c>
      <c r="H9037" s="264" t="s">
        <v>314</v>
      </c>
      <c r="I9037" s="264" t="s">
        <v>248</v>
      </c>
      <c r="J9037" s="264">
        <v>-999.52</v>
      </c>
      <c r="K9037" s="82" t="str">
        <f>IFERROR(IFERROR(VLOOKUP(I9037,'DE-PARA'!B:D,3,0),VLOOKUP(I9037,'DE-PARA'!C:D,2,0)),"NÃO ENCONTRADO")</f>
        <v>Materiais</v>
      </c>
      <c r="L9037" s="50" t="str">
        <f>VLOOKUP(K9037,'Base -Receita-Despesa'!$B:$AS,1,FALSE)</f>
        <v>Materiais</v>
      </c>
    </row>
    <row r="9038" spans="1:12" ht="15" customHeight="1" x14ac:dyDescent="0.25">
      <c r="A9038" s="81" t="str">
        <f t="shared" si="288"/>
        <v>2020</v>
      </c>
      <c r="B9038" s="259" t="s">
        <v>1021</v>
      </c>
      <c r="C9038" s="260" t="s">
        <v>1022</v>
      </c>
      <c r="D9038" s="73" t="str">
        <f t="shared" si="289"/>
        <v>out/2020</v>
      </c>
      <c r="E9038" s="263">
        <v>44127</v>
      </c>
      <c r="F9038" s="259">
        <v>17749</v>
      </c>
      <c r="G9038" s="259" t="s">
        <v>295</v>
      </c>
      <c r="H9038" s="264" t="s">
        <v>818</v>
      </c>
      <c r="I9038" s="264" t="s">
        <v>256</v>
      </c>
      <c r="J9038" s="265">
        <v>-2474.65</v>
      </c>
      <c r="K9038" s="82" t="str">
        <f>IFERROR(IFERROR(VLOOKUP(I9038,'DE-PARA'!B:D,3,0),VLOOKUP(I9038,'DE-PARA'!C:D,2,0)),"NÃO ENCONTRADO")</f>
        <v>Materiais</v>
      </c>
      <c r="L9038" s="50" t="str">
        <f>VLOOKUP(K9038,'Base -Receita-Despesa'!$B:$AS,1,FALSE)</f>
        <v>Materiais</v>
      </c>
    </row>
    <row r="9039" spans="1:12" ht="15" customHeight="1" x14ac:dyDescent="0.25">
      <c r="A9039" s="81" t="str">
        <f t="shared" si="288"/>
        <v>2020</v>
      </c>
      <c r="B9039" s="259" t="s">
        <v>1021</v>
      </c>
      <c r="C9039" s="260" t="s">
        <v>1022</v>
      </c>
      <c r="D9039" s="73" t="str">
        <f t="shared" si="289"/>
        <v>out/2020</v>
      </c>
      <c r="E9039" s="263">
        <v>44127</v>
      </c>
      <c r="F9039" s="259">
        <v>17739</v>
      </c>
      <c r="G9039" s="259" t="s">
        <v>295</v>
      </c>
      <c r="H9039" s="264" t="s">
        <v>818</v>
      </c>
      <c r="I9039" s="264" t="s">
        <v>257</v>
      </c>
      <c r="J9039" s="264">
        <v>-131</v>
      </c>
      <c r="K9039" s="82" t="str">
        <f>IFERROR(IFERROR(VLOOKUP(I9039,'DE-PARA'!B:D,3,0),VLOOKUP(I9039,'DE-PARA'!C:D,2,0)),"NÃO ENCONTRADO")</f>
        <v>Materiais</v>
      </c>
      <c r="L9039" s="50" t="str">
        <f>VLOOKUP(K9039,'Base -Receita-Despesa'!$B:$AS,1,FALSE)</f>
        <v>Materiais</v>
      </c>
    </row>
    <row r="9040" spans="1:12" ht="15" customHeight="1" x14ac:dyDescent="0.25">
      <c r="A9040" s="81" t="str">
        <f t="shared" si="288"/>
        <v>2020</v>
      </c>
      <c r="B9040" s="259" t="s">
        <v>1021</v>
      </c>
      <c r="C9040" s="260" t="s">
        <v>1022</v>
      </c>
      <c r="D9040" s="73" t="str">
        <f t="shared" si="289"/>
        <v>out/2020</v>
      </c>
      <c r="E9040" s="263">
        <v>44127</v>
      </c>
      <c r="F9040" s="259" t="s">
        <v>929</v>
      </c>
      <c r="G9040" s="259" t="s">
        <v>295</v>
      </c>
      <c r="H9040" s="264" t="s">
        <v>2327</v>
      </c>
      <c r="I9040" s="264" t="s">
        <v>135</v>
      </c>
      <c r="J9040" s="264">
        <v>-374.37</v>
      </c>
      <c r="K9040" s="82" t="str">
        <f>IFERROR(IFERROR(VLOOKUP(I9040,'DE-PARA'!B:D,3,0),VLOOKUP(I9040,'DE-PARA'!C:D,2,0)),"NÃO ENCONTRADO")</f>
        <v>Pessoal</v>
      </c>
      <c r="L9040" s="50" t="str">
        <f>VLOOKUP(K9040,'Base -Receita-Despesa'!$B:$AS,1,FALSE)</f>
        <v>Pessoal</v>
      </c>
    </row>
    <row r="9041" spans="1:12" ht="15" customHeight="1" x14ac:dyDescent="0.25">
      <c r="A9041" s="81" t="str">
        <f t="shared" si="288"/>
        <v>2020</v>
      </c>
      <c r="B9041" s="259" t="s">
        <v>1021</v>
      </c>
      <c r="C9041" s="260" t="s">
        <v>1022</v>
      </c>
      <c r="D9041" s="73" t="str">
        <f t="shared" si="289"/>
        <v>out/2020</v>
      </c>
      <c r="E9041" s="263">
        <v>44127</v>
      </c>
      <c r="F9041" s="259">
        <v>346</v>
      </c>
      <c r="G9041" s="259" t="s">
        <v>295</v>
      </c>
      <c r="H9041" s="264" t="s">
        <v>961</v>
      </c>
      <c r="I9041" s="264" t="s">
        <v>137</v>
      </c>
      <c r="J9041" s="265">
        <v>-5631</v>
      </c>
      <c r="K9041" s="82" t="str">
        <f>IFERROR(IFERROR(VLOOKUP(I9041,'DE-PARA'!B:D,3,0),VLOOKUP(I9041,'DE-PARA'!C:D,2,0)),"NÃO ENCONTRADO")</f>
        <v>Serviços</v>
      </c>
      <c r="L9041" s="50" t="str">
        <f>VLOOKUP(K9041,'Base -Receita-Despesa'!$B:$AS,1,FALSE)</f>
        <v>Serviços</v>
      </c>
    </row>
    <row r="9042" spans="1:12" ht="15" customHeight="1" x14ac:dyDescent="0.25">
      <c r="A9042" s="81" t="str">
        <f t="shared" si="288"/>
        <v>2020</v>
      </c>
      <c r="B9042" s="259" t="s">
        <v>1021</v>
      </c>
      <c r="C9042" s="260" t="s">
        <v>1022</v>
      </c>
      <c r="D9042" s="73" t="str">
        <f t="shared" si="289"/>
        <v>out/2020</v>
      </c>
      <c r="E9042" s="263">
        <v>44127</v>
      </c>
      <c r="F9042" s="259">
        <v>15154</v>
      </c>
      <c r="G9042" s="259" t="s">
        <v>295</v>
      </c>
      <c r="H9042" s="264" t="s">
        <v>767</v>
      </c>
      <c r="I9042" s="264" t="s">
        <v>250</v>
      </c>
      <c r="J9042" s="264">
        <v>-906</v>
      </c>
      <c r="K9042" s="82" t="str">
        <f>IFERROR(IFERROR(VLOOKUP(I9042,'DE-PARA'!B:D,3,0),VLOOKUP(I9042,'DE-PARA'!C:D,2,0)),"NÃO ENCONTRADO")</f>
        <v>Materiais</v>
      </c>
      <c r="L9042" s="50" t="str">
        <f>VLOOKUP(K9042,'Base -Receita-Despesa'!$B:$AS,1,FALSE)</f>
        <v>Materiais</v>
      </c>
    </row>
    <row r="9043" spans="1:12" ht="15" customHeight="1" x14ac:dyDescent="0.25">
      <c r="A9043" s="81" t="str">
        <f t="shared" si="288"/>
        <v>2020</v>
      </c>
      <c r="B9043" s="259" t="s">
        <v>1021</v>
      </c>
      <c r="C9043" s="260" t="s">
        <v>1022</v>
      </c>
      <c r="D9043" s="73" t="str">
        <f t="shared" si="289"/>
        <v>out/2020</v>
      </c>
      <c r="E9043" s="263">
        <v>44127</v>
      </c>
      <c r="F9043" s="259">
        <v>1335367</v>
      </c>
      <c r="G9043" s="259" t="s">
        <v>295</v>
      </c>
      <c r="H9043" s="264" t="s">
        <v>180</v>
      </c>
      <c r="I9043" s="264" t="s">
        <v>248</v>
      </c>
      <c r="J9043" s="264">
        <v>-647.58000000000004</v>
      </c>
      <c r="K9043" s="82" t="str">
        <f>IFERROR(IFERROR(VLOOKUP(I9043,'DE-PARA'!B:D,3,0),VLOOKUP(I9043,'DE-PARA'!C:D,2,0)),"NÃO ENCONTRADO")</f>
        <v>Materiais</v>
      </c>
      <c r="L9043" s="50" t="str">
        <f>VLOOKUP(K9043,'Base -Receita-Despesa'!$B:$AS,1,FALSE)</f>
        <v>Materiais</v>
      </c>
    </row>
    <row r="9044" spans="1:12" ht="15" customHeight="1" x14ac:dyDescent="0.25">
      <c r="A9044" s="81" t="str">
        <f t="shared" si="288"/>
        <v>2020</v>
      </c>
      <c r="B9044" s="259" t="s">
        <v>1021</v>
      </c>
      <c r="C9044" s="260" t="s">
        <v>1022</v>
      </c>
      <c r="D9044" s="73" t="str">
        <f t="shared" si="289"/>
        <v>out/2020</v>
      </c>
      <c r="E9044" s="263">
        <v>44127</v>
      </c>
      <c r="F9044" s="259">
        <v>4</v>
      </c>
      <c r="G9044" s="259" t="s">
        <v>295</v>
      </c>
      <c r="H9044" s="264" t="s">
        <v>1010</v>
      </c>
      <c r="I9044" s="264" t="s">
        <v>243</v>
      </c>
      <c r="J9044" s="265">
        <v>-74000.72</v>
      </c>
      <c r="K9044" s="82" t="str">
        <f>IFERROR(IFERROR(VLOOKUP(I9044,'DE-PARA'!B:D,3,0),VLOOKUP(I9044,'DE-PARA'!C:D,2,0)),"NÃO ENCONTRADO")</f>
        <v>Pessoal</v>
      </c>
      <c r="L9044" s="50" t="str">
        <f>VLOOKUP(K9044,'Base -Receita-Despesa'!$B:$AS,1,FALSE)</f>
        <v>Pessoal</v>
      </c>
    </row>
    <row r="9045" spans="1:12" ht="15" customHeight="1" x14ac:dyDescent="0.25">
      <c r="A9045" s="81" t="str">
        <f t="shared" si="288"/>
        <v>2020</v>
      </c>
      <c r="B9045" s="259" t="s">
        <v>1021</v>
      </c>
      <c r="C9045" s="260" t="s">
        <v>1022</v>
      </c>
      <c r="D9045" s="73" t="str">
        <f t="shared" si="289"/>
        <v>out/2020</v>
      </c>
      <c r="E9045" s="263">
        <v>44127</v>
      </c>
      <c r="F9045" s="259">
        <v>123</v>
      </c>
      <c r="G9045" s="259" t="s">
        <v>295</v>
      </c>
      <c r="H9045" s="264" t="s">
        <v>844</v>
      </c>
      <c r="I9045" s="264" t="s">
        <v>243</v>
      </c>
      <c r="J9045" s="265">
        <v>-42455.66</v>
      </c>
      <c r="K9045" s="82" t="str">
        <f>IFERROR(IFERROR(VLOOKUP(I9045,'DE-PARA'!B:D,3,0),VLOOKUP(I9045,'DE-PARA'!C:D,2,0)),"NÃO ENCONTRADO")</f>
        <v>Pessoal</v>
      </c>
      <c r="L9045" s="50" t="str">
        <f>VLOOKUP(K9045,'Base -Receita-Despesa'!$B:$AS,1,FALSE)</f>
        <v>Pessoal</v>
      </c>
    </row>
    <row r="9046" spans="1:12" ht="15" customHeight="1" x14ac:dyDescent="0.25">
      <c r="A9046" s="81" t="str">
        <f t="shared" si="288"/>
        <v>2020</v>
      </c>
      <c r="B9046" s="259" t="s">
        <v>1021</v>
      </c>
      <c r="C9046" s="260" t="s">
        <v>1022</v>
      </c>
      <c r="D9046" s="73" t="str">
        <f t="shared" si="289"/>
        <v>out/2020</v>
      </c>
      <c r="E9046" s="263">
        <v>44127</v>
      </c>
      <c r="F9046" s="259">
        <v>4</v>
      </c>
      <c r="G9046" s="259" t="s">
        <v>295</v>
      </c>
      <c r="H9046" s="264" t="s">
        <v>871</v>
      </c>
      <c r="I9046" s="264" t="s">
        <v>243</v>
      </c>
      <c r="J9046" s="265">
        <v>-77837.070000000007</v>
      </c>
      <c r="K9046" s="82" t="str">
        <f>IFERROR(IFERROR(VLOOKUP(I9046,'DE-PARA'!B:D,3,0),VLOOKUP(I9046,'DE-PARA'!C:D,2,0)),"NÃO ENCONTRADO")</f>
        <v>Pessoal</v>
      </c>
      <c r="L9046" s="50" t="str">
        <f>VLOOKUP(K9046,'Base -Receita-Despesa'!$B:$AS,1,FALSE)</f>
        <v>Pessoal</v>
      </c>
    </row>
    <row r="9047" spans="1:12" ht="15" customHeight="1" x14ac:dyDescent="0.25">
      <c r="A9047" s="81" t="str">
        <f t="shared" si="288"/>
        <v>2020</v>
      </c>
      <c r="B9047" s="259" t="s">
        <v>1021</v>
      </c>
      <c r="C9047" s="260" t="s">
        <v>1022</v>
      </c>
      <c r="D9047" s="73" t="str">
        <f t="shared" si="289"/>
        <v>out/2020</v>
      </c>
      <c r="E9047" s="263">
        <v>44127</v>
      </c>
      <c r="F9047" s="259">
        <v>335</v>
      </c>
      <c r="G9047" s="259" t="s">
        <v>295</v>
      </c>
      <c r="H9047" s="264" t="s">
        <v>2214</v>
      </c>
      <c r="I9047" s="264" t="s">
        <v>243</v>
      </c>
      <c r="J9047" s="265">
        <v>-40647.089999999997</v>
      </c>
      <c r="K9047" s="82" t="str">
        <f>IFERROR(IFERROR(VLOOKUP(I9047,'DE-PARA'!B:D,3,0),VLOOKUP(I9047,'DE-PARA'!C:D,2,0)),"NÃO ENCONTRADO")</f>
        <v>Pessoal</v>
      </c>
      <c r="L9047" s="50" t="str">
        <f>VLOOKUP(K9047,'Base -Receita-Despesa'!$B:$AS,1,FALSE)</f>
        <v>Pessoal</v>
      </c>
    </row>
    <row r="9048" spans="1:12" ht="15" customHeight="1" x14ac:dyDescent="0.25">
      <c r="A9048" s="81" t="str">
        <f t="shared" si="288"/>
        <v>2020</v>
      </c>
      <c r="B9048" s="259" t="s">
        <v>1021</v>
      </c>
      <c r="C9048" s="260" t="s">
        <v>1022</v>
      </c>
      <c r="D9048" s="73" t="str">
        <f t="shared" si="289"/>
        <v>out/2020</v>
      </c>
      <c r="E9048" s="263">
        <v>44127</v>
      </c>
      <c r="F9048" s="259" t="s">
        <v>183</v>
      </c>
      <c r="G9048" s="259" t="s">
        <v>295</v>
      </c>
      <c r="H9048" s="264" t="s">
        <v>1684</v>
      </c>
      <c r="I9048" s="264" t="s">
        <v>184</v>
      </c>
      <c r="J9048" s="264">
        <v>-854.64</v>
      </c>
      <c r="K9048" s="82" t="str">
        <f>IFERROR(IFERROR(VLOOKUP(I9048,'DE-PARA'!B:D,3,0),VLOOKUP(I9048,'DE-PARA'!C:D,2,0)),"NÃO ENCONTRADO")</f>
        <v>Aluguéis</v>
      </c>
      <c r="L9048" s="50" t="str">
        <f>VLOOKUP(K9048,'Base -Receita-Despesa'!$B:$AS,1,FALSE)</f>
        <v>Aluguéis</v>
      </c>
    </row>
    <row r="9049" spans="1:12" ht="15" customHeight="1" x14ac:dyDescent="0.25">
      <c r="A9049" s="81" t="str">
        <f t="shared" si="288"/>
        <v>2020</v>
      </c>
      <c r="B9049" s="259" t="s">
        <v>1021</v>
      </c>
      <c r="C9049" s="260" t="s">
        <v>1022</v>
      </c>
      <c r="D9049" s="73" t="str">
        <f t="shared" si="289"/>
        <v>out/2020</v>
      </c>
      <c r="E9049" s="263">
        <v>44127</v>
      </c>
      <c r="F9049" s="259">
        <v>2409</v>
      </c>
      <c r="G9049" s="259" t="s">
        <v>295</v>
      </c>
      <c r="H9049" s="264" t="s">
        <v>1442</v>
      </c>
      <c r="I9049" s="264" t="s">
        <v>137</v>
      </c>
      <c r="J9049" s="265">
        <v>-3500</v>
      </c>
      <c r="K9049" s="82" t="str">
        <f>IFERROR(IFERROR(VLOOKUP(I9049,'DE-PARA'!B:D,3,0),VLOOKUP(I9049,'DE-PARA'!C:D,2,0)),"NÃO ENCONTRADO")</f>
        <v>Serviços</v>
      </c>
      <c r="L9049" s="50" t="str">
        <f>VLOOKUP(K9049,'Base -Receita-Despesa'!$B:$AS,1,FALSE)</f>
        <v>Serviços</v>
      </c>
    </row>
    <row r="9050" spans="1:12" ht="15" customHeight="1" x14ac:dyDescent="0.25">
      <c r="A9050" s="81" t="str">
        <f t="shared" si="288"/>
        <v>2020</v>
      </c>
      <c r="B9050" s="259" t="s">
        <v>1021</v>
      </c>
      <c r="C9050" s="260" t="s">
        <v>1022</v>
      </c>
      <c r="D9050" s="73" t="str">
        <f t="shared" si="289"/>
        <v>out/2020</v>
      </c>
      <c r="E9050" s="263">
        <v>44127</v>
      </c>
      <c r="F9050" s="259">
        <v>497</v>
      </c>
      <c r="G9050" s="259" t="s">
        <v>295</v>
      </c>
      <c r="H9050" s="264" t="s">
        <v>840</v>
      </c>
      <c r="I9050" s="264" t="s">
        <v>169</v>
      </c>
      <c r="J9050" s="265">
        <v>-53477.5</v>
      </c>
      <c r="K9050" s="82" t="str">
        <f>IFERROR(IFERROR(VLOOKUP(I9050,'DE-PARA'!B:D,3,0),VLOOKUP(I9050,'DE-PARA'!C:D,2,0)),"NÃO ENCONTRADO")</f>
        <v>Serviços</v>
      </c>
      <c r="L9050" s="50" t="str">
        <f>VLOOKUP(K9050,'Base -Receita-Despesa'!$B:$AS,1,FALSE)</f>
        <v>Serviços</v>
      </c>
    </row>
    <row r="9051" spans="1:12" ht="15" customHeight="1" x14ac:dyDescent="0.25">
      <c r="A9051" s="81" t="str">
        <f t="shared" si="288"/>
        <v>2020</v>
      </c>
      <c r="B9051" s="259" t="s">
        <v>1021</v>
      </c>
      <c r="C9051" s="260" t="s">
        <v>1022</v>
      </c>
      <c r="D9051" s="73" t="str">
        <f t="shared" si="289"/>
        <v>out/2020</v>
      </c>
      <c r="E9051" s="263">
        <v>44127</v>
      </c>
      <c r="F9051" s="259">
        <v>4300</v>
      </c>
      <c r="G9051" s="259" t="s">
        <v>295</v>
      </c>
      <c r="H9051" s="264" t="s">
        <v>2216</v>
      </c>
      <c r="I9051" s="264" t="s">
        <v>243</v>
      </c>
      <c r="J9051" s="265">
        <v>-43850</v>
      </c>
      <c r="K9051" s="82" t="str">
        <f>IFERROR(IFERROR(VLOOKUP(I9051,'DE-PARA'!B:D,3,0),VLOOKUP(I9051,'DE-PARA'!C:D,2,0)),"NÃO ENCONTRADO")</f>
        <v>Pessoal</v>
      </c>
      <c r="L9051" s="50" t="str">
        <f>VLOOKUP(K9051,'Base -Receita-Despesa'!$B:$AS,1,FALSE)</f>
        <v>Pessoal</v>
      </c>
    </row>
    <row r="9052" spans="1:12" ht="15" customHeight="1" x14ac:dyDescent="0.25">
      <c r="A9052" s="81" t="str">
        <f t="shared" si="288"/>
        <v>2020</v>
      </c>
      <c r="B9052" s="259" t="s">
        <v>1021</v>
      </c>
      <c r="C9052" s="260" t="s">
        <v>1022</v>
      </c>
      <c r="D9052" s="73" t="str">
        <f t="shared" si="289"/>
        <v>out/2020</v>
      </c>
      <c r="E9052" s="263">
        <v>44127</v>
      </c>
      <c r="F9052" s="259">
        <v>222</v>
      </c>
      <c r="G9052" s="259" t="s">
        <v>295</v>
      </c>
      <c r="H9052" s="264" t="s">
        <v>957</v>
      </c>
      <c r="I9052" s="264" t="s">
        <v>137</v>
      </c>
      <c r="J9052" s="264">
        <v>-923.4</v>
      </c>
      <c r="K9052" s="82" t="str">
        <f>IFERROR(IFERROR(VLOOKUP(I9052,'DE-PARA'!B:D,3,0),VLOOKUP(I9052,'DE-PARA'!C:D,2,0)),"NÃO ENCONTRADO")</f>
        <v>Serviços</v>
      </c>
      <c r="L9052" s="50" t="str">
        <f>VLOOKUP(K9052,'Base -Receita-Despesa'!$B:$AS,1,FALSE)</f>
        <v>Serviços</v>
      </c>
    </row>
    <row r="9053" spans="1:12" ht="15" customHeight="1" x14ac:dyDescent="0.25">
      <c r="A9053" s="81" t="str">
        <f t="shared" si="288"/>
        <v>2020</v>
      </c>
      <c r="B9053" s="259" t="s">
        <v>1021</v>
      </c>
      <c r="C9053" s="260" t="s">
        <v>1022</v>
      </c>
      <c r="D9053" s="73" t="str">
        <f t="shared" si="289"/>
        <v>out/2020</v>
      </c>
      <c r="E9053" s="263">
        <v>44127</v>
      </c>
      <c r="F9053" s="259">
        <v>509</v>
      </c>
      <c r="G9053" s="259" t="s">
        <v>295</v>
      </c>
      <c r="H9053" s="264" t="s">
        <v>2098</v>
      </c>
      <c r="I9053" s="264" t="s">
        <v>166</v>
      </c>
      <c r="J9053" s="265">
        <v>-5000</v>
      </c>
      <c r="K9053" s="82" t="str">
        <f>IFERROR(IFERROR(VLOOKUP(I9053,'DE-PARA'!B:D,3,0),VLOOKUP(I9053,'DE-PARA'!C:D,2,0)),"NÃO ENCONTRADO")</f>
        <v>Serviços</v>
      </c>
      <c r="L9053" s="50" t="str">
        <f>VLOOKUP(K9053,'Base -Receita-Despesa'!$B:$AS,1,FALSE)</f>
        <v>Serviços</v>
      </c>
    </row>
    <row r="9054" spans="1:12" ht="15" customHeight="1" x14ac:dyDescent="0.25">
      <c r="A9054" s="81" t="str">
        <f t="shared" si="288"/>
        <v>2020</v>
      </c>
      <c r="B9054" s="259" t="s">
        <v>1021</v>
      </c>
      <c r="C9054" s="260" t="s">
        <v>1022</v>
      </c>
      <c r="D9054" s="73" t="str">
        <f t="shared" si="289"/>
        <v>out/2020</v>
      </c>
      <c r="E9054" s="263">
        <v>44127</v>
      </c>
      <c r="F9054" s="259">
        <v>474</v>
      </c>
      <c r="G9054" s="259" t="s">
        <v>295</v>
      </c>
      <c r="H9054" s="264" t="s">
        <v>2098</v>
      </c>
      <c r="I9054" s="264" t="s">
        <v>166</v>
      </c>
      <c r="J9054" s="265">
        <v>-5000</v>
      </c>
      <c r="K9054" s="82" t="str">
        <f>IFERROR(IFERROR(VLOOKUP(I9054,'DE-PARA'!B:D,3,0),VLOOKUP(I9054,'DE-PARA'!C:D,2,0)),"NÃO ENCONTRADO")</f>
        <v>Serviços</v>
      </c>
      <c r="L9054" s="50" t="str">
        <f>VLOOKUP(K9054,'Base -Receita-Despesa'!$B:$AS,1,FALSE)</f>
        <v>Serviços</v>
      </c>
    </row>
    <row r="9055" spans="1:12" ht="15" customHeight="1" x14ac:dyDescent="0.25">
      <c r="A9055" s="81" t="str">
        <f t="shared" si="288"/>
        <v>2020</v>
      </c>
      <c r="B9055" s="259" t="s">
        <v>1021</v>
      </c>
      <c r="C9055" s="260" t="s">
        <v>1022</v>
      </c>
      <c r="D9055" s="73" t="str">
        <f t="shared" si="289"/>
        <v>out/2020</v>
      </c>
      <c r="E9055" s="263">
        <v>44127</v>
      </c>
      <c r="F9055" s="259">
        <v>6846</v>
      </c>
      <c r="G9055" s="259" t="s">
        <v>295</v>
      </c>
      <c r="H9055" s="264" t="s">
        <v>1782</v>
      </c>
      <c r="I9055" s="264" t="s">
        <v>190</v>
      </c>
      <c r="J9055" s="265">
        <v>-6524.3</v>
      </c>
      <c r="K9055" s="82" t="str">
        <f>IFERROR(IFERROR(VLOOKUP(I9055,'DE-PARA'!B:D,3,0),VLOOKUP(I9055,'DE-PARA'!C:D,2,0)),"NÃO ENCONTRADO")</f>
        <v>Serviços</v>
      </c>
      <c r="L9055" s="50" t="str">
        <f>VLOOKUP(K9055,'Base -Receita-Despesa'!$B:$AS,1,FALSE)</f>
        <v>Serviços</v>
      </c>
    </row>
    <row r="9056" spans="1:12" ht="15" customHeight="1" x14ac:dyDescent="0.25">
      <c r="A9056" s="81" t="str">
        <f t="shared" si="288"/>
        <v>2020</v>
      </c>
      <c r="B9056" s="259" t="s">
        <v>1021</v>
      </c>
      <c r="C9056" s="260" t="s">
        <v>1022</v>
      </c>
      <c r="D9056" s="73" t="str">
        <f t="shared" si="289"/>
        <v>out/2020</v>
      </c>
      <c r="E9056" s="263">
        <v>44127</v>
      </c>
      <c r="F9056" s="259" t="s">
        <v>174</v>
      </c>
      <c r="G9056" s="259" t="s">
        <v>295</v>
      </c>
      <c r="H9056" s="264" t="s">
        <v>2339</v>
      </c>
      <c r="I9056" s="264" t="s">
        <v>128</v>
      </c>
      <c r="J9056" s="264">
        <v>-900.36</v>
      </c>
      <c r="K9056" s="82" t="str">
        <f>IFERROR(IFERROR(VLOOKUP(I9056,'DE-PARA'!B:D,3,0),VLOOKUP(I9056,'DE-PARA'!C:D,2,0)),"NÃO ENCONTRADO")</f>
        <v>Rescisões Trabalhistas</v>
      </c>
      <c r="L9056" s="50" t="str">
        <f>VLOOKUP(K9056,'Base -Receita-Despesa'!$B:$AS,1,FALSE)</f>
        <v>Rescisões Trabalhistas</v>
      </c>
    </row>
    <row r="9057" spans="1:12" ht="15" customHeight="1" x14ac:dyDescent="0.25">
      <c r="A9057" s="81" t="str">
        <f t="shared" si="288"/>
        <v>2020</v>
      </c>
      <c r="B9057" s="259" t="s">
        <v>1021</v>
      </c>
      <c r="C9057" s="260" t="s">
        <v>1022</v>
      </c>
      <c r="D9057" s="73" t="str">
        <f t="shared" si="289"/>
        <v>out/2020</v>
      </c>
      <c r="E9057" s="263">
        <v>44127</v>
      </c>
      <c r="F9057" s="259" t="s">
        <v>929</v>
      </c>
      <c r="G9057" s="259" t="s">
        <v>295</v>
      </c>
      <c r="H9057" s="264" t="s">
        <v>2243</v>
      </c>
      <c r="I9057" s="264" t="s">
        <v>135</v>
      </c>
      <c r="J9057" s="264">
        <v>-362.12</v>
      </c>
      <c r="K9057" s="82" t="str">
        <f>IFERROR(IFERROR(VLOOKUP(I9057,'DE-PARA'!B:D,3,0),VLOOKUP(I9057,'DE-PARA'!C:D,2,0)),"NÃO ENCONTRADO")</f>
        <v>Pessoal</v>
      </c>
      <c r="L9057" s="50" t="str">
        <f>VLOOKUP(K9057,'Base -Receita-Despesa'!$B:$AS,1,FALSE)</f>
        <v>Pessoal</v>
      </c>
    </row>
    <row r="9058" spans="1:12" ht="15" customHeight="1" x14ac:dyDescent="0.25">
      <c r="A9058" s="81" t="str">
        <f t="shared" si="288"/>
        <v>2020</v>
      </c>
      <c r="B9058" s="259" t="s">
        <v>1021</v>
      </c>
      <c r="C9058" s="260" t="s">
        <v>1022</v>
      </c>
      <c r="D9058" s="73" t="str">
        <f t="shared" si="289"/>
        <v>out/2020</v>
      </c>
      <c r="E9058" s="263">
        <v>44127</v>
      </c>
      <c r="F9058" s="259" t="s">
        <v>929</v>
      </c>
      <c r="G9058" s="259" t="s">
        <v>295</v>
      </c>
      <c r="H9058" s="264" t="s">
        <v>2329</v>
      </c>
      <c r="I9058" s="264" t="s">
        <v>135</v>
      </c>
      <c r="J9058" s="264">
        <v>-374.37</v>
      </c>
      <c r="K9058" s="82" t="str">
        <f>IFERROR(IFERROR(VLOOKUP(I9058,'DE-PARA'!B:D,3,0),VLOOKUP(I9058,'DE-PARA'!C:D,2,0)),"NÃO ENCONTRADO")</f>
        <v>Pessoal</v>
      </c>
      <c r="L9058" s="50" t="str">
        <f>VLOOKUP(K9058,'Base -Receita-Despesa'!$B:$AS,1,FALSE)</f>
        <v>Pessoal</v>
      </c>
    </row>
    <row r="9059" spans="1:12" ht="15" customHeight="1" x14ac:dyDescent="0.25">
      <c r="A9059" s="81" t="str">
        <f t="shared" si="288"/>
        <v>2020</v>
      </c>
      <c r="B9059" s="259" t="s">
        <v>1021</v>
      </c>
      <c r="C9059" s="260" t="s">
        <v>1022</v>
      </c>
      <c r="D9059" s="73" t="str">
        <f t="shared" si="289"/>
        <v>out/2020</v>
      </c>
      <c r="E9059" s="263">
        <v>44127</v>
      </c>
      <c r="F9059" s="259">
        <v>1239099</v>
      </c>
      <c r="G9059" s="259" t="s">
        <v>319</v>
      </c>
      <c r="H9059" s="264" t="s">
        <v>390</v>
      </c>
      <c r="I9059" s="264" t="s">
        <v>249</v>
      </c>
      <c r="J9059" s="265">
        <v>-3195.51</v>
      </c>
      <c r="K9059" s="82" t="str">
        <f>IFERROR(IFERROR(VLOOKUP(I9059,'DE-PARA'!B:D,3,0),VLOOKUP(I9059,'DE-PARA'!C:D,2,0)),"NÃO ENCONTRADO")</f>
        <v>Materiais</v>
      </c>
      <c r="L9059" s="50" t="str">
        <f>VLOOKUP(K9059,'Base -Receita-Despesa'!$B:$AS,1,FALSE)</f>
        <v>Materiais</v>
      </c>
    </row>
    <row r="9060" spans="1:12" ht="15" customHeight="1" x14ac:dyDescent="0.25">
      <c r="A9060" s="81" t="str">
        <f t="shared" si="288"/>
        <v>2020</v>
      </c>
      <c r="B9060" s="259" t="s">
        <v>1021</v>
      </c>
      <c r="C9060" s="260" t="s">
        <v>1022</v>
      </c>
      <c r="D9060" s="73" t="str">
        <f t="shared" si="289"/>
        <v>out/2020</v>
      </c>
      <c r="E9060" s="263">
        <v>44127</v>
      </c>
      <c r="F9060" s="259">
        <v>1252218</v>
      </c>
      <c r="G9060" s="259" t="s">
        <v>309</v>
      </c>
      <c r="H9060" s="264" t="s">
        <v>390</v>
      </c>
      <c r="I9060" s="264" t="s">
        <v>249</v>
      </c>
      <c r="J9060" s="264">
        <v>-847.08</v>
      </c>
      <c r="K9060" s="82" t="str">
        <f>IFERROR(IFERROR(VLOOKUP(I9060,'DE-PARA'!B:D,3,0),VLOOKUP(I9060,'DE-PARA'!C:D,2,0)),"NÃO ENCONTRADO")</f>
        <v>Materiais</v>
      </c>
      <c r="L9060" s="50" t="str">
        <f>VLOOKUP(K9060,'Base -Receita-Despesa'!$B:$AS,1,FALSE)</f>
        <v>Materiais</v>
      </c>
    </row>
    <row r="9061" spans="1:12" ht="15" customHeight="1" x14ac:dyDescent="0.25">
      <c r="A9061" s="81" t="str">
        <f t="shared" si="288"/>
        <v>2020</v>
      </c>
      <c r="B9061" s="259" t="s">
        <v>1021</v>
      </c>
      <c r="C9061" s="260" t="s">
        <v>1022</v>
      </c>
      <c r="D9061" s="73" t="str">
        <f t="shared" si="289"/>
        <v>out/2020</v>
      </c>
      <c r="E9061" s="263">
        <v>44127</v>
      </c>
      <c r="F9061" s="259">
        <v>1231885</v>
      </c>
      <c r="G9061" s="259" t="s">
        <v>296</v>
      </c>
      <c r="H9061" s="264" t="s">
        <v>390</v>
      </c>
      <c r="I9061" s="264" t="s">
        <v>249</v>
      </c>
      <c r="J9061" s="264">
        <v>-594.54999999999995</v>
      </c>
      <c r="K9061" s="82" t="str">
        <f>IFERROR(IFERROR(VLOOKUP(I9061,'DE-PARA'!B:D,3,0),VLOOKUP(I9061,'DE-PARA'!C:D,2,0)),"NÃO ENCONTRADO")</f>
        <v>Materiais</v>
      </c>
      <c r="L9061" s="50" t="str">
        <f>VLOOKUP(K9061,'Base -Receita-Despesa'!$B:$AS,1,FALSE)</f>
        <v>Materiais</v>
      </c>
    </row>
    <row r="9062" spans="1:12" ht="15" customHeight="1" x14ac:dyDescent="0.25">
      <c r="A9062" s="81" t="str">
        <f t="shared" si="288"/>
        <v>2020</v>
      </c>
      <c r="B9062" s="259" t="s">
        <v>1021</v>
      </c>
      <c r="C9062" s="260" t="s">
        <v>1022</v>
      </c>
      <c r="D9062" s="73" t="str">
        <f t="shared" si="289"/>
        <v>out/2020</v>
      </c>
      <c r="E9062" s="263">
        <v>44127</v>
      </c>
      <c r="F9062" s="259">
        <v>1234934</v>
      </c>
      <c r="G9062" s="259" t="s">
        <v>296</v>
      </c>
      <c r="H9062" s="264" t="s">
        <v>390</v>
      </c>
      <c r="I9062" s="264" t="s">
        <v>249</v>
      </c>
      <c r="J9062" s="264">
        <v>-714</v>
      </c>
      <c r="K9062" s="82" t="str">
        <f>IFERROR(IFERROR(VLOOKUP(I9062,'DE-PARA'!B:D,3,0),VLOOKUP(I9062,'DE-PARA'!C:D,2,0)),"NÃO ENCONTRADO")</f>
        <v>Materiais</v>
      </c>
      <c r="L9062" s="50" t="str">
        <f>VLOOKUP(K9062,'Base -Receita-Despesa'!$B:$AS,1,FALSE)</f>
        <v>Materiais</v>
      </c>
    </row>
    <row r="9063" spans="1:12" ht="15" customHeight="1" x14ac:dyDescent="0.25">
      <c r="A9063" s="81" t="str">
        <f t="shared" si="288"/>
        <v>2020</v>
      </c>
      <c r="B9063" s="259" t="s">
        <v>1021</v>
      </c>
      <c r="C9063" s="260" t="s">
        <v>1022</v>
      </c>
      <c r="D9063" s="73" t="str">
        <f t="shared" si="289"/>
        <v>out/2020</v>
      </c>
      <c r="E9063" s="263">
        <v>44127</v>
      </c>
      <c r="F9063" s="259">
        <v>48829</v>
      </c>
      <c r="G9063" s="259" t="s">
        <v>295</v>
      </c>
      <c r="H9063" s="264" t="s">
        <v>591</v>
      </c>
      <c r="I9063" s="264" t="s">
        <v>188</v>
      </c>
      <c r="J9063" s="264">
        <v>-115</v>
      </c>
      <c r="K9063" s="82" t="str">
        <f>IFERROR(IFERROR(VLOOKUP(I9063,'DE-PARA'!B:D,3,0),VLOOKUP(I9063,'DE-PARA'!C:D,2,0)),"NÃO ENCONTRADO")</f>
        <v>Tributos, Taxas e Contribuições</v>
      </c>
      <c r="L9063" s="50" t="str">
        <f>VLOOKUP(K9063,'Base -Receita-Despesa'!$B:$AS,1,FALSE)</f>
        <v>Tributos, Taxas e Contribuições</v>
      </c>
    </row>
    <row r="9064" spans="1:12" ht="15" customHeight="1" x14ac:dyDescent="0.25">
      <c r="A9064" s="81" t="str">
        <f t="shared" si="288"/>
        <v>2020</v>
      </c>
      <c r="B9064" s="259" t="s">
        <v>1021</v>
      </c>
      <c r="C9064" s="260" t="s">
        <v>1022</v>
      </c>
      <c r="D9064" s="73" t="str">
        <f t="shared" si="289"/>
        <v>out/2020</v>
      </c>
      <c r="E9064" s="263">
        <v>44127</v>
      </c>
      <c r="F9064" s="259" t="s">
        <v>214</v>
      </c>
      <c r="G9064" s="259" t="s">
        <v>295</v>
      </c>
      <c r="H9064" s="264" t="s">
        <v>740</v>
      </c>
      <c r="I9064" s="264" t="s">
        <v>133</v>
      </c>
      <c r="J9064" s="264">
        <v>-10</v>
      </c>
      <c r="K9064" s="82" t="str">
        <f>IFERROR(IFERROR(VLOOKUP(I9064,'DE-PARA'!B:D,3,0),VLOOKUP(I9064,'DE-PARA'!C:D,2,0)),"NÃO ENCONTRADO")</f>
        <v>Outras Saídas</v>
      </c>
      <c r="L9064" s="50" t="str">
        <f>VLOOKUP(K9064,'Base -Receita-Despesa'!$B:$AS,1,FALSE)</f>
        <v>Outras Saídas</v>
      </c>
    </row>
    <row r="9065" spans="1:12" ht="15" customHeight="1" x14ac:dyDescent="0.25">
      <c r="A9065" s="81" t="str">
        <f t="shared" si="288"/>
        <v>2020</v>
      </c>
      <c r="B9065" s="259" t="s">
        <v>1021</v>
      </c>
      <c r="C9065" s="260" t="s">
        <v>1022</v>
      </c>
      <c r="D9065" s="73" t="str">
        <f t="shared" si="289"/>
        <v>out/2020</v>
      </c>
      <c r="E9065" s="263">
        <v>44127</v>
      </c>
      <c r="F9065" s="259" t="s">
        <v>214</v>
      </c>
      <c r="G9065" s="259" t="s">
        <v>295</v>
      </c>
      <c r="H9065" s="264" t="s">
        <v>740</v>
      </c>
      <c r="I9065" s="264" t="s">
        <v>133</v>
      </c>
      <c r="J9065" s="264">
        <v>-10</v>
      </c>
      <c r="K9065" s="82" t="str">
        <f>IFERROR(IFERROR(VLOOKUP(I9065,'DE-PARA'!B:D,3,0),VLOOKUP(I9065,'DE-PARA'!C:D,2,0)),"NÃO ENCONTRADO")</f>
        <v>Outras Saídas</v>
      </c>
      <c r="L9065" s="50" t="str">
        <f>VLOOKUP(K9065,'Base -Receita-Despesa'!$B:$AS,1,FALSE)</f>
        <v>Outras Saídas</v>
      </c>
    </row>
    <row r="9066" spans="1:12" ht="15" customHeight="1" x14ac:dyDescent="0.25">
      <c r="A9066" s="81" t="str">
        <f t="shared" si="288"/>
        <v>2020</v>
      </c>
      <c r="B9066" s="259" t="s">
        <v>1021</v>
      </c>
      <c r="C9066" s="260" t="s">
        <v>1022</v>
      </c>
      <c r="D9066" s="73" t="str">
        <f t="shared" si="289"/>
        <v>out/2020</v>
      </c>
      <c r="E9066" s="263">
        <v>44127</v>
      </c>
      <c r="F9066" s="259" t="s">
        <v>214</v>
      </c>
      <c r="G9066" s="259" t="s">
        <v>295</v>
      </c>
      <c r="H9066" s="264" t="s">
        <v>197</v>
      </c>
      <c r="I9066" s="264" t="s">
        <v>133</v>
      </c>
      <c r="J9066" s="264">
        <v>-10</v>
      </c>
      <c r="K9066" s="82" t="str">
        <f>IFERROR(IFERROR(VLOOKUP(I9066,'DE-PARA'!B:D,3,0),VLOOKUP(I9066,'DE-PARA'!C:D,2,0)),"NÃO ENCONTRADO")</f>
        <v>Outras Saídas</v>
      </c>
      <c r="L9066" s="50" t="str">
        <f>VLOOKUP(K9066,'Base -Receita-Despesa'!$B:$AS,1,FALSE)</f>
        <v>Outras Saídas</v>
      </c>
    </row>
    <row r="9067" spans="1:12" ht="15" customHeight="1" x14ac:dyDescent="0.25">
      <c r="A9067" s="81" t="str">
        <f t="shared" si="288"/>
        <v>2020</v>
      </c>
      <c r="B9067" s="259" t="s">
        <v>1021</v>
      </c>
      <c r="C9067" s="260" t="s">
        <v>1022</v>
      </c>
      <c r="D9067" s="73" t="str">
        <f t="shared" si="289"/>
        <v>out/2020</v>
      </c>
      <c r="E9067" s="263">
        <v>44127</v>
      </c>
      <c r="F9067" s="259" t="s">
        <v>214</v>
      </c>
      <c r="G9067" s="259" t="s">
        <v>295</v>
      </c>
      <c r="H9067" s="264" t="s">
        <v>197</v>
      </c>
      <c r="I9067" s="264" t="s">
        <v>133</v>
      </c>
      <c r="J9067" s="264">
        <v>-10</v>
      </c>
      <c r="K9067" s="82" t="str">
        <f>IFERROR(IFERROR(VLOOKUP(I9067,'DE-PARA'!B:D,3,0),VLOOKUP(I9067,'DE-PARA'!C:D,2,0)),"NÃO ENCONTRADO")</f>
        <v>Outras Saídas</v>
      </c>
      <c r="L9067" s="50" t="str">
        <f>VLOOKUP(K9067,'Base -Receita-Despesa'!$B:$AS,1,FALSE)</f>
        <v>Outras Saídas</v>
      </c>
    </row>
    <row r="9068" spans="1:12" ht="15" customHeight="1" x14ac:dyDescent="0.25">
      <c r="A9068" s="81" t="str">
        <f t="shared" si="288"/>
        <v>2020</v>
      </c>
      <c r="B9068" s="259" t="s">
        <v>1021</v>
      </c>
      <c r="C9068" s="260" t="s">
        <v>1022</v>
      </c>
      <c r="D9068" s="73" t="str">
        <f t="shared" si="289"/>
        <v>out/2020</v>
      </c>
      <c r="E9068" s="263">
        <v>44127</v>
      </c>
      <c r="F9068" s="259" t="s">
        <v>214</v>
      </c>
      <c r="G9068" s="259" t="s">
        <v>295</v>
      </c>
      <c r="H9068" s="264" t="s">
        <v>197</v>
      </c>
      <c r="I9068" s="264" t="s">
        <v>133</v>
      </c>
      <c r="J9068" s="264">
        <v>-10</v>
      </c>
      <c r="K9068" s="82" t="str">
        <f>IFERROR(IFERROR(VLOOKUP(I9068,'DE-PARA'!B:D,3,0),VLOOKUP(I9068,'DE-PARA'!C:D,2,0)),"NÃO ENCONTRADO")</f>
        <v>Outras Saídas</v>
      </c>
      <c r="L9068" s="50" t="str">
        <f>VLOOKUP(K9068,'Base -Receita-Despesa'!$B:$AS,1,FALSE)</f>
        <v>Outras Saídas</v>
      </c>
    </row>
    <row r="9069" spans="1:12" ht="15" customHeight="1" x14ac:dyDescent="0.25">
      <c r="A9069" s="81" t="str">
        <f t="shared" si="288"/>
        <v>2020</v>
      </c>
      <c r="B9069" s="259" t="s">
        <v>1021</v>
      </c>
      <c r="C9069" s="260" t="s">
        <v>1022</v>
      </c>
      <c r="D9069" s="73" t="str">
        <f t="shared" si="289"/>
        <v>out/2020</v>
      </c>
      <c r="E9069" s="263">
        <v>44127</v>
      </c>
      <c r="F9069" s="259" t="s">
        <v>214</v>
      </c>
      <c r="G9069" s="259" t="s">
        <v>295</v>
      </c>
      <c r="H9069" s="264" t="s">
        <v>197</v>
      </c>
      <c r="I9069" s="264" t="s">
        <v>133</v>
      </c>
      <c r="J9069" s="264">
        <v>-10</v>
      </c>
      <c r="K9069" s="82" t="str">
        <f>IFERROR(IFERROR(VLOOKUP(I9069,'DE-PARA'!B:D,3,0),VLOOKUP(I9069,'DE-PARA'!C:D,2,0)),"NÃO ENCONTRADO")</f>
        <v>Outras Saídas</v>
      </c>
      <c r="L9069" s="50" t="str">
        <f>VLOOKUP(K9069,'Base -Receita-Despesa'!$B:$AS,1,FALSE)</f>
        <v>Outras Saídas</v>
      </c>
    </row>
    <row r="9070" spans="1:12" ht="15" customHeight="1" x14ac:dyDescent="0.25">
      <c r="A9070" s="81" t="str">
        <f t="shared" si="288"/>
        <v>2020</v>
      </c>
      <c r="B9070" s="259" t="s">
        <v>1021</v>
      </c>
      <c r="C9070" s="260" t="s">
        <v>1022</v>
      </c>
      <c r="D9070" s="73" t="str">
        <f t="shared" si="289"/>
        <v>out/2020</v>
      </c>
      <c r="E9070" s="263">
        <v>44127</v>
      </c>
      <c r="F9070" s="259" t="s">
        <v>214</v>
      </c>
      <c r="G9070" s="259" t="s">
        <v>295</v>
      </c>
      <c r="H9070" s="264" t="s">
        <v>197</v>
      </c>
      <c r="I9070" s="264" t="s">
        <v>133</v>
      </c>
      <c r="J9070" s="264">
        <v>-10</v>
      </c>
      <c r="K9070" s="82" t="str">
        <f>IFERROR(IFERROR(VLOOKUP(I9070,'DE-PARA'!B:D,3,0),VLOOKUP(I9070,'DE-PARA'!C:D,2,0)),"NÃO ENCONTRADO")</f>
        <v>Outras Saídas</v>
      </c>
      <c r="L9070" s="50" t="str">
        <f>VLOOKUP(K9070,'Base -Receita-Despesa'!$B:$AS,1,FALSE)</f>
        <v>Outras Saídas</v>
      </c>
    </row>
    <row r="9071" spans="1:12" ht="15" customHeight="1" x14ac:dyDescent="0.25">
      <c r="A9071" s="81" t="str">
        <f t="shared" si="288"/>
        <v>2020</v>
      </c>
      <c r="B9071" s="259" t="s">
        <v>1021</v>
      </c>
      <c r="C9071" s="260" t="s">
        <v>1022</v>
      </c>
      <c r="D9071" s="73" t="str">
        <f t="shared" si="289"/>
        <v>out/2020</v>
      </c>
      <c r="E9071" s="263">
        <v>44127</v>
      </c>
      <c r="F9071" s="259" t="s">
        <v>214</v>
      </c>
      <c r="G9071" s="259" t="s">
        <v>295</v>
      </c>
      <c r="H9071" s="264" t="s">
        <v>197</v>
      </c>
      <c r="I9071" s="264" t="s">
        <v>133</v>
      </c>
      <c r="J9071" s="264">
        <v>-10</v>
      </c>
      <c r="K9071" s="82" t="str">
        <f>IFERROR(IFERROR(VLOOKUP(I9071,'DE-PARA'!B:D,3,0),VLOOKUP(I9071,'DE-PARA'!C:D,2,0)),"NÃO ENCONTRADO")</f>
        <v>Outras Saídas</v>
      </c>
      <c r="L9071" s="50" t="str">
        <f>VLOOKUP(K9071,'Base -Receita-Despesa'!$B:$AS,1,FALSE)</f>
        <v>Outras Saídas</v>
      </c>
    </row>
    <row r="9072" spans="1:12" ht="15" customHeight="1" x14ac:dyDescent="0.25">
      <c r="A9072" s="81" t="str">
        <f t="shared" si="288"/>
        <v>2020</v>
      </c>
      <c r="B9072" s="259" t="s">
        <v>1021</v>
      </c>
      <c r="C9072" s="260" t="s">
        <v>1022</v>
      </c>
      <c r="D9072" s="73" t="str">
        <f t="shared" si="289"/>
        <v>out/2020</v>
      </c>
      <c r="E9072" s="263">
        <v>44127</v>
      </c>
      <c r="F9072" s="259" t="s">
        <v>214</v>
      </c>
      <c r="G9072" s="259" t="s">
        <v>295</v>
      </c>
      <c r="H9072" s="264" t="s">
        <v>197</v>
      </c>
      <c r="I9072" s="264" t="s">
        <v>133</v>
      </c>
      <c r="J9072" s="264">
        <v>-10</v>
      </c>
      <c r="K9072" s="82" t="str">
        <f>IFERROR(IFERROR(VLOOKUP(I9072,'DE-PARA'!B:D,3,0),VLOOKUP(I9072,'DE-PARA'!C:D,2,0)),"NÃO ENCONTRADO")</f>
        <v>Outras Saídas</v>
      </c>
      <c r="L9072" s="50" t="str">
        <f>VLOOKUP(K9072,'Base -Receita-Despesa'!$B:$AS,1,FALSE)</f>
        <v>Outras Saídas</v>
      </c>
    </row>
    <row r="9073" spans="1:12" ht="15" customHeight="1" x14ac:dyDescent="0.25">
      <c r="A9073" s="81" t="str">
        <f t="shared" si="288"/>
        <v>2020</v>
      </c>
      <c r="B9073" s="259" t="s">
        <v>1021</v>
      </c>
      <c r="C9073" s="260" t="s">
        <v>1022</v>
      </c>
      <c r="D9073" s="73" t="str">
        <f t="shared" si="289"/>
        <v>out/2020</v>
      </c>
      <c r="E9073" s="263">
        <v>44127</v>
      </c>
      <c r="F9073" s="259" t="s">
        <v>214</v>
      </c>
      <c r="G9073" s="259" t="s">
        <v>295</v>
      </c>
      <c r="H9073" s="264" t="s">
        <v>197</v>
      </c>
      <c r="I9073" s="264" t="s">
        <v>133</v>
      </c>
      <c r="J9073" s="264">
        <v>-10</v>
      </c>
      <c r="K9073" s="82" t="str">
        <f>IFERROR(IFERROR(VLOOKUP(I9073,'DE-PARA'!B:D,3,0),VLOOKUP(I9073,'DE-PARA'!C:D,2,0)),"NÃO ENCONTRADO")</f>
        <v>Outras Saídas</v>
      </c>
      <c r="L9073" s="50" t="str">
        <f>VLOOKUP(K9073,'Base -Receita-Despesa'!$B:$AS,1,FALSE)</f>
        <v>Outras Saídas</v>
      </c>
    </row>
    <row r="9074" spans="1:12" ht="15" customHeight="1" x14ac:dyDescent="0.25">
      <c r="A9074" s="81" t="str">
        <f t="shared" ref="A9074:A9137" si="290">IF(K9074="NÃO ENCONTRADO",0,RIGHT(D9074,4))</f>
        <v>2020</v>
      </c>
      <c r="B9074" s="259" t="s">
        <v>1021</v>
      </c>
      <c r="C9074" s="260" t="s">
        <v>1022</v>
      </c>
      <c r="D9074" s="73" t="str">
        <f t="shared" si="289"/>
        <v>out/2020</v>
      </c>
      <c r="E9074" s="263">
        <v>44127</v>
      </c>
      <c r="F9074" s="259" t="s">
        <v>214</v>
      </c>
      <c r="G9074" s="259" t="s">
        <v>295</v>
      </c>
      <c r="H9074" s="264" t="s">
        <v>197</v>
      </c>
      <c r="I9074" s="264" t="s">
        <v>133</v>
      </c>
      <c r="J9074" s="264">
        <v>-10</v>
      </c>
      <c r="K9074" s="82" t="str">
        <f>IFERROR(IFERROR(VLOOKUP(I9074,'DE-PARA'!B:D,3,0),VLOOKUP(I9074,'DE-PARA'!C:D,2,0)),"NÃO ENCONTRADO")</f>
        <v>Outras Saídas</v>
      </c>
      <c r="L9074" s="50" t="str">
        <f>VLOOKUP(K9074,'Base -Receita-Despesa'!$B:$AS,1,FALSE)</f>
        <v>Outras Saídas</v>
      </c>
    </row>
    <row r="9075" spans="1:12" ht="15" customHeight="1" x14ac:dyDescent="0.25">
      <c r="A9075" s="81" t="str">
        <f t="shared" si="290"/>
        <v>2020</v>
      </c>
      <c r="B9075" s="259" t="s">
        <v>1021</v>
      </c>
      <c r="C9075" s="260" t="s">
        <v>1022</v>
      </c>
      <c r="D9075" s="73" t="str">
        <f t="shared" si="289"/>
        <v>out/2020</v>
      </c>
      <c r="E9075" s="263">
        <v>44127</v>
      </c>
      <c r="F9075" s="259" t="s">
        <v>214</v>
      </c>
      <c r="G9075" s="259" t="s">
        <v>295</v>
      </c>
      <c r="H9075" s="264" t="s">
        <v>197</v>
      </c>
      <c r="I9075" s="264" t="s">
        <v>133</v>
      </c>
      <c r="J9075" s="264">
        <v>-10</v>
      </c>
      <c r="K9075" s="82" t="str">
        <f>IFERROR(IFERROR(VLOOKUP(I9075,'DE-PARA'!B:D,3,0),VLOOKUP(I9075,'DE-PARA'!C:D,2,0)),"NÃO ENCONTRADO")</f>
        <v>Outras Saídas</v>
      </c>
      <c r="L9075" s="50" t="str">
        <f>VLOOKUP(K9075,'Base -Receita-Despesa'!$B:$AS,1,FALSE)</f>
        <v>Outras Saídas</v>
      </c>
    </row>
    <row r="9076" spans="1:12" ht="15" customHeight="1" x14ac:dyDescent="0.25">
      <c r="A9076" s="81" t="str">
        <f t="shared" si="290"/>
        <v>2020</v>
      </c>
      <c r="B9076" s="259" t="s">
        <v>1021</v>
      </c>
      <c r="C9076" s="260" t="s">
        <v>1022</v>
      </c>
      <c r="D9076" s="73" t="str">
        <f t="shared" si="289"/>
        <v>out/2020</v>
      </c>
      <c r="E9076" s="263">
        <v>44127</v>
      </c>
      <c r="F9076" s="259" t="s">
        <v>214</v>
      </c>
      <c r="G9076" s="259" t="s">
        <v>295</v>
      </c>
      <c r="H9076" s="264" t="s">
        <v>197</v>
      </c>
      <c r="I9076" s="264" t="s">
        <v>133</v>
      </c>
      <c r="J9076" s="264">
        <v>-10</v>
      </c>
      <c r="K9076" s="82" t="str">
        <f>IFERROR(IFERROR(VLOOKUP(I9076,'DE-PARA'!B:D,3,0),VLOOKUP(I9076,'DE-PARA'!C:D,2,0)),"NÃO ENCONTRADO")</f>
        <v>Outras Saídas</v>
      </c>
      <c r="L9076" s="50" t="str">
        <f>VLOOKUP(K9076,'Base -Receita-Despesa'!$B:$AS,1,FALSE)</f>
        <v>Outras Saídas</v>
      </c>
    </row>
    <row r="9077" spans="1:12" ht="15" customHeight="1" x14ac:dyDescent="0.25">
      <c r="A9077" s="81" t="str">
        <f t="shared" si="290"/>
        <v>2020</v>
      </c>
      <c r="B9077" s="259" t="s">
        <v>1021</v>
      </c>
      <c r="C9077" s="260" t="s">
        <v>1022</v>
      </c>
      <c r="D9077" s="73" t="str">
        <f t="shared" si="289"/>
        <v>out/2020</v>
      </c>
      <c r="E9077" s="263">
        <v>44127</v>
      </c>
      <c r="F9077" s="259" t="s">
        <v>214</v>
      </c>
      <c r="G9077" s="259" t="s">
        <v>295</v>
      </c>
      <c r="H9077" s="264" t="s">
        <v>197</v>
      </c>
      <c r="I9077" s="264" t="s">
        <v>133</v>
      </c>
      <c r="J9077" s="264">
        <v>-10</v>
      </c>
      <c r="K9077" s="82" t="str">
        <f>IFERROR(IFERROR(VLOOKUP(I9077,'DE-PARA'!B:D,3,0),VLOOKUP(I9077,'DE-PARA'!C:D,2,0)),"NÃO ENCONTRADO")</f>
        <v>Outras Saídas</v>
      </c>
      <c r="L9077" s="50" t="str">
        <f>VLOOKUP(K9077,'Base -Receita-Despesa'!$B:$AS,1,FALSE)</f>
        <v>Outras Saídas</v>
      </c>
    </row>
    <row r="9078" spans="1:12" ht="15" customHeight="1" x14ac:dyDescent="0.25">
      <c r="A9078" s="81" t="str">
        <f t="shared" si="290"/>
        <v>2020</v>
      </c>
      <c r="B9078" s="259" t="s">
        <v>1021</v>
      </c>
      <c r="C9078" s="260" t="s">
        <v>1022</v>
      </c>
      <c r="D9078" s="73" t="str">
        <f t="shared" si="289"/>
        <v>out/2020</v>
      </c>
      <c r="E9078" s="263">
        <v>44127</v>
      </c>
      <c r="F9078" s="259" t="s">
        <v>214</v>
      </c>
      <c r="G9078" s="259" t="s">
        <v>295</v>
      </c>
      <c r="H9078" s="264" t="s">
        <v>197</v>
      </c>
      <c r="I9078" s="264" t="s">
        <v>133</v>
      </c>
      <c r="J9078" s="264">
        <v>-10</v>
      </c>
      <c r="K9078" s="82" t="str">
        <f>IFERROR(IFERROR(VLOOKUP(I9078,'DE-PARA'!B:D,3,0),VLOOKUP(I9078,'DE-PARA'!C:D,2,0)),"NÃO ENCONTRADO")</f>
        <v>Outras Saídas</v>
      </c>
      <c r="L9078" s="50" t="str">
        <f>VLOOKUP(K9078,'Base -Receita-Despesa'!$B:$AS,1,FALSE)</f>
        <v>Outras Saídas</v>
      </c>
    </row>
    <row r="9079" spans="1:12" ht="15" customHeight="1" x14ac:dyDescent="0.25">
      <c r="A9079" s="81" t="str">
        <f t="shared" si="290"/>
        <v>2020</v>
      </c>
      <c r="B9079" s="259" t="s">
        <v>1021</v>
      </c>
      <c r="C9079" s="260" t="s">
        <v>1022</v>
      </c>
      <c r="D9079" s="73" t="str">
        <f t="shared" si="289"/>
        <v>out/2020</v>
      </c>
      <c r="E9079" s="263">
        <v>44127</v>
      </c>
      <c r="F9079" s="259" t="s">
        <v>929</v>
      </c>
      <c r="G9079" s="259" t="s">
        <v>295</v>
      </c>
      <c r="H9079" s="264" t="s">
        <v>994</v>
      </c>
      <c r="I9079" s="264" t="s">
        <v>135</v>
      </c>
      <c r="J9079" s="265">
        <v>-55538.73</v>
      </c>
      <c r="K9079" s="82" t="str">
        <f>IFERROR(IFERROR(VLOOKUP(I9079,'DE-PARA'!B:D,3,0),VLOOKUP(I9079,'DE-PARA'!C:D,2,0)),"NÃO ENCONTRADO")</f>
        <v>Pessoal</v>
      </c>
      <c r="L9079" s="50" t="str">
        <f>VLOOKUP(K9079,'Base -Receita-Despesa'!$B:$AS,1,FALSE)</f>
        <v>Pessoal</v>
      </c>
    </row>
    <row r="9080" spans="1:12" ht="15" customHeight="1" x14ac:dyDescent="0.25">
      <c r="A9080" s="81" t="str">
        <f t="shared" si="290"/>
        <v>2020</v>
      </c>
      <c r="B9080" s="259" t="s">
        <v>1021</v>
      </c>
      <c r="C9080" s="260" t="s">
        <v>1022</v>
      </c>
      <c r="D9080" s="73" t="str">
        <f t="shared" si="289"/>
        <v>out/2020</v>
      </c>
      <c r="E9080" s="263">
        <v>44130</v>
      </c>
      <c r="F9080" s="259">
        <v>349</v>
      </c>
      <c r="G9080" s="259" t="s">
        <v>295</v>
      </c>
      <c r="H9080" s="264" t="s">
        <v>1007</v>
      </c>
      <c r="I9080" s="264" t="s">
        <v>144</v>
      </c>
      <c r="J9080" s="265">
        <v>6600</v>
      </c>
      <c r="K9080" s="82" t="str">
        <f>IFERROR(IFERROR(VLOOKUP(I9080,'DE-PARA'!B:D,3,0),VLOOKUP(I9080,'DE-PARA'!C:D,2,0)),"NÃO ENCONTRADO")</f>
        <v>Concessionárias (água, luz e telefone)</v>
      </c>
      <c r="L9080" s="50" t="str">
        <f>VLOOKUP(K9080,'Base -Receita-Despesa'!$B:$AS,1,FALSE)</f>
        <v>Concessionárias (água, luz e telefone)</v>
      </c>
    </row>
    <row r="9081" spans="1:12" ht="15" customHeight="1" x14ac:dyDescent="0.25">
      <c r="A9081" s="81" t="str">
        <f t="shared" si="290"/>
        <v>2020</v>
      </c>
      <c r="B9081" s="259" t="s">
        <v>1021</v>
      </c>
      <c r="C9081" s="260" t="s">
        <v>1022</v>
      </c>
      <c r="D9081" s="73" t="str">
        <f t="shared" si="289"/>
        <v>out/2020</v>
      </c>
      <c r="E9081" s="263">
        <v>44130</v>
      </c>
      <c r="F9081" s="259">
        <v>16300</v>
      </c>
      <c r="G9081" s="259" t="s">
        <v>295</v>
      </c>
      <c r="H9081" s="264" t="s">
        <v>314</v>
      </c>
      <c r="I9081" s="264" t="s">
        <v>248</v>
      </c>
      <c r="J9081" s="264">
        <v>999.52</v>
      </c>
      <c r="K9081" s="82" t="str">
        <f>IFERROR(IFERROR(VLOOKUP(I9081,'DE-PARA'!B:D,3,0),VLOOKUP(I9081,'DE-PARA'!C:D,2,0)),"NÃO ENCONTRADO")</f>
        <v>Materiais</v>
      </c>
      <c r="L9081" s="50" t="str">
        <f>VLOOKUP(K9081,'Base -Receita-Despesa'!$B:$AS,1,FALSE)</f>
        <v>Materiais</v>
      </c>
    </row>
    <row r="9082" spans="1:12" ht="15" customHeight="1" x14ac:dyDescent="0.25">
      <c r="A9082" s="81" t="str">
        <f t="shared" si="290"/>
        <v>2020</v>
      </c>
      <c r="B9082" s="259" t="s">
        <v>1021</v>
      </c>
      <c r="C9082" s="260" t="s">
        <v>1022</v>
      </c>
      <c r="D9082" s="73" t="str">
        <f t="shared" si="289"/>
        <v>out/2020</v>
      </c>
      <c r="E9082" s="263">
        <v>44130</v>
      </c>
      <c r="F9082" s="259">
        <v>195749</v>
      </c>
      <c r="G9082" s="259" t="s">
        <v>295</v>
      </c>
      <c r="H9082" s="264" t="s">
        <v>1961</v>
      </c>
      <c r="I9082" s="264" t="s">
        <v>137</v>
      </c>
      <c r="J9082" s="264">
        <v>-981.71</v>
      </c>
      <c r="K9082" s="82" t="str">
        <f>IFERROR(IFERROR(VLOOKUP(I9082,'DE-PARA'!B:D,3,0),VLOOKUP(I9082,'DE-PARA'!C:D,2,0)),"NÃO ENCONTRADO")</f>
        <v>Serviços</v>
      </c>
      <c r="L9082" s="50" t="str">
        <f>VLOOKUP(K9082,'Base -Receita-Despesa'!$B:$AS,1,FALSE)</f>
        <v>Serviços</v>
      </c>
    </row>
    <row r="9083" spans="1:12" ht="15" customHeight="1" x14ac:dyDescent="0.25">
      <c r="A9083" s="81" t="str">
        <f t="shared" si="290"/>
        <v>2020</v>
      </c>
      <c r="B9083" s="259" t="s">
        <v>1021</v>
      </c>
      <c r="C9083" s="260" t="s">
        <v>1022</v>
      </c>
      <c r="D9083" s="73" t="str">
        <f t="shared" si="289"/>
        <v>out/2020</v>
      </c>
      <c r="E9083" s="263">
        <v>44130</v>
      </c>
      <c r="F9083" s="259">
        <v>2470653</v>
      </c>
      <c r="G9083" s="259" t="s">
        <v>295</v>
      </c>
      <c r="H9083" s="264" t="s">
        <v>2319</v>
      </c>
      <c r="I9083" s="264" t="s">
        <v>138</v>
      </c>
      <c r="J9083" s="265">
        <v>-6312.75</v>
      </c>
      <c r="K9083" s="82" t="str">
        <f>IFERROR(IFERROR(VLOOKUP(I9083,'DE-PARA'!B:D,3,0),VLOOKUP(I9083,'DE-PARA'!C:D,2,0)),"NÃO ENCONTRADO")</f>
        <v>Concessionárias (água, luz e telefone)</v>
      </c>
      <c r="L9083" s="50" t="str">
        <f>VLOOKUP(K9083,'Base -Receita-Despesa'!$B:$AS,1,FALSE)</f>
        <v>Concessionárias (água, luz e telefone)</v>
      </c>
    </row>
    <row r="9084" spans="1:12" ht="15" customHeight="1" x14ac:dyDescent="0.25">
      <c r="A9084" s="81" t="str">
        <f t="shared" si="290"/>
        <v>2020</v>
      </c>
      <c r="B9084" s="259" t="s">
        <v>1021</v>
      </c>
      <c r="C9084" s="260" t="s">
        <v>1022</v>
      </c>
      <c r="D9084" s="73" t="str">
        <f t="shared" si="289"/>
        <v>out/2020</v>
      </c>
      <c r="E9084" s="263">
        <v>44130</v>
      </c>
      <c r="F9084" s="259">
        <v>3500</v>
      </c>
      <c r="G9084" s="259" t="s">
        <v>295</v>
      </c>
      <c r="H9084" s="264" t="s">
        <v>999</v>
      </c>
      <c r="I9084" s="264" t="s">
        <v>138</v>
      </c>
      <c r="J9084" s="265">
        <v>-7000</v>
      </c>
      <c r="K9084" s="82" t="str">
        <f>IFERROR(IFERROR(VLOOKUP(I9084,'DE-PARA'!B:D,3,0),VLOOKUP(I9084,'DE-PARA'!C:D,2,0)),"NÃO ENCONTRADO")</f>
        <v>Concessionárias (água, luz e telefone)</v>
      </c>
      <c r="L9084" s="50" t="str">
        <f>VLOOKUP(K9084,'Base -Receita-Despesa'!$B:$AS,1,FALSE)</f>
        <v>Concessionárias (água, luz e telefone)</v>
      </c>
    </row>
    <row r="9085" spans="1:12" ht="15" customHeight="1" x14ac:dyDescent="0.25">
      <c r="A9085" s="81" t="str">
        <f t="shared" si="290"/>
        <v>2020</v>
      </c>
      <c r="B9085" s="259" t="s">
        <v>1021</v>
      </c>
      <c r="C9085" s="260" t="s">
        <v>1022</v>
      </c>
      <c r="D9085" s="73" t="str">
        <f t="shared" si="289"/>
        <v>out/2020</v>
      </c>
      <c r="E9085" s="263">
        <v>44130</v>
      </c>
      <c r="F9085" s="259">
        <v>349</v>
      </c>
      <c r="G9085" s="259" t="s">
        <v>295</v>
      </c>
      <c r="H9085" s="264" t="s">
        <v>1007</v>
      </c>
      <c r="I9085" s="264" t="s">
        <v>144</v>
      </c>
      <c r="J9085" s="265">
        <v>-6600</v>
      </c>
      <c r="K9085" s="82" t="str">
        <f>IFERROR(IFERROR(VLOOKUP(I9085,'DE-PARA'!B:D,3,0),VLOOKUP(I9085,'DE-PARA'!C:D,2,0)),"NÃO ENCONTRADO")</f>
        <v>Concessionárias (água, luz e telefone)</v>
      </c>
      <c r="L9085" s="50" t="str">
        <f>VLOOKUP(K9085,'Base -Receita-Despesa'!$B:$AS,1,FALSE)</f>
        <v>Concessionárias (água, luz e telefone)</v>
      </c>
    </row>
    <row r="9086" spans="1:12" ht="15" customHeight="1" x14ac:dyDescent="0.25">
      <c r="A9086" s="81" t="str">
        <f t="shared" si="290"/>
        <v>2020</v>
      </c>
      <c r="B9086" s="259" t="s">
        <v>1021</v>
      </c>
      <c r="C9086" s="260" t="s">
        <v>1022</v>
      </c>
      <c r="D9086" s="73" t="str">
        <f t="shared" si="289"/>
        <v>out/2020</v>
      </c>
      <c r="E9086" s="263">
        <v>44130</v>
      </c>
      <c r="F9086" s="259">
        <v>233</v>
      </c>
      <c r="G9086" s="259" t="s">
        <v>295</v>
      </c>
      <c r="H9086" s="264" t="s">
        <v>2092</v>
      </c>
      <c r="I9086" s="264" t="s">
        <v>140</v>
      </c>
      <c r="J9086" s="265">
        <v>-2930.3</v>
      </c>
      <c r="K9086" s="82" t="str">
        <f>IFERROR(IFERROR(VLOOKUP(I9086,'DE-PARA'!B:D,3,0),VLOOKUP(I9086,'DE-PARA'!C:D,2,0)),"NÃO ENCONTRADO")</f>
        <v>Materiais</v>
      </c>
      <c r="L9086" s="50" t="str">
        <f>VLOOKUP(K9086,'Base -Receita-Despesa'!$B:$AS,1,FALSE)</f>
        <v>Materiais</v>
      </c>
    </row>
    <row r="9087" spans="1:12" ht="15" customHeight="1" x14ac:dyDescent="0.25">
      <c r="A9087" s="81" t="str">
        <f t="shared" si="290"/>
        <v>2020</v>
      </c>
      <c r="B9087" s="259" t="s">
        <v>1021</v>
      </c>
      <c r="C9087" s="260" t="s">
        <v>1022</v>
      </c>
      <c r="D9087" s="73" t="str">
        <f t="shared" si="289"/>
        <v>out/2020</v>
      </c>
      <c r="E9087" s="263">
        <v>44130</v>
      </c>
      <c r="F9087" s="259">
        <v>999</v>
      </c>
      <c r="G9087" s="259" t="s">
        <v>295</v>
      </c>
      <c r="H9087" s="264" t="s">
        <v>986</v>
      </c>
      <c r="I9087" s="264" t="s">
        <v>261</v>
      </c>
      <c r="J9087" s="264">
        <v>-228</v>
      </c>
      <c r="K9087" s="82" t="str">
        <f>IFERROR(IFERROR(VLOOKUP(I9087,'DE-PARA'!B:D,3,0),VLOOKUP(I9087,'DE-PARA'!C:D,2,0)),"NÃO ENCONTRADO")</f>
        <v>Materiais</v>
      </c>
      <c r="L9087" s="50" t="str">
        <f>VLOOKUP(K9087,'Base -Receita-Despesa'!$B:$AS,1,FALSE)</f>
        <v>Materiais</v>
      </c>
    </row>
    <row r="9088" spans="1:12" ht="15" customHeight="1" x14ac:dyDescent="0.25">
      <c r="A9088" s="81" t="str">
        <f t="shared" si="290"/>
        <v>2020</v>
      </c>
      <c r="B9088" s="259" t="s">
        <v>1021</v>
      </c>
      <c r="C9088" s="260" t="s">
        <v>1022</v>
      </c>
      <c r="D9088" s="73" t="str">
        <f t="shared" si="289"/>
        <v>out/2020</v>
      </c>
      <c r="E9088" s="263">
        <v>44130</v>
      </c>
      <c r="F9088" s="259">
        <v>759</v>
      </c>
      <c r="G9088" s="259" t="s">
        <v>295</v>
      </c>
      <c r="H9088" s="264" t="s">
        <v>2344</v>
      </c>
      <c r="I9088" s="264" t="s">
        <v>278</v>
      </c>
      <c r="J9088" s="264">
        <v>-980</v>
      </c>
      <c r="K9088" s="82" t="str">
        <f>IFERROR(IFERROR(VLOOKUP(I9088,'DE-PARA'!B:D,3,0),VLOOKUP(I9088,'DE-PARA'!C:D,2,0)),"NÃO ENCONTRADO")</f>
        <v>Serviços</v>
      </c>
      <c r="L9088" s="50" t="str">
        <f>VLOOKUP(K9088,'Base -Receita-Despesa'!$B:$AS,1,FALSE)</f>
        <v>Serviços</v>
      </c>
    </row>
    <row r="9089" spans="1:12" ht="15" customHeight="1" x14ac:dyDescent="0.25">
      <c r="A9089" s="81" t="str">
        <f t="shared" si="290"/>
        <v>2020</v>
      </c>
      <c r="B9089" s="259" t="s">
        <v>1021</v>
      </c>
      <c r="C9089" s="260" t="s">
        <v>1022</v>
      </c>
      <c r="D9089" s="73" t="str">
        <f t="shared" si="289"/>
        <v>out/2020</v>
      </c>
      <c r="E9089" s="263">
        <v>44130</v>
      </c>
      <c r="F9089" s="259">
        <v>130609</v>
      </c>
      <c r="G9089" s="259" t="s">
        <v>295</v>
      </c>
      <c r="H9089" s="264" t="s">
        <v>181</v>
      </c>
      <c r="I9089" s="264" t="s">
        <v>248</v>
      </c>
      <c r="J9089" s="264">
        <v>-760</v>
      </c>
      <c r="K9089" s="82" t="str">
        <f>IFERROR(IFERROR(VLOOKUP(I9089,'DE-PARA'!B:D,3,0),VLOOKUP(I9089,'DE-PARA'!C:D,2,0)),"NÃO ENCONTRADO")</f>
        <v>Materiais</v>
      </c>
      <c r="L9089" s="50" t="str">
        <f>VLOOKUP(K9089,'Base -Receita-Despesa'!$B:$AS,1,FALSE)</f>
        <v>Materiais</v>
      </c>
    </row>
    <row r="9090" spans="1:12" ht="15" customHeight="1" x14ac:dyDescent="0.25">
      <c r="A9090" s="81" t="str">
        <f t="shared" si="290"/>
        <v>2020</v>
      </c>
      <c r="B9090" s="259" t="s">
        <v>1021</v>
      </c>
      <c r="C9090" s="260" t="s">
        <v>1022</v>
      </c>
      <c r="D9090" s="73" t="str">
        <f t="shared" si="289"/>
        <v>out/2020</v>
      </c>
      <c r="E9090" s="263">
        <v>44130</v>
      </c>
      <c r="F9090" s="259">
        <v>130572</v>
      </c>
      <c r="G9090" s="259" t="s">
        <v>295</v>
      </c>
      <c r="H9090" s="264" t="s">
        <v>181</v>
      </c>
      <c r="I9090" s="264" t="s">
        <v>249</v>
      </c>
      <c r="J9090" s="264">
        <v>-320</v>
      </c>
      <c r="K9090" s="82" t="str">
        <f>IFERROR(IFERROR(VLOOKUP(I9090,'DE-PARA'!B:D,3,0),VLOOKUP(I9090,'DE-PARA'!C:D,2,0)),"NÃO ENCONTRADO")</f>
        <v>Materiais</v>
      </c>
      <c r="L9090" s="50" t="str">
        <f>VLOOKUP(K9090,'Base -Receita-Despesa'!$B:$AS,1,FALSE)</f>
        <v>Materiais</v>
      </c>
    </row>
    <row r="9091" spans="1:12" ht="15" customHeight="1" x14ac:dyDescent="0.25">
      <c r="A9091" s="81" t="str">
        <f t="shared" si="290"/>
        <v>2020</v>
      </c>
      <c r="B9091" s="259" t="s">
        <v>1021</v>
      </c>
      <c r="C9091" s="260" t="s">
        <v>1022</v>
      </c>
      <c r="D9091" s="73" t="str">
        <f t="shared" ref="D9091:D9154" si="291">TEXT(E9091,"mmm/aaaa")</f>
        <v>out/2020</v>
      </c>
      <c r="E9091" s="263">
        <v>44130</v>
      </c>
      <c r="F9091" s="259">
        <v>130146</v>
      </c>
      <c r="G9091" s="259" t="s">
        <v>295</v>
      </c>
      <c r="H9091" s="264" t="s">
        <v>181</v>
      </c>
      <c r="I9091" s="264" t="s">
        <v>249</v>
      </c>
      <c r="J9091" s="265">
        <v>-1409.3</v>
      </c>
      <c r="K9091" s="82" t="str">
        <f>IFERROR(IFERROR(VLOOKUP(I9091,'DE-PARA'!B:D,3,0),VLOOKUP(I9091,'DE-PARA'!C:D,2,0)),"NÃO ENCONTRADO")</f>
        <v>Materiais</v>
      </c>
      <c r="L9091" s="50" t="str">
        <f>VLOOKUP(K9091,'Base -Receita-Despesa'!$B:$AS,1,FALSE)</f>
        <v>Materiais</v>
      </c>
    </row>
    <row r="9092" spans="1:12" ht="15" customHeight="1" x14ac:dyDescent="0.25">
      <c r="A9092" s="81" t="str">
        <f t="shared" si="290"/>
        <v>2020</v>
      </c>
      <c r="B9092" s="259" t="s">
        <v>1021</v>
      </c>
      <c r="C9092" s="260" t="s">
        <v>1022</v>
      </c>
      <c r="D9092" s="73" t="str">
        <f t="shared" si="291"/>
        <v>out/2020</v>
      </c>
      <c r="E9092" s="263">
        <v>44130</v>
      </c>
      <c r="F9092" s="259">
        <v>2103</v>
      </c>
      <c r="G9092" s="259" t="s">
        <v>295</v>
      </c>
      <c r="H9092" s="264" t="s">
        <v>1015</v>
      </c>
      <c r="I9092" s="264" t="s">
        <v>158</v>
      </c>
      <c r="J9092" s="265">
        <v>-1366.2</v>
      </c>
      <c r="K9092" s="82" t="str">
        <f>IFERROR(IFERROR(VLOOKUP(I9092,'DE-PARA'!B:D,3,0),VLOOKUP(I9092,'DE-PARA'!C:D,2,0)),"NÃO ENCONTRADO")</f>
        <v>Materiais</v>
      </c>
      <c r="L9092" s="50" t="str">
        <f>VLOOKUP(K9092,'Base -Receita-Despesa'!$B:$AS,1,FALSE)</f>
        <v>Materiais</v>
      </c>
    </row>
    <row r="9093" spans="1:12" ht="15" customHeight="1" x14ac:dyDescent="0.25">
      <c r="A9093" s="81" t="str">
        <f t="shared" si="290"/>
        <v>2020</v>
      </c>
      <c r="B9093" s="259" t="s">
        <v>1021</v>
      </c>
      <c r="C9093" s="260" t="s">
        <v>1022</v>
      </c>
      <c r="D9093" s="73" t="str">
        <f t="shared" si="291"/>
        <v>out/2020</v>
      </c>
      <c r="E9093" s="263">
        <v>44130</v>
      </c>
      <c r="F9093" s="259">
        <v>2105</v>
      </c>
      <c r="G9093" s="259" t="s">
        <v>295</v>
      </c>
      <c r="H9093" s="264" t="s">
        <v>1015</v>
      </c>
      <c r="I9093" s="264" t="s">
        <v>256</v>
      </c>
      <c r="J9093" s="264">
        <v>-66.3</v>
      </c>
      <c r="K9093" s="82" t="str">
        <f>IFERROR(IFERROR(VLOOKUP(I9093,'DE-PARA'!B:D,3,0),VLOOKUP(I9093,'DE-PARA'!C:D,2,0)),"NÃO ENCONTRADO")</f>
        <v>Materiais</v>
      </c>
      <c r="L9093" s="50" t="str">
        <f>VLOOKUP(K9093,'Base -Receita-Despesa'!$B:$AS,1,FALSE)</f>
        <v>Materiais</v>
      </c>
    </row>
    <row r="9094" spans="1:12" ht="15" customHeight="1" x14ac:dyDescent="0.25">
      <c r="A9094" s="81" t="str">
        <f t="shared" si="290"/>
        <v>2020</v>
      </c>
      <c r="B9094" s="259" t="s">
        <v>1021</v>
      </c>
      <c r="C9094" s="260" t="s">
        <v>1022</v>
      </c>
      <c r="D9094" s="73" t="str">
        <f t="shared" si="291"/>
        <v>out/2020</v>
      </c>
      <c r="E9094" s="263">
        <v>44130</v>
      </c>
      <c r="F9094" s="259">
        <v>2106</v>
      </c>
      <c r="G9094" s="259" t="s">
        <v>295</v>
      </c>
      <c r="H9094" s="264" t="s">
        <v>1015</v>
      </c>
      <c r="I9094" s="264" t="s">
        <v>256</v>
      </c>
      <c r="J9094" s="265">
        <v>-1446.16</v>
      </c>
      <c r="K9094" s="82" t="str">
        <f>IFERROR(IFERROR(VLOOKUP(I9094,'DE-PARA'!B:D,3,0),VLOOKUP(I9094,'DE-PARA'!C:D,2,0)),"NÃO ENCONTRADO")</f>
        <v>Materiais</v>
      </c>
      <c r="L9094" s="50" t="str">
        <f>VLOOKUP(K9094,'Base -Receita-Despesa'!$B:$AS,1,FALSE)</f>
        <v>Materiais</v>
      </c>
    </row>
    <row r="9095" spans="1:12" ht="15" customHeight="1" x14ac:dyDescent="0.25">
      <c r="A9095" s="81" t="str">
        <f t="shared" si="290"/>
        <v>2020</v>
      </c>
      <c r="B9095" s="259" t="s">
        <v>1021</v>
      </c>
      <c r="C9095" s="260" t="s">
        <v>1022</v>
      </c>
      <c r="D9095" s="73" t="str">
        <f t="shared" si="291"/>
        <v>out/2020</v>
      </c>
      <c r="E9095" s="263">
        <v>44130</v>
      </c>
      <c r="F9095" s="259">
        <v>12</v>
      </c>
      <c r="G9095" s="259" t="s">
        <v>295</v>
      </c>
      <c r="H9095" s="264" t="s">
        <v>2345</v>
      </c>
      <c r="I9095" s="264" t="s">
        <v>249</v>
      </c>
      <c r="J9095" s="265">
        <v>-22500</v>
      </c>
      <c r="K9095" s="82" t="str">
        <f>IFERROR(IFERROR(VLOOKUP(I9095,'DE-PARA'!B:D,3,0),VLOOKUP(I9095,'DE-PARA'!C:D,2,0)),"NÃO ENCONTRADO")</f>
        <v>Materiais</v>
      </c>
      <c r="L9095" s="50" t="str">
        <f>VLOOKUP(K9095,'Base -Receita-Despesa'!$B:$AS,1,FALSE)</f>
        <v>Materiais</v>
      </c>
    </row>
    <row r="9096" spans="1:12" ht="15" customHeight="1" x14ac:dyDescent="0.25">
      <c r="A9096" s="81" t="str">
        <f t="shared" si="290"/>
        <v>2020</v>
      </c>
      <c r="B9096" s="259" t="s">
        <v>1021</v>
      </c>
      <c r="C9096" s="260" t="s">
        <v>1022</v>
      </c>
      <c r="D9096" s="73" t="str">
        <f t="shared" si="291"/>
        <v>out/2020</v>
      </c>
      <c r="E9096" s="263">
        <v>44130</v>
      </c>
      <c r="F9096" s="259">
        <v>349</v>
      </c>
      <c r="G9096" s="259" t="s">
        <v>295</v>
      </c>
      <c r="H9096" s="264" t="s">
        <v>1007</v>
      </c>
      <c r="I9096" s="264" t="s">
        <v>144</v>
      </c>
      <c r="J9096" s="265">
        <v>-6600</v>
      </c>
      <c r="K9096" s="82" t="str">
        <f>IFERROR(IFERROR(VLOOKUP(I9096,'DE-PARA'!B:D,3,0),VLOOKUP(I9096,'DE-PARA'!C:D,2,0)),"NÃO ENCONTRADO")</f>
        <v>Concessionárias (água, luz e telefone)</v>
      </c>
      <c r="L9096" s="50" t="str">
        <f>VLOOKUP(K9096,'Base -Receita-Despesa'!$B:$AS,1,FALSE)</f>
        <v>Concessionárias (água, luz e telefone)</v>
      </c>
    </row>
    <row r="9097" spans="1:12" ht="15" customHeight="1" x14ac:dyDescent="0.25">
      <c r="A9097" s="81" t="str">
        <f t="shared" si="290"/>
        <v>2020</v>
      </c>
      <c r="B9097" s="259" t="s">
        <v>1021</v>
      </c>
      <c r="C9097" s="260" t="s">
        <v>1022</v>
      </c>
      <c r="D9097" s="73" t="str">
        <f t="shared" si="291"/>
        <v>out/2020</v>
      </c>
      <c r="E9097" s="263">
        <v>44130</v>
      </c>
      <c r="F9097" s="259">
        <v>320913</v>
      </c>
      <c r="G9097" s="259" t="s">
        <v>295</v>
      </c>
      <c r="H9097" s="264" t="s">
        <v>2346</v>
      </c>
      <c r="I9097" s="264" t="s">
        <v>140</v>
      </c>
      <c r="J9097" s="264">
        <v>-409.9</v>
      </c>
      <c r="K9097" s="82" t="str">
        <f>IFERROR(IFERROR(VLOOKUP(I9097,'DE-PARA'!B:D,3,0),VLOOKUP(I9097,'DE-PARA'!C:D,2,0)),"NÃO ENCONTRADO")</f>
        <v>Materiais</v>
      </c>
      <c r="L9097" s="50" t="str">
        <f>VLOOKUP(K9097,'Base -Receita-Despesa'!$B:$AS,1,FALSE)</f>
        <v>Materiais</v>
      </c>
    </row>
    <row r="9098" spans="1:12" ht="15" customHeight="1" x14ac:dyDescent="0.25">
      <c r="A9098" s="81" t="str">
        <f t="shared" si="290"/>
        <v>2020</v>
      </c>
      <c r="B9098" s="259" t="s">
        <v>1021</v>
      </c>
      <c r="C9098" s="260" t="s">
        <v>1022</v>
      </c>
      <c r="D9098" s="73" t="str">
        <f t="shared" si="291"/>
        <v>out/2020</v>
      </c>
      <c r="E9098" s="263">
        <v>44130</v>
      </c>
      <c r="F9098" s="259">
        <v>320913</v>
      </c>
      <c r="G9098" s="259" t="s">
        <v>295</v>
      </c>
      <c r="H9098" s="264" t="s">
        <v>2346</v>
      </c>
      <c r="I9098" s="264" t="s">
        <v>189</v>
      </c>
      <c r="J9098" s="264">
        <v>-144.99</v>
      </c>
      <c r="K9098" s="82" t="str">
        <f>IFERROR(IFERROR(VLOOKUP(I9098,'DE-PARA'!B:D,3,0),VLOOKUP(I9098,'DE-PARA'!C:D,2,0)),"NÃO ENCONTRADO")</f>
        <v>Outras Saídas</v>
      </c>
      <c r="L9098" s="50" t="str">
        <f>VLOOKUP(K9098,'Base -Receita-Despesa'!$B:$AS,1,FALSE)</f>
        <v>Outras Saídas</v>
      </c>
    </row>
    <row r="9099" spans="1:12" ht="15" customHeight="1" x14ac:dyDescent="0.25">
      <c r="A9099" s="81" t="str">
        <f t="shared" si="290"/>
        <v>2020</v>
      </c>
      <c r="B9099" s="259" t="s">
        <v>1021</v>
      </c>
      <c r="C9099" s="260" t="s">
        <v>1022</v>
      </c>
      <c r="D9099" s="73" t="str">
        <f t="shared" si="291"/>
        <v>out/2020</v>
      </c>
      <c r="E9099" s="263">
        <v>44130</v>
      </c>
      <c r="F9099" s="259">
        <v>899031</v>
      </c>
      <c r="G9099" s="259" t="s">
        <v>296</v>
      </c>
      <c r="H9099" s="264" t="s">
        <v>2240</v>
      </c>
      <c r="I9099" s="264" t="s">
        <v>248</v>
      </c>
      <c r="J9099" s="265">
        <v>-2392.8200000000002</v>
      </c>
      <c r="K9099" s="82" t="str">
        <f>IFERROR(IFERROR(VLOOKUP(I9099,'DE-PARA'!B:D,3,0),VLOOKUP(I9099,'DE-PARA'!C:D,2,0)),"NÃO ENCONTRADO")</f>
        <v>Materiais</v>
      </c>
      <c r="L9099" s="50" t="str">
        <f>VLOOKUP(K9099,'Base -Receita-Despesa'!$B:$AS,1,FALSE)</f>
        <v>Materiais</v>
      </c>
    </row>
    <row r="9100" spans="1:12" ht="15" customHeight="1" x14ac:dyDescent="0.25">
      <c r="A9100" s="81" t="str">
        <f t="shared" si="290"/>
        <v>2020</v>
      </c>
      <c r="B9100" s="259" t="s">
        <v>1021</v>
      </c>
      <c r="C9100" s="260" t="s">
        <v>1022</v>
      </c>
      <c r="D9100" s="73" t="str">
        <f t="shared" si="291"/>
        <v>out/2020</v>
      </c>
      <c r="E9100" s="263">
        <v>44130</v>
      </c>
      <c r="F9100" s="259">
        <v>896296</v>
      </c>
      <c r="G9100" s="259" t="s">
        <v>299</v>
      </c>
      <c r="H9100" s="264" t="s">
        <v>2240</v>
      </c>
      <c r="I9100" s="264" t="s">
        <v>248</v>
      </c>
      <c r="J9100" s="265">
        <v>-2585.5100000000002</v>
      </c>
      <c r="K9100" s="82" t="str">
        <f>IFERROR(IFERROR(VLOOKUP(I9100,'DE-PARA'!B:D,3,0),VLOOKUP(I9100,'DE-PARA'!C:D,2,0)),"NÃO ENCONTRADO")</f>
        <v>Materiais</v>
      </c>
      <c r="L9100" s="50" t="str">
        <f>VLOOKUP(K9100,'Base -Receita-Despesa'!$B:$AS,1,FALSE)</f>
        <v>Materiais</v>
      </c>
    </row>
    <row r="9101" spans="1:12" ht="15" customHeight="1" x14ac:dyDescent="0.25">
      <c r="A9101" s="81" t="str">
        <f t="shared" si="290"/>
        <v>2020</v>
      </c>
      <c r="B9101" s="259" t="s">
        <v>1021</v>
      </c>
      <c r="C9101" s="260" t="s">
        <v>1022</v>
      </c>
      <c r="D9101" s="73" t="str">
        <f t="shared" si="291"/>
        <v>out/2020</v>
      </c>
      <c r="E9101" s="263">
        <v>44130</v>
      </c>
      <c r="F9101" s="259">
        <v>906713</v>
      </c>
      <c r="G9101" s="259" t="s">
        <v>295</v>
      </c>
      <c r="H9101" s="264" t="s">
        <v>2240</v>
      </c>
      <c r="I9101" s="264" t="s">
        <v>249</v>
      </c>
      <c r="J9101" s="264">
        <v>-920</v>
      </c>
      <c r="K9101" s="82" t="str">
        <f>IFERROR(IFERROR(VLOOKUP(I9101,'DE-PARA'!B:D,3,0),VLOOKUP(I9101,'DE-PARA'!C:D,2,0)),"NÃO ENCONTRADO")</f>
        <v>Materiais</v>
      </c>
      <c r="L9101" s="50" t="str">
        <f>VLOOKUP(K9101,'Base -Receita-Despesa'!$B:$AS,1,FALSE)</f>
        <v>Materiais</v>
      </c>
    </row>
    <row r="9102" spans="1:12" ht="15" customHeight="1" x14ac:dyDescent="0.25">
      <c r="A9102" s="81" t="str">
        <f t="shared" si="290"/>
        <v>2020</v>
      </c>
      <c r="B9102" s="259" t="s">
        <v>1021</v>
      </c>
      <c r="C9102" s="260" t="s">
        <v>1022</v>
      </c>
      <c r="D9102" s="73" t="str">
        <f t="shared" si="291"/>
        <v>out/2020</v>
      </c>
      <c r="E9102" s="263">
        <v>44130</v>
      </c>
      <c r="F9102" s="259">
        <v>904950</v>
      </c>
      <c r="G9102" s="259" t="s">
        <v>295</v>
      </c>
      <c r="H9102" s="264" t="s">
        <v>2240</v>
      </c>
      <c r="I9102" s="264" t="s">
        <v>249</v>
      </c>
      <c r="J9102" s="264">
        <v>-614.76</v>
      </c>
      <c r="K9102" s="82" t="str">
        <f>IFERROR(IFERROR(VLOOKUP(I9102,'DE-PARA'!B:D,3,0),VLOOKUP(I9102,'DE-PARA'!C:D,2,0)),"NÃO ENCONTRADO")</f>
        <v>Materiais</v>
      </c>
      <c r="L9102" s="50" t="str">
        <f>VLOOKUP(K9102,'Base -Receita-Despesa'!$B:$AS,1,FALSE)</f>
        <v>Materiais</v>
      </c>
    </row>
    <row r="9103" spans="1:12" ht="15" customHeight="1" x14ac:dyDescent="0.25">
      <c r="A9103" s="81" t="str">
        <f t="shared" si="290"/>
        <v>2020</v>
      </c>
      <c r="B9103" s="259" t="s">
        <v>1021</v>
      </c>
      <c r="C9103" s="260" t="s">
        <v>1022</v>
      </c>
      <c r="D9103" s="73" t="str">
        <f t="shared" si="291"/>
        <v>out/2020</v>
      </c>
      <c r="E9103" s="263">
        <v>44130</v>
      </c>
      <c r="F9103" s="259">
        <v>904797</v>
      </c>
      <c r="G9103" s="259" t="s">
        <v>323</v>
      </c>
      <c r="H9103" s="264" t="s">
        <v>2240</v>
      </c>
      <c r="I9103" s="264" t="s">
        <v>248</v>
      </c>
      <c r="J9103" s="265">
        <v>-1533.11</v>
      </c>
      <c r="K9103" s="82" t="str">
        <f>IFERROR(IFERROR(VLOOKUP(I9103,'DE-PARA'!B:D,3,0),VLOOKUP(I9103,'DE-PARA'!C:D,2,0)),"NÃO ENCONTRADO")</f>
        <v>Materiais</v>
      </c>
      <c r="L9103" s="50" t="str">
        <f>VLOOKUP(K9103,'Base -Receita-Despesa'!$B:$AS,1,FALSE)</f>
        <v>Materiais</v>
      </c>
    </row>
    <row r="9104" spans="1:12" ht="15" customHeight="1" x14ac:dyDescent="0.25">
      <c r="A9104" s="81" t="str">
        <f t="shared" si="290"/>
        <v>2020</v>
      </c>
      <c r="B9104" s="259" t="s">
        <v>1021</v>
      </c>
      <c r="C9104" s="260" t="s">
        <v>1022</v>
      </c>
      <c r="D9104" s="73" t="str">
        <f t="shared" si="291"/>
        <v>out/2020</v>
      </c>
      <c r="E9104" s="263">
        <v>44130</v>
      </c>
      <c r="F9104" s="259">
        <v>904792</v>
      </c>
      <c r="G9104" s="259" t="s">
        <v>295</v>
      </c>
      <c r="H9104" s="264" t="s">
        <v>2240</v>
      </c>
      <c r="I9104" s="264" t="s">
        <v>249</v>
      </c>
      <c r="J9104" s="264">
        <v>-263.2</v>
      </c>
      <c r="K9104" s="82" t="str">
        <f>IFERROR(IFERROR(VLOOKUP(I9104,'DE-PARA'!B:D,3,0),VLOOKUP(I9104,'DE-PARA'!C:D,2,0)),"NÃO ENCONTRADO")</f>
        <v>Materiais</v>
      </c>
      <c r="L9104" s="50" t="str">
        <f>VLOOKUP(K9104,'Base -Receita-Despesa'!$B:$AS,1,FALSE)</f>
        <v>Materiais</v>
      </c>
    </row>
    <row r="9105" spans="1:12" ht="15" customHeight="1" x14ac:dyDescent="0.25">
      <c r="A9105" s="81" t="str">
        <f t="shared" si="290"/>
        <v>2020</v>
      </c>
      <c r="B9105" s="259" t="s">
        <v>1021</v>
      </c>
      <c r="C9105" s="260" t="s">
        <v>1022</v>
      </c>
      <c r="D9105" s="73" t="str">
        <f t="shared" si="291"/>
        <v>out/2020</v>
      </c>
      <c r="E9105" s="263">
        <v>44130</v>
      </c>
      <c r="F9105" s="259">
        <v>24890</v>
      </c>
      <c r="G9105" s="259" t="s">
        <v>295</v>
      </c>
      <c r="H9105" s="264" t="s">
        <v>2115</v>
      </c>
      <c r="I9105" s="264" t="s">
        <v>120</v>
      </c>
      <c r="J9105" s="265">
        <v>-4500</v>
      </c>
      <c r="K9105" s="82" t="str">
        <f>IFERROR(IFERROR(VLOOKUP(I9105,'DE-PARA'!B:D,3,0),VLOOKUP(I9105,'DE-PARA'!C:D,2,0)),"NÃO ENCONTRADO")</f>
        <v>Serviços</v>
      </c>
      <c r="L9105" s="50" t="str">
        <f>VLOOKUP(K9105,'Base -Receita-Despesa'!$B:$AS,1,FALSE)</f>
        <v>Serviços</v>
      </c>
    </row>
    <row r="9106" spans="1:12" ht="15" customHeight="1" x14ac:dyDescent="0.25">
      <c r="A9106" s="81" t="str">
        <f t="shared" si="290"/>
        <v>2020</v>
      </c>
      <c r="B9106" s="259" t="s">
        <v>1021</v>
      </c>
      <c r="C9106" s="260" t="s">
        <v>1022</v>
      </c>
      <c r="D9106" s="73" t="str">
        <f t="shared" si="291"/>
        <v>out/2020</v>
      </c>
      <c r="E9106" s="263">
        <v>44130</v>
      </c>
      <c r="F9106" s="259" t="s">
        <v>214</v>
      </c>
      <c r="G9106" s="259" t="s">
        <v>295</v>
      </c>
      <c r="H9106" s="264" t="s">
        <v>197</v>
      </c>
      <c r="I9106" s="264" t="s">
        <v>133</v>
      </c>
      <c r="J9106" s="264">
        <v>-10</v>
      </c>
      <c r="K9106" s="82" t="str">
        <f>IFERROR(IFERROR(VLOOKUP(I9106,'DE-PARA'!B:D,3,0),VLOOKUP(I9106,'DE-PARA'!C:D,2,0)),"NÃO ENCONTRADO")</f>
        <v>Outras Saídas</v>
      </c>
      <c r="L9106" s="50" t="str">
        <f>VLOOKUP(K9106,'Base -Receita-Despesa'!$B:$AS,1,FALSE)</f>
        <v>Outras Saídas</v>
      </c>
    </row>
    <row r="9107" spans="1:12" ht="15" customHeight="1" x14ac:dyDescent="0.25">
      <c r="A9107" s="81" t="str">
        <f t="shared" si="290"/>
        <v>2020</v>
      </c>
      <c r="B9107" s="259" t="s">
        <v>1021</v>
      </c>
      <c r="C9107" s="260" t="s">
        <v>1022</v>
      </c>
      <c r="D9107" s="73" t="str">
        <f t="shared" si="291"/>
        <v>out/2020</v>
      </c>
      <c r="E9107" s="263">
        <v>44130</v>
      </c>
      <c r="F9107" s="259" t="s">
        <v>214</v>
      </c>
      <c r="G9107" s="259" t="s">
        <v>295</v>
      </c>
      <c r="H9107" s="264" t="s">
        <v>197</v>
      </c>
      <c r="I9107" s="264" t="s">
        <v>133</v>
      </c>
      <c r="J9107" s="264">
        <v>-10</v>
      </c>
      <c r="K9107" s="82" t="str">
        <f>IFERROR(IFERROR(VLOOKUP(I9107,'DE-PARA'!B:D,3,0),VLOOKUP(I9107,'DE-PARA'!C:D,2,0)),"NÃO ENCONTRADO")</f>
        <v>Outras Saídas</v>
      </c>
      <c r="L9107" s="50" t="str">
        <f>VLOOKUP(K9107,'Base -Receita-Despesa'!$B:$AS,1,FALSE)</f>
        <v>Outras Saídas</v>
      </c>
    </row>
    <row r="9108" spans="1:12" ht="15" customHeight="1" x14ac:dyDescent="0.25">
      <c r="A9108" s="81" t="str">
        <f t="shared" si="290"/>
        <v>2020</v>
      </c>
      <c r="B9108" s="259" t="s">
        <v>1021</v>
      </c>
      <c r="C9108" s="260" t="s">
        <v>1022</v>
      </c>
      <c r="D9108" s="73" t="str">
        <f t="shared" si="291"/>
        <v>out/2020</v>
      </c>
      <c r="E9108" s="263">
        <v>44130</v>
      </c>
      <c r="F9108" s="259" t="s">
        <v>214</v>
      </c>
      <c r="G9108" s="259" t="s">
        <v>295</v>
      </c>
      <c r="H9108" s="264" t="s">
        <v>197</v>
      </c>
      <c r="I9108" s="264" t="s">
        <v>133</v>
      </c>
      <c r="J9108" s="264">
        <v>-10</v>
      </c>
      <c r="K9108" s="82" t="str">
        <f>IFERROR(IFERROR(VLOOKUP(I9108,'DE-PARA'!B:D,3,0),VLOOKUP(I9108,'DE-PARA'!C:D,2,0)),"NÃO ENCONTRADO")</f>
        <v>Outras Saídas</v>
      </c>
      <c r="L9108" s="50" t="str">
        <f>VLOOKUP(K9108,'Base -Receita-Despesa'!$B:$AS,1,FALSE)</f>
        <v>Outras Saídas</v>
      </c>
    </row>
    <row r="9109" spans="1:12" ht="15" customHeight="1" x14ac:dyDescent="0.25">
      <c r="A9109" s="81" t="str">
        <f t="shared" si="290"/>
        <v>2020</v>
      </c>
      <c r="B9109" s="259" t="s">
        <v>1021</v>
      </c>
      <c r="C9109" s="260" t="s">
        <v>1022</v>
      </c>
      <c r="D9109" s="73" t="str">
        <f t="shared" si="291"/>
        <v>out/2020</v>
      </c>
      <c r="E9109" s="263">
        <v>44130</v>
      </c>
      <c r="F9109" s="259" t="s">
        <v>214</v>
      </c>
      <c r="G9109" s="259" t="s">
        <v>295</v>
      </c>
      <c r="H9109" s="264" t="s">
        <v>197</v>
      </c>
      <c r="I9109" s="264" t="s">
        <v>133</v>
      </c>
      <c r="J9109" s="264">
        <v>-10</v>
      </c>
      <c r="K9109" s="82" t="str">
        <f>IFERROR(IFERROR(VLOOKUP(I9109,'DE-PARA'!B:D,3,0),VLOOKUP(I9109,'DE-PARA'!C:D,2,0)),"NÃO ENCONTRADO")</f>
        <v>Outras Saídas</v>
      </c>
      <c r="L9109" s="50" t="str">
        <f>VLOOKUP(K9109,'Base -Receita-Despesa'!$B:$AS,1,FALSE)</f>
        <v>Outras Saídas</v>
      </c>
    </row>
    <row r="9110" spans="1:12" ht="15" customHeight="1" x14ac:dyDescent="0.25">
      <c r="A9110" s="81" t="str">
        <f t="shared" si="290"/>
        <v>2020</v>
      </c>
      <c r="B9110" s="259" t="s">
        <v>1021</v>
      </c>
      <c r="C9110" s="260" t="s">
        <v>1022</v>
      </c>
      <c r="D9110" s="73" t="str">
        <f t="shared" si="291"/>
        <v>out/2020</v>
      </c>
      <c r="E9110" s="263">
        <v>44130</v>
      </c>
      <c r="F9110" s="259" t="s">
        <v>214</v>
      </c>
      <c r="G9110" s="259" t="s">
        <v>295</v>
      </c>
      <c r="H9110" s="264" t="s">
        <v>197</v>
      </c>
      <c r="I9110" s="264" t="s">
        <v>133</v>
      </c>
      <c r="J9110" s="264">
        <v>-10</v>
      </c>
      <c r="K9110" s="82" t="str">
        <f>IFERROR(IFERROR(VLOOKUP(I9110,'DE-PARA'!B:D,3,0),VLOOKUP(I9110,'DE-PARA'!C:D,2,0)),"NÃO ENCONTRADO")</f>
        <v>Outras Saídas</v>
      </c>
      <c r="L9110" s="50" t="str">
        <f>VLOOKUP(K9110,'Base -Receita-Despesa'!$B:$AS,1,FALSE)</f>
        <v>Outras Saídas</v>
      </c>
    </row>
    <row r="9111" spans="1:12" ht="15" customHeight="1" x14ac:dyDescent="0.25">
      <c r="A9111" s="81" t="str">
        <f t="shared" si="290"/>
        <v>2020</v>
      </c>
      <c r="B9111" s="259" t="s">
        <v>1021</v>
      </c>
      <c r="C9111" s="260" t="s">
        <v>1022</v>
      </c>
      <c r="D9111" s="73" t="str">
        <f t="shared" si="291"/>
        <v>out/2020</v>
      </c>
      <c r="E9111" s="263">
        <v>44130</v>
      </c>
      <c r="F9111" s="259" t="s">
        <v>214</v>
      </c>
      <c r="G9111" s="259" t="s">
        <v>295</v>
      </c>
      <c r="H9111" s="264" t="s">
        <v>197</v>
      </c>
      <c r="I9111" s="264" t="s">
        <v>133</v>
      </c>
      <c r="J9111" s="264">
        <v>-10</v>
      </c>
      <c r="K9111" s="82" t="str">
        <f>IFERROR(IFERROR(VLOOKUP(I9111,'DE-PARA'!B:D,3,0),VLOOKUP(I9111,'DE-PARA'!C:D,2,0)),"NÃO ENCONTRADO")</f>
        <v>Outras Saídas</v>
      </c>
      <c r="L9111" s="50" t="str">
        <f>VLOOKUP(K9111,'Base -Receita-Despesa'!$B:$AS,1,FALSE)</f>
        <v>Outras Saídas</v>
      </c>
    </row>
    <row r="9112" spans="1:12" ht="15" customHeight="1" x14ac:dyDescent="0.25">
      <c r="A9112" s="81" t="str">
        <f t="shared" si="290"/>
        <v>2020</v>
      </c>
      <c r="B9112" s="259" t="s">
        <v>1021</v>
      </c>
      <c r="C9112" s="260" t="s">
        <v>1022</v>
      </c>
      <c r="D9112" s="73" t="str">
        <f t="shared" si="291"/>
        <v>out/2020</v>
      </c>
      <c r="E9112" s="263">
        <v>44130</v>
      </c>
      <c r="F9112" s="259" t="s">
        <v>214</v>
      </c>
      <c r="G9112" s="259" t="s">
        <v>295</v>
      </c>
      <c r="H9112" s="264" t="s">
        <v>197</v>
      </c>
      <c r="I9112" s="264" t="s">
        <v>133</v>
      </c>
      <c r="J9112" s="264">
        <v>-10</v>
      </c>
      <c r="K9112" s="82" t="str">
        <f>IFERROR(IFERROR(VLOOKUP(I9112,'DE-PARA'!B:D,3,0),VLOOKUP(I9112,'DE-PARA'!C:D,2,0)),"NÃO ENCONTRADO")</f>
        <v>Outras Saídas</v>
      </c>
      <c r="L9112" s="50" t="str">
        <f>VLOOKUP(K9112,'Base -Receita-Despesa'!$B:$AS,1,FALSE)</f>
        <v>Outras Saídas</v>
      </c>
    </row>
    <row r="9113" spans="1:12" ht="15" customHeight="1" x14ac:dyDescent="0.25">
      <c r="A9113" s="81" t="str">
        <f t="shared" si="290"/>
        <v>2020</v>
      </c>
      <c r="B9113" s="259" t="s">
        <v>1021</v>
      </c>
      <c r="C9113" s="260" t="s">
        <v>1022</v>
      </c>
      <c r="D9113" s="73" t="str">
        <f t="shared" si="291"/>
        <v>out/2020</v>
      </c>
      <c r="E9113" s="263">
        <v>44130</v>
      </c>
      <c r="F9113" s="259" t="s">
        <v>214</v>
      </c>
      <c r="G9113" s="259" t="s">
        <v>295</v>
      </c>
      <c r="H9113" s="264" t="s">
        <v>197</v>
      </c>
      <c r="I9113" s="264" t="s">
        <v>133</v>
      </c>
      <c r="J9113" s="264">
        <v>-10</v>
      </c>
      <c r="K9113" s="82" t="str">
        <f>IFERROR(IFERROR(VLOOKUP(I9113,'DE-PARA'!B:D,3,0),VLOOKUP(I9113,'DE-PARA'!C:D,2,0)),"NÃO ENCONTRADO")</f>
        <v>Outras Saídas</v>
      </c>
      <c r="L9113" s="50" t="str">
        <f>VLOOKUP(K9113,'Base -Receita-Despesa'!$B:$AS,1,FALSE)</f>
        <v>Outras Saídas</v>
      </c>
    </row>
    <row r="9114" spans="1:12" ht="15" customHeight="1" x14ac:dyDescent="0.25">
      <c r="A9114" s="81" t="str">
        <f t="shared" si="290"/>
        <v>2020</v>
      </c>
      <c r="B9114" s="259" t="s">
        <v>1021</v>
      </c>
      <c r="C9114" s="260" t="s">
        <v>1022</v>
      </c>
      <c r="D9114" s="73" t="str">
        <f t="shared" si="291"/>
        <v>out/2020</v>
      </c>
      <c r="E9114" s="263">
        <v>44130</v>
      </c>
      <c r="F9114" s="259" t="s">
        <v>214</v>
      </c>
      <c r="G9114" s="259" t="s">
        <v>295</v>
      </c>
      <c r="H9114" s="264" t="s">
        <v>197</v>
      </c>
      <c r="I9114" s="264" t="s">
        <v>133</v>
      </c>
      <c r="J9114" s="264">
        <v>-10</v>
      </c>
      <c r="K9114" s="82" t="str">
        <f>IFERROR(IFERROR(VLOOKUP(I9114,'DE-PARA'!B:D,3,0),VLOOKUP(I9114,'DE-PARA'!C:D,2,0)),"NÃO ENCONTRADO")</f>
        <v>Outras Saídas</v>
      </c>
      <c r="L9114" s="50" t="str">
        <f>VLOOKUP(K9114,'Base -Receita-Despesa'!$B:$AS,1,FALSE)</f>
        <v>Outras Saídas</v>
      </c>
    </row>
    <row r="9115" spans="1:12" ht="15" customHeight="1" x14ac:dyDescent="0.25">
      <c r="A9115" s="81" t="str">
        <f t="shared" si="290"/>
        <v>2020</v>
      </c>
      <c r="B9115" s="259" t="s">
        <v>1021</v>
      </c>
      <c r="C9115" s="260" t="s">
        <v>1022</v>
      </c>
      <c r="D9115" s="73" t="str">
        <f t="shared" si="291"/>
        <v>out/2020</v>
      </c>
      <c r="E9115" s="263">
        <v>44130</v>
      </c>
      <c r="F9115" s="259" t="s">
        <v>214</v>
      </c>
      <c r="G9115" s="259" t="s">
        <v>295</v>
      </c>
      <c r="H9115" s="264" t="s">
        <v>197</v>
      </c>
      <c r="I9115" s="264" t="s">
        <v>133</v>
      </c>
      <c r="J9115" s="264">
        <v>-10</v>
      </c>
      <c r="K9115" s="82" t="str">
        <f>IFERROR(IFERROR(VLOOKUP(I9115,'DE-PARA'!B:D,3,0),VLOOKUP(I9115,'DE-PARA'!C:D,2,0)),"NÃO ENCONTRADO")</f>
        <v>Outras Saídas</v>
      </c>
      <c r="L9115" s="50" t="str">
        <f>VLOOKUP(K9115,'Base -Receita-Despesa'!$B:$AS,1,FALSE)</f>
        <v>Outras Saídas</v>
      </c>
    </row>
    <row r="9116" spans="1:12" ht="15" customHeight="1" x14ac:dyDescent="0.25">
      <c r="A9116" s="81" t="str">
        <f t="shared" si="290"/>
        <v>2020</v>
      </c>
      <c r="B9116" s="259" t="s">
        <v>1021</v>
      </c>
      <c r="C9116" s="260" t="s">
        <v>1022</v>
      </c>
      <c r="D9116" s="73" t="str">
        <f t="shared" si="291"/>
        <v>out/2020</v>
      </c>
      <c r="E9116" s="263">
        <v>44130</v>
      </c>
      <c r="F9116" s="259" t="s">
        <v>129</v>
      </c>
      <c r="G9116" s="259" t="s">
        <v>295</v>
      </c>
      <c r="H9116" s="264" t="s">
        <v>1082</v>
      </c>
      <c r="I9116" s="264" t="s">
        <v>131</v>
      </c>
      <c r="J9116" s="265">
        <v>-3933.33</v>
      </c>
      <c r="K9116" s="82" t="str">
        <f>IFERROR(IFERROR(VLOOKUP(I9116,'DE-PARA'!B:D,3,0),VLOOKUP(I9116,'DE-PARA'!C:D,2,0)),"NÃO ENCONTRADO")</f>
        <v>Pessoal</v>
      </c>
      <c r="L9116" s="50" t="str">
        <f>VLOOKUP(K9116,'Base -Receita-Despesa'!$B:$AS,1,FALSE)</f>
        <v>Pessoal</v>
      </c>
    </row>
    <row r="9117" spans="1:12" ht="15" customHeight="1" x14ac:dyDescent="0.25">
      <c r="A9117" s="81" t="str">
        <f t="shared" si="290"/>
        <v>2020</v>
      </c>
      <c r="B9117" s="259" t="s">
        <v>1021</v>
      </c>
      <c r="C9117" s="260" t="s">
        <v>1022</v>
      </c>
      <c r="D9117" s="73" t="str">
        <f t="shared" si="291"/>
        <v>out/2020</v>
      </c>
      <c r="E9117" s="263">
        <v>44130</v>
      </c>
      <c r="F9117" s="259" t="s">
        <v>129</v>
      </c>
      <c r="G9117" s="259" t="s">
        <v>295</v>
      </c>
      <c r="H9117" s="264" t="s">
        <v>1205</v>
      </c>
      <c r="I9117" s="264" t="s">
        <v>131</v>
      </c>
      <c r="J9117" s="264">
        <v>-366.16</v>
      </c>
      <c r="K9117" s="82" t="str">
        <f>IFERROR(IFERROR(VLOOKUP(I9117,'DE-PARA'!B:D,3,0),VLOOKUP(I9117,'DE-PARA'!C:D,2,0)),"NÃO ENCONTRADO")</f>
        <v>Pessoal</v>
      </c>
      <c r="L9117" s="50" t="str">
        <f>VLOOKUP(K9117,'Base -Receita-Despesa'!$B:$AS,1,FALSE)</f>
        <v>Pessoal</v>
      </c>
    </row>
    <row r="9118" spans="1:12" ht="15" customHeight="1" x14ac:dyDescent="0.25">
      <c r="A9118" s="81" t="str">
        <f t="shared" si="290"/>
        <v>2020</v>
      </c>
      <c r="B9118" s="259" t="s">
        <v>1021</v>
      </c>
      <c r="C9118" s="260" t="s">
        <v>1022</v>
      </c>
      <c r="D9118" s="73" t="str">
        <f t="shared" si="291"/>
        <v>out/2020</v>
      </c>
      <c r="E9118" s="263">
        <v>44130</v>
      </c>
      <c r="F9118" s="259" t="s">
        <v>129</v>
      </c>
      <c r="G9118" s="259" t="s">
        <v>295</v>
      </c>
      <c r="H9118" s="264" t="s">
        <v>1839</v>
      </c>
      <c r="I9118" s="264" t="s">
        <v>131</v>
      </c>
      <c r="J9118" s="265">
        <v>-1744.57</v>
      </c>
      <c r="K9118" s="82" t="str">
        <f>IFERROR(IFERROR(VLOOKUP(I9118,'DE-PARA'!B:D,3,0),VLOOKUP(I9118,'DE-PARA'!C:D,2,0)),"NÃO ENCONTRADO")</f>
        <v>Pessoal</v>
      </c>
      <c r="L9118" s="50" t="str">
        <f>VLOOKUP(K9118,'Base -Receita-Despesa'!$B:$AS,1,FALSE)</f>
        <v>Pessoal</v>
      </c>
    </row>
    <row r="9119" spans="1:12" ht="15" customHeight="1" x14ac:dyDescent="0.25">
      <c r="A9119" s="81" t="str">
        <f t="shared" si="290"/>
        <v>2020</v>
      </c>
      <c r="B9119" s="259" t="s">
        <v>1021</v>
      </c>
      <c r="C9119" s="260" t="s">
        <v>1022</v>
      </c>
      <c r="D9119" s="73" t="str">
        <f t="shared" si="291"/>
        <v>out/2020</v>
      </c>
      <c r="E9119" s="263">
        <v>44130</v>
      </c>
      <c r="F9119" s="259" t="s">
        <v>129</v>
      </c>
      <c r="G9119" s="259" t="s">
        <v>295</v>
      </c>
      <c r="H9119" s="264" t="s">
        <v>1058</v>
      </c>
      <c r="I9119" s="264" t="s">
        <v>131</v>
      </c>
      <c r="J9119" s="265">
        <v>-2316.25</v>
      </c>
      <c r="K9119" s="82" t="str">
        <f>IFERROR(IFERROR(VLOOKUP(I9119,'DE-PARA'!B:D,3,0),VLOOKUP(I9119,'DE-PARA'!C:D,2,0)),"NÃO ENCONTRADO")</f>
        <v>Pessoal</v>
      </c>
      <c r="L9119" s="50" t="str">
        <f>VLOOKUP(K9119,'Base -Receita-Despesa'!$B:$AS,1,FALSE)</f>
        <v>Pessoal</v>
      </c>
    </row>
    <row r="9120" spans="1:12" ht="15" customHeight="1" x14ac:dyDescent="0.25">
      <c r="A9120" s="81" t="str">
        <f t="shared" si="290"/>
        <v>2020</v>
      </c>
      <c r="B9120" s="259" t="s">
        <v>1021</v>
      </c>
      <c r="C9120" s="260" t="s">
        <v>1022</v>
      </c>
      <c r="D9120" s="73" t="str">
        <f t="shared" si="291"/>
        <v>out/2020</v>
      </c>
      <c r="E9120" s="263">
        <v>44130</v>
      </c>
      <c r="F9120" s="259" t="s">
        <v>129</v>
      </c>
      <c r="G9120" s="259" t="s">
        <v>295</v>
      </c>
      <c r="H9120" s="264" t="s">
        <v>1835</v>
      </c>
      <c r="I9120" s="264" t="s">
        <v>131</v>
      </c>
      <c r="J9120" s="265">
        <v>-5696.48</v>
      </c>
      <c r="K9120" s="82" t="str">
        <f>IFERROR(IFERROR(VLOOKUP(I9120,'DE-PARA'!B:D,3,0),VLOOKUP(I9120,'DE-PARA'!C:D,2,0)),"NÃO ENCONTRADO")</f>
        <v>Pessoal</v>
      </c>
      <c r="L9120" s="50" t="str">
        <f>VLOOKUP(K9120,'Base -Receita-Despesa'!$B:$AS,1,FALSE)</f>
        <v>Pessoal</v>
      </c>
    </row>
    <row r="9121" spans="1:12" ht="15" customHeight="1" x14ac:dyDescent="0.25">
      <c r="A9121" s="81" t="str">
        <f t="shared" si="290"/>
        <v>2020</v>
      </c>
      <c r="B9121" s="259" t="s">
        <v>1021</v>
      </c>
      <c r="C9121" s="260" t="s">
        <v>1022</v>
      </c>
      <c r="D9121" s="73" t="str">
        <f t="shared" si="291"/>
        <v>out/2020</v>
      </c>
      <c r="E9121" s="263">
        <v>44130</v>
      </c>
      <c r="F9121" s="259" t="s">
        <v>129</v>
      </c>
      <c r="G9121" s="259" t="s">
        <v>295</v>
      </c>
      <c r="H9121" s="264" t="s">
        <v>1534</v>
      </c>
      <c r="I9121" s="264" t="s">
        <v>131</v>
      </c>
      <c r="J9121" s="265">
        <v>-2130.25</v>
      </c>
      <c r="K9121" s="82" t="str">
        <f>IFERROR(IFERROR(VLOOKUP(I9121,'DE-PARA'!B:D,3,0),VLOOKUP(I9121,'DE-PARA'!C:D,2,0)),"NÃO ENCONTRADO")</f>
        <v>Pessoal</v>
      </c>
      <c r="L9121" s="50" t="str">
        <f>VLOOKUP(K9121,'Base -Receita-Despesa'!$B:$AS,1,FALSE)</f>
        <v>Pessoal</v>
      </c>
    </row>
    <row r="9122" spans="1:12" ht="15" customHeight="1" x14ac:dyDescent="0.25">
      <c r="A9122" s="81" t="str">
        <f t="shared" si="290"/>
        <v>2020</v>
      </c>
      <c r="B9122" s="259" t="s">
        <v>1021</v>
      </c>
      <c r="C9122" s="260" t="s">
        <v>1022</v>
      </c>
      <c r="D9122" s="73" t="str">
        <f t="shared" si="291"/>
        <v>out/2020</v>
      </c>
      <c r="E9122" s="263">
        <v>44130</v>
      </c>
      <c r="F9122" s="259" t="s">
        <v>214</v>
      </c>
      <c r="G9122" s="259" t="s">
        <v>295</v>
      </c>
      <c r="H9122" s="264" t="s">
        <v>136</v>
      </c>
      <c r="I9122" s="264" t="s">
        <v>133</v>
      </c>
      <c r="J9122" s="264">
        <v>-169.72</v>
      </c>
      <c r="K9122" s="82" t="str">
        <f>IFERROR(IFERROR(VLOOKUP(I9122,'DE-PARA'!B:D,3,0),VLOOKUP(I9122,'DE-PARA'!C:D,2,0)),"NÃO ENCONTRADO")</f>
        <v>Outras Saídas</v>
      </c>
      <c r="L9122" s="50" t="str">
        <f>VLOOKUP(K9122,'Base -Receita-Despesa'!$B:$AS,1,FALSE)</f>
        <v>Outras Saídas</v>
      </c>
    </row>
    <row r="9123" spans="1:12" ht="15" customHeight="1" x14ac:dyDescent="0.25">
      <c r="A9123" s="81" t="str">
        <f t="shared" si="290"/>
        <v>2020</v>
      </c>
      <c r="B9123" s="259" t="s">
        <v>1021</v>
      </c>
      <c r="C9123" s="260" t="s">
        <v>1022</v>
      </c>
      <c r="D9123" s="73" t="str">
        <f t="shared" si="291"/>
        <v>out/2020</v>
      </c>
      <c r="E9123" s="263">
        <v>44131</v>
      </c>
      <c r="F9123" s="259" t="s">
        <v>749</v>
      </c>
      <c r="G9123" s="259" t="s">
        <v>295</v>
      </c>
      <c r="H9123" s="264" t="s">
        <v>2347</v>
      </c>
      <c r="I9123" s="264" t="s">
        <v>128</v>
      </c>
      <c r="J9123" s="264">
        <v>-242.93</v>
      </c>
      <c r="K9123" s="82" t="str">
        <f>IFERROR(IFERROR(VLOOKUP(I9123,'DE-PARA'!B:D,3,0),VLOOKUP(I9123,'DE-PARA'!C:D,2,0)),"NÃO ENCONTRADO")</f>
        <v>Rescisões Trabalhistas</v>
      </c>
      <c r="L9123" s="50" t="str">
        <f>VLOOKUP(K9123,'Base -Receita-Despesa'!$B:$AS,1,FALSE)</f>
        <v>Rescisões Trabalhistas</v>
      </c>
    </row>
    <row r="9124" spans="1:12" ht="15" customHeight="1" x14ac:dyDescent="0.25">
      <c r="A9124" s="81" t="str">
        <f t="shared" si="290"/>
        <v>2020</v>
      </c>
      <c r="B9124" s="259" t="s">
        <v>1021</v>
      </c>
      <c r="C9124" s="260" t="s">
        <v>1022</v>
      </c>
      <c r="D9124" s="73" t="str">
        <f t="shared" si="291"/>
        <v>out/2020</v>
      </c>
      <c r="E9124" s="263">
        <v>44131</v>
      </c>
      <c r="F9124" s="259">
        <v>16300</v>
      </c>
      <c r="G9124" s="259" t="s">
        <v>295</v>
      </c>
      <c r="H9124" s="264" t="s">
        <v>314</v>
      </c>
      <c r="I9124" s="264" t="s">
        <v>248</v>
      </c>
      <c r="J9124" s="264">
        <v>-999.52</v>
      </c>
      <c r="K9124" s="82" t="str">
        <f>IFERROR(IFERROR(VLOOKUP(I9124,'DE-PARA'!B:D,3,0),VLOOKUP(I9124,'DE-PARA'!C:D,2,0)),"NÃO ENCONTRADO")</f>
        <v>Materiais</v>
      </c>
      <c r="L9124" s="50" t="str">
        <f>VLOOKUP(K9124,'Base -Receita-Despesa'!$B:$AS,1,FALSE)</f>
        <v>Materiais</v>
      </c>
    </row>
    <row r="9125" spans="1:12" ht="15" customHeight="1" x14ac:dyDescent="0.25">
      <c r="A9125" s="81" t="str">
        <f t="shared" si="290"/>
        <v>2020</v>
      </c>
      <c r="B9125" s="259" t="s">
        <v>1021</v>
      </c>
      <c r="C9125" s="260" t="s">
        <v>1022</v>
      </c>
      <c r="D9125" s="73" t="str">
        <f t="shared" si="291"/>
        <v>out/2020</v>
      </c>
      <c r="E9125" s="263">
        <v>44131</v>
      </c>
      <c r="F9125" s="259">
        <v>343</v>
      </c>
      <c r="G9125" s="259" t="s">
        <v>295</v>
      </c>
      <c r="H9125" s="264" t="s">
        <v>2273</v>
      </c>
      <c r="I9125" s="264" t="s">
        <v>269</v>
      </c>
      <c r="J9125" s="265">
        <v>-14702.48</v>
      </c>
      <c r="K9125" s="82" t="str">
        <f>IFERROR(IFERROR(VLOOKUP(I9125,'DE-PARA'!B:D,3,0),VLOOKUP(I9125,'DE-PARA'!C:D,2,0)),"NÃO ENCONTRADO")</f>
        <v>Serviços</v>
      </c>
      <c r="L9125" s="50" t="str">
        <f>VLOOKUP(K9125,'Base -Receita-Despesa'!$B:$AS,1,FALSE)</f>
        <v>Serviços</v>
      </c>
    </row>
    <row r="9126" spans="1:12" ht="15" customHeight="1" x14ac:dyDescent="0.25">
      <c r="A9126" s="81" t="str">
        <f t="shared" si="290"/>
        <v>2020</v>
      </c>
      <c r="B9126" s="259" t="s">
        <v>1021</v>
      </c>
      <c r="C9126" s="260" t="s">
        <v>1022</v>
      </c>
      <c r="D9126" s="73" t="str">
        <f t="shared" si="291"/>
        <v>out/2020</v>
      </c>
      <c r="E9126" s="263">
        <v>44131</v>
      </c>
      <c r="F9126" s="259">
        <v>3108</v>
      </c>
      <c r="G9126" s="259" t="s">
        <v>299</v>
      </c>
      <c r="H9126" s="264" t="s">
        <v>2128</v>
      </c>
      <c r="I9126" s="264" t="s">
        <v>253</v>
      </c>
      <c r="J9126" s="264">
        <v>-4.34</v>
      </c>
      <c r="K9126" s="82" t="str">
        <f>IFERROR(IFERROR(VLOOKUP(I9126,'DE-PARA'!B:D,3,0),VLOOKUP(I9126,'DE-PARA'!C:D,2,0)),"NÃO ENCONTRADO")</f>
        <v>Materiais</v>
      </c>
      <c r="L9126" s="50" t="str">
        <f>VLOOKUP(K9126,'Base -Receita-Despesa'!$B:$AS,1,FALSE)</f>
        <v>Materiais</v>
      </c>
    </row>
    <row r="9127" spans="1:12" ht="15" customHeight="1" x14ac:dyDescent="0.25">
      <c r="A9127" s="81" t="str">
        <f t="shared" si="290"/>
        <v>2020</v>
      </c>
      <c r="B9127" s="259" t="s">
        <v>1021</v>
      </c>
      <c r="C9127" s="260" t="s">
        <v>1022</v>
      </c>
      <c r="D9127" s="73" t="str">
        <f t="shared" si="291"/>
        <v>out/2020</v>
      </c>
      <c r="E9127" s="263">
        <v>44131</v>
      </c>
      <c r="F9127" s="259">
        <v>3247</v>
      </c>
      <c r="G9127" s="259" t="s">
        <v>299</v>
      </c>
      <c r="H9127" s="264" t="s">
        <v>2128</v>
      </c>
      <c r="I9127" s="264" t="s">
        <v>253</v>
      </c>
      <c r="J9127" s="264">
        <v>-61.29</v>
      </c>
      <c r="K9127" s="82" t="str">
        <f>IFERROR(IFERROR(VLOOKUP(I9127,'DE-PARA'!B:D,3,0),VLOOKUP(I9127,'DE-PARA'!C:D,2,0)),"NÃO ENCONTRADO")</f>
        <v>Materiais</v>
      </c>
      <c r="L9127" s="50" t="str">
        <f>VLOOKUP(K9127,'Base -Receita-Despesa'!$B:$AS,1,FALSE)</f>
        <v>Materiais</v>
      </c>
    </row>
    <row r="9128" spans="1:12" ht="15" customHeight="1" x14ac:dyDescent="0.25">
      <c r="A9128" s="81" t="str">
        <f t="shared" si="290"/>
        <v>2020</v>
      </c>
      <c r="B9128" s="259" t="s">
        <v>1021</v>
      </c>
      <c r="C9128" s="260" t="s">
        <v>1022</v>
      </c>
      <c r="D9128" s="73" t="str">
        <f t="shared" si="291"/>
        <v>out/2020</v>
      </c>
      <c r="E9128" s="263">
        <v>44131</v>
      </c>
      <c r="F9128" s="259">
        <v>3248</v>
      </c>
      <c r="G9128" s="259" t="s">
        <v>299</v>
      </c>
      <c r="H9128" s="264" t="s">
        <v>2128</v>
      </c>
      <c r="I9128" s="264" t="s">
        <v>253</v>
      </c>
      <c r="J9128" s="264">
        <v>-459.12</v>
      </c>
      <c r="K9128" s="82" t="str">
        <f>IFERROR(IFERROR(VLOOKUP(I9128,'DE-PARA'!B:D,3,0),VLOOKUP(I9128,'DE-PARA'!C:D,2,0)),"NÃO ENCONTRADO")</f>
        <v>Materiais</v>
      </c>
      <c r="L9128" s="50" t="str">
        <f>VLOOKUP(K9128,'Base -Receita-Despesa'!$B:$AS,1,FALSE)</f>
        <v>Materiais</v>
      </c>
    </row>
    <row r="9129" spans="1:12" ht="15" customHeight="1" x14ac:dyDescent="0.25">
      <c r="A9129" s="81" t="str">
        <f t="shared" si="290"/>
        <v>2020</v>
      </c>
      <c r="B9129" s="259" t="s">
        <v>1021</v>
      </c>
      <c r="C9129" s="260" t="s">
        <v>1022</v>
      </c>
      <c r="D9129" s="73" t="str">
        <f t="shared" si="291"/>
        <v>out/2020</v>
      </c>
      <c r="E9129" s="263">
        <v>44131</v>
      </c>
      <c r="F9129" s="259">
        <v>3249</v>
      </c>
      <c r="G9129" s="259" t="s">
        <v>299</v>
      </c>
      <c r="H9129" s="264" t="s">
        <v>2128</v>
      </c>
      <c r="I9129" s="264" t="s">
        <v>253</v>
      </c>
      <c r="J9129" s="264">
        <v>-8.68</v>
      </c>
      <c r="K9129" s="82" t="str">
        <f>IFERROR(IFERROR(VLOOKUP(I9129,'DE-PARA'!B:D,3,0),VLOOKUP(I9129,'DE-PARA'!C:D,2,0)),"NÃO ENCONTRADO")</f>
        <v>Materiais</v>
      </c>
      <c r="L9129" s="50" t="str">
        <f>VLOOKUP(K9129,'Base -Receita-Despesa'!$B:$AS,1,FALSE)</f>
        <v>Materiais</v>
      </c>
    </row>
    <row r="9130" spans="1:12" ht="15" customHeight="1" x14ac:dyDescent="0.25">
      <c r="A9130" s="81" t="str">
        <f t="shared" si="290"/>
        <v>2020</v>
      </c>
      <c r="B9130" s="259" t="s">
        <v>1021</v>
      </c>
      <c r="C9130" s="260" t="s">
        <v>1022</v>
      </c>
      <c r="D9130" s="73" t="str">
        <f t="shared" si="291"/>
        <v>out/2020</v>
      </c>
      <c r="E9130" s="263">
        <v>44131</v>
      </c>
      <c r="F9130" s="259">
        <v>3250</v>
      </c>
      <c r="G9130" s="259" t="s">
        <v>299</v>
      </c>
      <c r="H9130" s="264" t="s">
        <v>2128</v>
      </c>
      <c r="I9130" s="264" t="s">
        <v>253</v>
      </c>
      <c r="J9130" s="264">
        <v>-8.68</v>
      </c>
      <c r="K9130" s="82" t="str">
        <f>IFERROR(IFERROR(VLOOKUP(I9130,'DE-PARA'!B:D,3,0),VLOOKUP(I9130,'DE-PARA'!C:D,2,0)),"NÃO ENCONTRADO")</f>
        <v>Materiais</v>
      </c>
      <c r="L9130" s="50" t="str">
        <f>VLOOKUP(K9130,'Base -Receita-Despesa'!$B:$AS,1,FALSE)</f>
        <v>Materiais</v>
      </c>
    </row>
    <row r="9131" spans="1:12" ht="15" customHeight="1" x14ac:dyDescent="0.25">
      <c r="A9131" s="81" t="str">
        <f t="shared" si="290"/>
        <v>2020</v>
      </c>
      <c r="B9131" s="259" t="s">
        <v>1021</v>
      </c>
      <c r="C9131" s="260" t="s">
        <v>1022</v>
      </c>
      <c r="D9131" s="73" t="str">
        <f t="shared" si="291"/>
        <v>out/2020</v>
      </c>
      <c r="E9131" s="263">
        <v>44131</v>
      </c>
      <c r="F9131" s="259">
        <v>3251</v>
      </c>
      <c r="G9131" s="259" t="s">
        <v>299</v>
      </c>
      <c r="H9131" s="264" t="s">
        <v>2128</v>
      </c>
      <c r="I9131" s="264" t="s">
        <v>253</v>
      </c>
      <c r="J9131" s="264">
        <v>-459.12</v>
      </c>
      <c r="K9131" s="82" t="str">
        <f>IFERROR(IFERROR(VLOOKUP(I9131,'DE-PARA'!B:D,3,0),VLOOKUP(I9131,'DE-PARA'!C:D,2,0)),"NÃO ENCONTRADO")</f>
        <v>Materiais</v>
      </c>
      <c r="L9131" s="50" t="str">
        <f>VLOOKUP(K9131,'Base -Receita-Despesa'!$B:$AS,1,FALSE)</f>
        <v>Materiais</v>
      </c>
    </row>
    <row r="9132" spans="1:12" ht="15" customHeight="1" x14ac:dyDescent="0.25">
      <c r="A9132" s="81" t="str">
        <f t="shared" si="290"/>
        <v>2020</v>
      </c>
      <c r="B9132" s="259" t="s">
        <v>1021</v>
      </c>
      <c r="C9132" s="260" t="s">
        <v>1022</v>
      </c>
      <c r="D9132" s="73" t="str">
        <f t="shared" si="291"/>
        <v>out/2020</v>
      </c>
      <c r="E9132" s="263">
        <v>44131</v>
      </c>
      <c r="F9132" s="259">
        <v>3252</v>
      </c>
      <c r="G9132" s="259" t="s">
        <v>299</v>
      </c>
      <c r="H9132" s="264" t="s">
        <v>2128</v>
      </c>
      <c r="I9132" s="264" t="s">
        <v>253</v>
      </c>
      <c r="J9132" s="264">
        <v>-365.55</v>
      </c>
      <c r="K9132" s="82" t="str">
        <f>IFERROR(IFERROR(VLOOKUP(I9132,'DE-PARA'!B:D,3,0),VLOOKUP(I9132,'DE-PARA'!C:D,2,0)),"NÃO ENCONTRADO")</f>
        <v>Materiais</v>
      </c>
      <c r="L9132" s="50" t="str">
        <f>VLOOKUP(K9132,'Base -Receita-Despesa'!$B:$AS,1,FALSE)</f>
        <v>Materiais</v>
      </c>
    </row>
    <row r="9133" spans="1:12" ht="15" customHeight="1" x14ac:dyDescent="0.25">
      <c r="A9133" s="81" t="str">
        <f t="shared" si="290"/>
        <v>2020</v>
      </c>
      <c r="B9133" s="259" t="s">
        <v>1021</v>
      </c>
      <c r="C9133" s="260" t="s">
        <v>1022</v>
      </c>
      <c r="D9133" s="73" t="str">
        <f t="shared" si="291"/>
        <v>out/2020</v>
      </c>
      <c r="E9133" s="263">
        <v>44131</v>
      </c>
      <c r="F9133" s="259">
        <v>3254</v>
      </c>
      <c r="G9133" s="259" t="s">
        <v>299</v>
      </c>
      <c r="H9133" s="264" t="s">
        <v>2128</v>
      </c>
      <c r="I9133" s="264" t="s">
        <v>253</v>
      </c>
      <c r="J9133" s="264">
        <v>-120</v>
      </c>
      <c r="K9133" s="82" t="str">
        <f>IFERROR(IFERROR(VLOOKUP(I9133,'DE-PARA'!B:D,3,0),VLOOKUP(I9133,'DE-PARA'!C:D,2,0)),"NÃO ENCONTRADO")</f>
        <v>Materiais</v>
      </c>
      <c r="L9133" s="50" t="str">
        <f>VLOOKUP(K9133,'Base -Receita-Despesa'!$B:$AS,1,FALSE)</f>
        <v>Materiais</v>
      </c>
    </row>
    <row r="9134" spans="1:12" ht="15" customHeight="1" x14ac:dyDescent="0.25">
      <c r="A9134" s="81" t="str">
        <f t="shared" si="290"/>
        <v>2020</v>
      </c>
      <c r="B9134" s="259" t="s">
        <v>1021</v>
      </c>
      <c r="C9134" s="260" t="s">
        <v>1022</v>
      </c>
      <c r="D9134" s="73" t="str">
        <f t="shared" si="291"/>
        <v>out/2020</v>
      </c>
      <c r="E9134" s="263">
        <v>44131</v>
      </c>
      <c r="F9134" s="259">
        <v>3255</v>
      </c>
      <c r="G9134" s="259" t="s">
        <v>299</v>
      </c>
      <c r="H9134" s="264" t="s">
        <v>2128</v>
      </c>
      <c r="I9134" s="264" t="s">
        <v>253</v>
      </c>
      <c r="J9134" s="264">
        <v>-180.24</v>
      </c>
      <c r="K9134" s="82" t="str">
        <f>IFERROR(IFERROR(VLOOKUP(I9134,'DE-PARA'!B:D,3,0),VLOOKUP(I9134,'DE-PARA'!C:D,2,0)),"NÃO ENCONTRADO")</f>
        <v>Materiais</v>
      </c>
      <c r="L9134" s="50" t="str">
        <f>VLOOKUP(K9134,'Base -Receita-Despesa'!$B:$AS,1,FALSE)</f>
        <v>Materiais</v>
      </c>
    </row>
    <row r="9135" spans="1:12" ht="15" customHeight="1" x14ac:dyDescent="0.25">
      <c r="A9135" s="81" t="str">
        <f t="shared" si="290"/>
        <v>2020</v>
      </c>
      <c r="B9135" s="259" t="s">
        <v>1021</v>
      </c>
      <c r="C9135" s="260" t="s">
        <v>1022</v>
      </c>
      <c r="D9135" s="73" t="str">
        <f t="shared" si="291"/>
        <v>out/2020</v>
      </c>
      <c r="E9135" s="263">
        <v>44131</v>
      </c>
      <c r="F9135" s="259">
        <v>3256</v>
      </c>
      <c r="G9135" s="259" t="s">
        <v>299</v>
      </c>
      <c r="H9135" s="264" t="s">
        <v>2128</v>
      </c>
      <c r="I9135" s="264" t="s">
        <v>253</v>
      </c>
      <c r="J9135" s="264">
        <v>-8.98</v>
      </c>
      <c r="K9135" s="82" t="str">
        <f>IFERROR(IFERROR(VLOOKUP(I9135,'DE-PARA'!B:D,3,0),VLOOKUP(I9135,'DE-PARA'!C:D,2,0)),"NÃO ENCONTRADO")</f>
        <v>Materiais</v>
      </c>
      <c r="L9135" s="50" t="str">
        <f>VLOOKUP(K9135,'Base -Receita-Despesa'!$B:$AS,1,FALSE)</f>
        <v>Materiais</v>
      </c>
    </row>
    <row r="9136" spans="1:12" ht="15" customHeight="1" x14ac:dyDescent="0.25">
      <c r="A9136" s="81" t="str">
        <f t="shared" si="290"/>
        <v>2020</v>
      </c>
      <c r="B9136" s="259" t="s">
        <v>1021</v>
      </c>
      <c r="C9136" s="260" t="s">
        <v>1022</v>
      </c>
      <c r="D9136" s="73" t="str">
        <f t="shared" si="291"/>
        <v>out/2020</v>
      </c>
      <c r="E9136" s="263">
        <v>44131</v>
      </c>
      <c r="F9136" s="259">
        <v>3257</v>
      </c>
      <c r="G9136" s="259" t="s">
        <v>299</v>
      </c>
      <c r="H9136" s="264" t="s">
        <v>2128</v>
      </c>
      <c r="I9136" s="264" t="s">
        <v>253</v>
      </c>
      <c r="J9136" s="264">
        <v>-459.12</v>
      </c>
      <c r="K9136" s="82" t="str">
        <f>IFERROR(IFERROR(VLOOKUP(I9136,'DE-PARA'!B:D,3,0),VLOOKUP(I9136,'DE-PARA'!C:D,2,0)),"NÃO ENCONTRADO")</f>
        <v>Materiais</v>
      </c>
      <c r="L9136" s="50" t="str">
        <f>VLOOKUP(K9136,'Base -Receita-Despesa'!$B:$AS,1,FALSE)</f>
        <v>Materiais</v>
      </c>
    </row>
    <row r="9137" spans="1:12" ht="15" customHeight="1" x14ac:dyDescent="0.25">
      <c r="A9137" s="81" t="str">
        <f t="shared" si="290"/>
        <v>2020</v>
      </c>
      <c r="B9137" s="259" t="s">
        <v>1021</v>
      </c>
      <c r="C9137" s="260" t="s">
        <v>1022</v>
      </c>
      <c r="D9137" s="73" t="str">
        <f t="shared" si="291"/>
        <v>out/2020</v>
      </c>
      <c r="E9137" s="263">
        <v>44131</v>
      </c>
      <c r="F9137" s="259">
        <v>3259</v>
      </c>
      <c r="G9137" s="259" t="s">
        <v>299</v>
      </c>
      <c r="H9137" s="264" t="s">
        <v>2128</v>
      </c>
      <c r="I9137" s="264" t="s">
        <v>253</v>
      </c>
      <c r="J9137" s="264">
        <v>-459.12</v>
      </c>
      <c r="K9137" s="82" t="str">
        <f>IFERROR(IFERROR(VLOOKUP(I9137,'DE-PARA'!B:D,3,0),VLOOKUP(I9137,'DE-PARA'!C:D,2,0)),"NÃO ENCONTRADO")</f>
        <v>Materiais</v>
      </c>
      <c r="L9137" s="50" t="str">
        <f>VLOOKUP(K9137,'Base -Receita-Despesa'!$B:$AS,1,FALSE)</f>
        <v>Materiais</v>
      </c>
    </row>
    <row r="9138" spans="1:12" ht="15" customHeight="1" x14ac:dyDescent="0.25">
      <c r="A9138" s="81" t="str">
        <f t="shared" ref="A9138:A9201" si="292">IF(K9138="NÃO ENCONTRADO",0,RIGHT(D9138,4))</f>
        <v>2020</v>
      </c>
      <c r="B9138" s="259" t="s">
        <v>1021</v>
      </c>
      <c r="C9138" s="260" t="s">
        <v>1022</v>
      </c>
      <c r="D9138" s="73" t="str">
        <f t="shared" si="291"/>
        <v>out/2020</v>
      </c>
      <c r="E9138" s="263">
        <v>44131</v>
      </c>
      <c r="F9138" s="259">
        <v>3260</v>
      </c>
      <c r="G9138" s="259" t="s">
        <v>299</v>
      </c>
      <c r="H9138" s="264" t="s">
        <v>2128</v>
      </c>
      <c r="I9138" s="264" t="s">
        <v>253</v>
      </c>
      <c r="J9138" s="264">
        <v>-342.4</v>
      </c>
      <c r="K9138" s="82" t="str">
        <f>IFERROR(IFERROR(VLOOKUP(I9138,'DE-PARA'!B:D,3,0),VLOOKUP(I9138,'DE-PARA'!C:D,2,0)),"NÃO ENCONTRADO")</f>
        <v>Materiais</v>
      </c>
      <c r="L9138" s="50" t="str">
        <f>VLOOKUP(K9138,'Base -Receita-Despesa'!$B:$AS,1,FALSE)</f>
        <v>Materiais</v>
      </c>
    </row>
    <row r="9139" spans="1:12" ht="15" customHeight="1" x14ac:dyDescent="0.25">
      <c r="A9139" s="81" t="str">
        <f t="shared" si="292"/>
        <v>2020</v>
      </c>
      <c r="B9139" s="259" t="s">
        <v>1021</v>
      </c>
      <c r="C9139" s="260" t="s">
        <v>1022</v>
      </c>
      <c r="D9139" s="73" t="str">
        <f t="shared" si="291"/>
        <v>out/2020</v>
      </c>
      <c r="E9139" s="263">
        <v>44131</v>
      </c>
      <c r="F9139" s="259">
        <v>3261</v>
      </c>
      <c r="G9139" s="259" t="s">
        <v>299</v>
      </c>
      <c r="H9139" s="264" t="s">
        <v>2128</v>
      </c>
      <c r="I9139" s="264" t="s">
        <v>253</v>
      </c>
      <c r="J9139" s="264">
        <v>-4.34</v>
      </c>
      <c r="K9139" s="82" t="str">
        <f>IFERROR(IFERROR(VLOOKUP(I9139,'DE-PARA'!B:D,3,0),VLOOKUP(I9139,'DE-PARA'!C:D,2,0)),"NÃO ENCONTRADO")</f>
        <v>Materiais</v>
      </c>
      <c r="L9139" s="50" t="str">
        <f>VLOOKUP(K9139,'Base -Receita-Despesa'!$B:$AS,1,FALSE)</f>
        <v>Materiais</v>
      </c>
    </row>
    <row r="9140" spans="1:12" ht="15" customHeight="1" x14ac:dyDescent="0.25">
      <c r="A9140" s="81" t="str">
        <f t="shared" si="292"/>
        <v>2020</v>
      </c>
      <c r="B9140" s="259" t="s">
        <v>1021</v>
      </c>
      <c r="C9140" s="260" t="s">
        <v>1022</v>
      </c>
      <c r="D9140" s="73" t="str">
        <f t="shared" si="291"/>
        <v>out/2020</v>
      </c>
      <c r="E9140" s="263">
        <v>44131</v>
      </c>
      <c r="F9140" s="259">
        <v>3262</v>
      </c>
      <c r="G9140" s="259" t="s">
        <v>299</v>
      </c>
      <c r="H9140" s="264" t="s">
        <v>2128</v>
      </c>
      <c r="I9140" s="264" t="s">
        <v>253</v>
      </c>
      <c r="J9140" s="264">
        <v>-546.62</v>
      </c>
      <c r="K9140" s="82" t="str">
        <f>IFERROR(IFERROR(VLOOKUP(I9140,'DE-PARA'!B:D,3,0),VLOOKUP(I9140,'DE-PARA'!C:D,2,0)),"NÃO ENCONTRADO")</f>
        <v>Materiais</v>
      </c>
      <c r="L9140" s="50" t="str">
        <f>VLOOKUP(K9140,'Base -Receita-Despesa'!$B:$AS,1,FALSE)</f>
        <v>Materiais</v>
      </c>
    </row>
    <row r="9141" spans="1:12" ht="15" customHeight="1" x14ac:dyDescent="0.25">
      <c r="A9141" s="81" t="str">
        <f t="shared" si="292"/>
        <v>2020</v>
      </c>
      <c r="B9141" s="259" t="s">
        <v>1021</v>
      </c>
      <c r="C9141" s="260" t="s">
        <v>1022</v>
      </c>
      <c r="D9141" s="73" t="str">
        <f t="shared" si="291"/>
        <v>out/2020</v>
      </c>
      <c r="E9141" s="263">
        <v>44131</v>
      </c>
      <c r="F9141" s="259">
        <v>3263</v>
      </c>
      <c r="G9141" s="259" t="s">
        <v>299</v>
      </c>
      <c r="H9141" s="264" t="s">
        <v>2128</v>
      </c>
      <c r="I9141" s="264" t="s">
        <v>253</v>
      </c>
      <c r="J9141" s="264">
        <v>-8.68</v>
      </c>
      <c r="K9141" s="82" t="str">
        <f>IFERROR(IFERROR(VLOOKUP(I9141,'DE-PARA'!B:D,3,0),VLOOKUP(I9141,'DE-PARA'!C:D,2,0)),"NÃO ENCONTRADO")</f>
        <v>Materiais</v>
      </c>
      <c r="L9141" s="50" t="str">
        <f>VLOOKUP(K9141,'Base -Receita-Despesa'!$B:$AS,1,FALSE)</f>
        <v>Materiais</v>
      </c>
    </row>
    <row r="9142" spans="1:12" ht="15" customHeight="1" x14ac:dyDescent="0.25">
      <c r="A9142" s="81" t="str">
        <f t="shared" si="292"/>
        <v>2020</v>
      </c>
      <c r="B9142" s="259" t="s">
        <v>1021</v>
      </c>
      <c r="C9142" s="260" t="s">
        <v>1022</v>
      </c>
      <c r="D9142" s="73" t="str">
        <f t="shared" si="291"/>
        <v>out/2020</v>
      </c>
      <c r="E9142" s="263">
        <v>44131</v>
      </c>
      <c r="F9142" s="259">
        <v>3264</v>
      </c>
      <c r="G9142" s="259" t="s">
        <v>299</v>
      </c>
      <c r="H9142" s="264" t="s">
        <v>2128</v>
      </c>
      <c r="I9142" s="264" t="s">
        <v>253</v>
      </c>
      <c r="J9142" s="264">
        <v>-324.26</v>
      </c>
      <c r="K9142" s="82" t="str">
        <f>IFERROR(IFERROR(VLOOKUP(I9142,'DE-PARA'!B:D,3,0),VLOOKUP(I9142,'DE-PARA'!C:D,2,0)),"NÃO ENCONTRADO")</f>
        <v>Materiais</v>
      </c>
      <c r="L9142" s="50" t="str">
        <f>VLOOKUP(K9142,'Base -Receita-Despesa'!$B:$AS,1,FALSE)</f>
        <v>Materiais</v>
      </c>
    </row>
    <row r="9143" spans="1:12" ht="15" customHeight="1" x14ac:dyDescent="0.25">
      <c r="A9143" s="81" t="str">
        <f t="shared" si="292"/>
        <v>2020</v>
      </c>
      <c r="B9143" s="259" t="s">
        <v>1021</v>
      </c>
      <c r="C9143" s="260" t="s">
        <v>1022</v>
      </c>
      <c r="D9143" s="73" t="str">
        <f t="shared" si="291"/>
        <v>out/2020</v>
      </c>
      <c r="E9143" s="263">
        <v>44131</v>
      </c>
      <c r="F9143" s="259">
        <v>3265</v>
      </c>
      <c r="G9143" s="259" t="s">
        <v>299</v>
      </c>
      <c r="H9143" s="264" t="s">
        <v>2128</v>
      </c>
      <c r="I9143" s="264" t="s">
        <v>253</v>
      </c>
      <c r="J9143" s="264">
        <v>-459.12</v>
      </c>
      <c r="K9143" s="82" t="str">
        <f>IFERROR(IFERROR(VLOOKUP(I9143,'DE-PARA'!B:D,3,0),VLOOKUP(I9143,'DE-PARA'!C:D,2,0)),"NÃO ENCONTRADO")</f>
        <v>Materiais</v>
      </c>
      <c r="L9143" s="50" t="str">
        <f>VLOOKUP(K9143,'Base -Receita-Despesa'!$B:$AS,1,FALSE)</f>
        <v>Materiais</v>
      </c>
    </row>
    <row r="9144" spans="1:12" ht="15" customHeight="1" x14ac:dyDescent="0.25">
      <c r="A9144" s="81" t="str">
        <f t="shared" si="292"/>
        <v>2020</v>
      </c>
      <c r="B9144" s="259" t="s">
        <v>1021</v>
      </c>
      <c r="C9144" s="260" t="s">
        <v>1022</v>
      </c>
      <c r="D9144" s="73" t="str">
        <f t="shared" si="291"/>
        <v>out/2020</v>
      </c>
      <c r="E9144" s="263">
        <v>44131</v>
      </c>
      <c r="F9144" s="259">
        <v>3266</v>
      </c>
      <c r="G9144" s="259" t="s">
        <v>299</v>
      </c>
      <c r="H9144" s="264" t="s">
        <v>2128</v>
      </c>
      <c r="I9144" s="264" t="s">
        <v>253</v>
      </c>
      <c r="J9144" s="264">
        <v>-373.42</v>
      </c>
      <c r="K9144" s="82" t="str">
        <f>IFERROR(IFERROR(VLOOKUP(I9144,'DE-PARA'!B:D,3,0),VLOOKUP(I9144,'DE-PARA'!C:D,2,0)),"NÃO ENCONTRADO")</f>
        <v>Materiais</v>
      </c>
      <c r="L9144" s="50" t="str">
        <f>VLOOKUP(K9144,'Base -Receita-Despesa'!$B:$AS,1,FALSE)</f>
        <v>Materiais</v>
      </c>
    </row>
    <row r="9145" spans="1:12" ht="15" customHeight="1" x14ac:dyDescent="0.25">
      <c r="A9145" s="81" t="str">
        <f t="shared" si="292"/>
        <v>2020</v>
      </c>
      <c r="B9145" s="259" t="s">
        <v>1021</v>
      </c>
      <c r="C9145" s="260" t="s">
        <v>1022</v>
      </c>
      <c r="D9145" s="73" t="str">
        <f t="shared" si="291"/>
        <v>out/2020</v>
      </c>
      <c r="E9145" s="263">
        <v>44131</v>
      </c>
      <c r="F9145" s="259">
        <v>3267</v>
      </c>
      <c r="G9145" s="259" t="s">
        <v>299</v>
      </c>
      <c r="H9145" s="264" t="s">
        <v>2128</v>
      </c>
      <c r="I9145" s="264" t="s">
        <v>253</v>
      </c>
      <c r="J9145" s="264">
        <v>-388.06</v>
      </c>
      <c r="K9145" s="82" t="str">
        <f>IFERROR(IFERROR(VLOOKUP(I9145,'DE-PARA'!B:D,3,0),VLOOKUP(I9145,'DE-PARA'!C:D,2,0)),"NÃO ENCONTRADO")</f>
        <v>Materiais</v>
      </c>
      <c r="L9145" s="50" t="str">
        <f>VLOOKUP(K9145,'Base -Receita-Despesa'!$B:$AS,1,FALSE)</f>
        <v>Materiais</v>
      </c>
    </row>
    <row r="9146" spans="1:12" ht="15" customHeight="1" x14ac:dyDescent="0.25">
      <c r="A9146" s="81" t="str">
        <f t="shared" si="292"/>
        <v>2020</v>
      </c>
      <c r="B9146" s="259" t="s">
        <v>1021</v>
      </c>
      <c r="C9146" s="260" t="s">
        <v>1022</v>
      </c>
      <c r="D9146" s="73" t="str">
        <f t="shared" si="291"/>
        <v>out/2020</v>
      </c>
      <c r="E9146" s="263">
        <v>44131</v>
      </c>
      <c r="F9146" s="259">
        <v>3268</v>
      </c>
      <c r="G9146" s="259" t="s">
        <v>299</v>
      </c>
      <c r="H9146" s="264" t="s">
        <v>2128</v>
      </c>
      <c r="I9146" s="264" t="s">
        <v>253</v>
      </c>
      <c r="J9146" s="264">
        <v>-109.23</v>
      </c>
      <c r="K9146" s="82" t="str">
        <f>IFERROR(IFERROR(VLOOKUP(I9146,'DE-PARA'!B:D,3,0),VLOOKUP(I9146,'DE-PARA'!C:D,2,0)),"NÃO ENCONTRADO")</f>
        <v>Materiais</v>
      </c>
      <c r="L9146" s="50" t="str">
        <f>VLOOKUP(K9146,'Base -Receita-Despesa'!$B:$AS,1,FALSE)</f>
        <v>Materiais</v>
      </c>
    </row>
    <row r="9147" spans="1:12" ht="15" customHeight="1" x14ac:dyDescent="0.25">
      <c r="A9147" s="81" t="str">
        <f t="shared" si="292"/>
        <v>2020</v>
      </c>
      <c r="B9147" s="259" t="s">
        <v>1021</v>
      </c>
      <c r="C9147" s="260" t="s">
        <v>1022</v>
      </c>
      <c r="D9147" s="73" t="str">
        <f t="shared" si="291"/>
        <v>out/2020</v>
      </c>
      <c r="E9147" s="263">
        <v>44131</v>
      </c>
      <c r="F9147" s="259">
        <v>3276</v>
      </c>
      <c r="G9147" s="259" t="s">
        <v>319</v>
      </c>
      <c r="H9147" s="264" t="s">
        <v>2128</v>
      </c>
      <c r="I9147" s="264" t="s">
        <v>253</v>
      </c>
      <c r="J9147" s="264">
        <v>-458.96</v>
      </c>
      <c r="K9147" s="82" t="str">
        <f>IFERROR(IFERROR(VLOOKUP(I9147,'DE-PARA'!B:D,3,0),VLOOKUP(I9147,'DE-PARA'!C:D,2,0)),"NÃO ENCONTRADO")</f>
        <v>Materiais</v>
      </c>
      <c r="L9147" s="50" t="str">
        <f>VLOOKUP(K9147,'Base -Receita-Despesa'!$B:$AS,1,FALSE)</f>
        <v>Materiais</v>
      </c>
    </row>
    <row r="9148" spans="1:12" ht="15" customHeight="1" x14ac:dyDescent="0.25">
      <c r="A9148" s="81" t="str">
        <f t="shared" si="292"/>
        <v>2020</v>
      </c>
      <c r="B9148" s="259" t="s">
        <v>1021</v>
      </c>
      <c r="C9148" s="260" t="s">
        <v>1022</v>
      </c>
      <c r="D9148" s="73" t="str">
        <f t="shared" si="291"/>
        <v>out/2020</v>
      </c>
      <c r="E9148" s="263">
        <v>44131</v>
      </c>
      <c r="F9148" s="259">
        <v>3276</v>
      </c>
      <c r="G9148" s="259" t="s">
        <v>299</v>
      </c>
      <c r="H9148" s="264" t="s">
        <v>2128</v>
      </c>
      <c r="I9148" s="264" t="s">
        <v>253</v>
      </c>
      <c r="J9148" s="264">
        <v>-459.12</v>
      </c>
      <c r="K9148" s="82" t="str">
        <f>IFERROR(IFERROR(VLOOKUP(I9148,'DE-PARA'!B:D,3,0),VLOOKUP(I9148,'DE-PARA'!C:D,2,0)),"NÃO ENCONTRADO")</f>
        <v>Materiais</v>
      </c>
      <c r="L9148" s="50" t="str">
        <f>VLOOKUP(K9148,'Base -Receita-Despesa'!$B:$AS,1,FALSE)</f>
        <v>Materiais</v>
      </c>
    </row>
    <row r="9149" spans="1:12" ht="15" customHeight="1" x14ac:dyDescent="0.25">
      <c r="A9149" s="81" t="str">
        <f t="shared" si="292"/>
        <v>2020</v>
      </c>
      <c r="B9149" s="259" t="s">
        <v>1021</v>
      </c>
      <c r="C9149" s="260" t="s">
        <v>1022</v>
      </c>
      <c r="D9149" s="73" t="str">
        <f t="shared" si="291"/>
        <v>out/2020</v>
      </c>
      <c r="E9149" s="263">
        <v>44131</v>
      </c>
      <c r="F9149" s="259">
        <v>3277</v>
      </c>
      <c r="G9149" s="259" t="s">
        <v>319</v>
      </c>
      <c r="H9149" s="264" t="s">
        <v>2128</v>
      </c>
      <c r="I9149" s="264" t="s">
        <v>253</v>
      </c>
      <c r="J9149" s="264">
        <v>-8.66</v>
      </c>
      <c r="K9149" s="82" t="str">
        <f>IFERROR(IFERROR(VLOOKUP(I9149,'DE-PARA'!B:D,3,0),VLOOKUP(I9149,'DE-PARA'!C:D,2,0)),"NÃO ENCONTRADO")</f>
        <v>Materiais</v>
      </c>
      <c r="L9149" s="50" t="str">
        <f>VLOOKUP(K9149,'Base -Receita-Despesa'!$B:$AS,1,FALSE)</f>
        <v>Materiais</v>
      </c>
    </row>
    <row r="9150" spans="1:12" ht="15" customHeight="1" x14ac:dyDescent="0.25">
      <c r="A9150" s="81" t="str">
        <f t="shared" si="292"/>
        <v>2020</v>
      </c>
      <c r="B9150" s="259" t="s">
        <v>1021</v>
      </c>
      <c r="C9150" s="260" t="s">
        <v>1022</v>
      </c>
      <c r="D9150" s="73" t="str">
        <f t="shared" si="291"/>
        <v>out/2020</v>
      </c>
      <c r="E9150" s="263">
        <v>44131</v>
      </c>
      <c r="F9150" s="259">
        <v>3277</v>
      </c>
      <c r="G9150" s="259" t="s">
        <v>299</v>
      </c>
      <c r="H9150" s="264" t="s">
        <v>2128</v>
      </c>
      <c r="I9150" s="264" t="s">
        <v>253</v>
      </c>
      <c r="J9150" s="264">
        <v>-8.68</v>
      </c>
      <c r="K9150" s="82" t="str">
        <f>IFERROR(IFERROR(VLOOKUP(I9150,'DE-PARA'!B:D,3,0),VLOOKUP(I9150,'DE-PARA'!C:D,2,0)),"NÃO ENCONTRADO")</f>
        <v>Materiais</v>
      </c>
      <c r="L9150" s="50" t="str">
        <f>VLOOKUP(K9150,'Base -Receita-Despesa'!$B:$AS,1,FALSE)</f>
        <v>Materiais</v>
      </c>
    </row>
    <row r="9151" spans="1:12" ht="15" customHeight="1" x14ac:dyDescent="0.25">
      <c r="A9151" s="81" t="str">
        <f t="shared" si="292"/>
        <v>2020</v>
      </c>
      <c r="B9151" s="259" t="s">
        <v>1021</v>
      </c>
      <c r="C9151" s="260" t="s">
        <v>1022</v>
      </c>
      <c r="D9151" s="73" t="str">
        <f t="shared" si="291"/>
        <v>out/2020</v>
      </c>
      <c r="E9151" s="263">
        <v>44131</v>
      </c>
      <c r="F9151" s="259">
        <v>3279</v>
      </c>
      <c r="G9151" s="259" t="s">
        <v>319</v>
      </c>
      <c r="H9151" s="264" t="s">
        <v>2128</v>
      </c>
      <c r="I9151" s="264" t="s">
        <v>253</v>
      </c>
      <c r="J9151" s="264">
        <v>-8.66</v>
      </c>
      <c r="K9151" s="82" t="str">
        <f>IFERROR(IFERROR(VLOOKUP(I9151,'DE-PARA'!B:D,3,0),VLOOKUP(I9151,'DE-PARA'!C:D,2,0)),"NÃO ENCONTRADO")</f>
        <v>Materiais</v>
      </c>
      <c r="L9151" s="50" t="str">
        <f>VLOOKUP(K9151,'Base -Receita-Despesa'!$B:$AS,1,FALSE)</f>
        <v>Materiais</v>
      </c>
    </row>
    <row r="9152" spans="1:12" ht="15" customHeight="1" x14ac:dyDescent="0.25">
      <c r="A9152" s="81" t="str">
        <f t="shared" si="292"/>
        <v>2020</v>
      </c>
      <c r="B9152" s="259" t="s">
        <v>1021</v>
      </c>
      <c r="C9152" s="260" t="s">
        <v>1022</v>
      </c>
      <c r="D9152" s="73" t="str">
        <f t="shared" si="291"/>
        <v>out/2020</v>
      </c>
      <c r="E9152" s="263">
        <v>44131</v>
      </c>
      <c r="F9152" s="259">
        <v>3279</v>
      </c>
      <c r="G9152" s="259" t="s">
        <v>299</v>
      </c>
      <c r="H9152" s="264" t="s">
        <v>2128</v>
      </c>
      <c r="I9152" s="264" t="s">
        <v>253</v>
      </c>
      <c r="J9152" s="264">
        <v>-8.68</v>
      </c>
      <c r="K9152" s="82" t="str">
        <f>IFERROR(IFERROR(VLOOKUP(I9152,'DE-PARA'!B:D,3,0),VLOOKUP(I9152,'DE-PARA'!C:D,2,0)),"NÃO ENCONTRADO")</f>
        <v>Materiais</v>
      </c>
      <c r="L9152" s="50" t="str">
        <f>VLOOKUP(K9152,'Base -Receita-Despesa'!$B:$AS,1,FALSE)</f>
        <v>Materiais</v>
      </c>
    </row>
    <row r="9153" spans="1:12" ht="15" customHeight="1" x14ac:dyDescent="0.25">
      <c r="A9153" s="81" t="str">
        <f t="shared" si="292"/>
        <v>2020</v>
      </c>
      <c r="B9153" s="259" t="s">
        <v>1021</v>
      </c>
      <c r="C9153" s="260" t="s">
        <v>1022</v>
      </c>
      <c r="D9153" s="73" t="str">
        <f t="shared" si="291"/>
        <v>out/2020</v>
      </c>
      <c r="E9153" s="263">
        <v>44131</v>
      </c>
      <c r="F9153" s="259">
        <v>3280</v>
      </c>
      <c r="G9153" s="259" t="s">
        <v>319</v>
      </c>
      <c r="H9153" s="264" t="s">
        <v>2128</v>
      </c>
      <c r="I9153" s="264" t="s">
        <v>253</v>
      </c>
      <c r="J9153" s="264">
        <v>-550.78</v>
      </c>
      <c r="K9153" s="82" t="str">
        <f>IFERROR(IFERROR(VLOOKUP(I9153,'DE-PARA'!B:D,3,0),VLOOKUP(I9153,'DE-PARA'!C:D,2,0)),"NÃO ENCONTRADO")</f>
        <v>Materiais</v>
      </c>
      <c r="L9153" s="50" t="str">
        <f>VLOOKUP(K9153,'Base -Receita-Despesa'!$B:$AS,1,FALSE)</f>
        <v>Materiais</v>
      </c>
    </row>
    <row r="9154" spans="1:12" ht="15" customHeight="1" x14ac:dyDescent="0.25">
      <c r="A9154" s="81" t="str">
        <f t="shared" si="292"/>
        <v>2020</v>
      </c>
      <c r="B9154" s="259" t="s">
        <v>1021</v>
      </c>
      <c r="C9154" s="260" t="s">
        <v>1022</v>
      </c>
      <c r="D9154" s="73" t="str">
        <f t="shared" si="291"/>
        <v>out/2020</v>
      </c>
      <c r="E9154" s="263">
        <v>44131</v>
      </c>
      <c r="F9154" s="259">
        <v>3280</v>
      </c>
      <c r="G9154" s="259" t="s">
        <v>299</v>
      </c>
      <c r="H9154" s="264" t="s">
        <v>2128</v>
      </c>
      <c r="I9154" s="264" t="s">
        <v>253</v>
      </c>
      <c r="J9154" s="264">
        <v>-550.96</v>
      </c>
      <c r="K9154" s="82" t="str">
        <f>IFERROR(IFERROR(VLOOKUP(I9154,'DE-PARA'!B:D,3,0),VLOOKUP(I9154,'DE-PARA'!C:D,2,0)),"NÃO ENCONTRADO")</f>
        <v>Materiais</v>
      </c>
      <c r="L9154" s="50" t="str">
        <f>VLOOKUP(K9154,'Base -Receita-Despesa'!$B:$AS,1,FALSE)</f>
        <v>Materiais</v>
      </c>
    </row>
    <row r="9155" spans="1:12" ht="15" customHeight="1" x14ac:dyDescent="0.25">
      <c r="A9155" s="81" t="str">
        <f t="shared" si="292"/>
        <v>2020</v>
      </c>
      <c r="B9155" s="259" t="s">
        <v>1021</v>
      </c>
      <c r="C9155" s="260" t="s">
        <v>1022</v>
      </c>
      <c r="D9155" s="73" t="str">
        <f t="shared" ref="D9155:D9218" si="293">TEXT(E9155,"mmm/aaaa")</f>
        <v>out/2020</v>
      </c>
      <c r="E9155" s="263">
        <v>44131</v>
      </c>
      <c r="F9155" s="259">
        <v>3287</v>
      </c>
      <c r="G9155" s="259" t="s">
        <v>319</v>
      </c>
      <c r="H9155" s="264" t="s">
        <v>2128</v>
      </c>
      <c r="I9155" s="264" t="s">
        <v>253</v>
      </c>
      <c r="J9155" s="264">
        <v>-18.47</v>
      </c>
      <c r="K9155" s="82" t="str">
        <f>IFERROR(IFERROR(VLOOKUP(I9155,'DE-PARA'!B:D,3,0),VLOOKUP(I9155,'DE-PARA'!C:D,2,0)),"NÃO ENCONTRADO")</f>
        <v>Materiais</v>
      </c>
      <c r="L9155" s="50" t="str">
        <f>VLOOKUP(K9155,'Base -Receita-Despesa'!$B:$AS,1,FALSE)</f>
        <v>Materiais</v>
      </c>
    </row>
    <row r="9156" spans="1:12" ht="15" customHeight="1" x14ac:dyDescent="0.25">
      <c r="A9156" s="81" t="str">
        <f t="shared" si="292"/>
        <v>2020</v>
      </c>
      <c r="B9156" s="259" t="s">
        <v>1021</v>
      </c>
      <c r="C9156" s="260" t="s">
        <v>1022</v>
      </c>
      <c r="D9156" s="73" t="str">
        <f t="shared" si="293"/>
        <v>out/2020</v>
      </c>
      <c r="E9156" s="263">
        <v>44131</v>
      </c>
      <c r="F9156" s="259">
        <v>3287</v>
      </c>
      <c r="G9156" s="259" t="s">
        <v>299</v>
      </c>
      <c r="H9156" s="264" t="s">
        <v>2128</v>
      </c>
      <c r="I9156" s="264" t="s">
        <v>253</v>
      </c>
      <c r="J9156" s="264">
        <v>-18.48</v>
      </c>
      <c r="K9156" s="82" t="str">
        <f>IFERROR(IFERROR(VLOOKUP(I9156,'DE-PARA'!B:D,3,0),VLOOKUP(I9156,'DE-PARA'!C:D,2,0)),"NÃO ENCONTRADO")</f>
        <v>Materiais</v>
      </c>
      <c r="L9156" s="50" t="str">
        <f>VLOOKUP(K9156,'Base -Receita-Despesa'!$B:$AS,1,FALSE)</f>
        <v>Materiais</v>
      </c>
    </row>
    <row r="9157" spans="1:12" ht="15" customHeight="1" x14ac:dyDescent="0.25">
      <c r="A9157" s="81" t="str">
        <f t="shared" si="292"/>
        <v>2020</v>
      </c>
      <c r="B9157" s="259" t="s">
        <v>1021</v>
      </c>
      <c r="C9157" s="260" t="s">
        <v>1022</v>
      </c>
      <c r="D9157" s="73" t="str">
        <f t="shared" si="293"/>
        <v>out/2020</v>
      </c>
      <c r="E9157" s="263">
        <v>44131</v>
      </c>
      <c r="F9157" s="259">
        <v>3340</v>
      </c>
      <c r="G9157" s="259" t="s">
        <v>319</v>
      </c>
      <c r="H9157" s="264" t="s">
        <v>2128</v>
      </c>
      <c r="I9157" s="264" t="s">
        <v>253</v>
      </c>
      <c r="J9157" s="264">
        <v>-365.42</v>
      </c>
      <c r="K9157" s="82" t="str">
        <f>IFERROR(IFERROR(VLOOKUP(I9157,'DE-PARA'!B:D,3,0),VLOOKUP(I9157,'DE-PARA'!C:D,2,0)),"NÃO ENCONTRADO")</f>
        <v>Materiais</v>
      </c>
      <c r="L9157" s="50" t="str">
        <f>VLOOKUP(K9157,'Base -Receita-Despesa'!$B:$AS,1,FALSE)</f>
        <v>Materiais</v>
      </c>
    </row>
    <row r="9158" spans="1:12" ht="15" customHeight="1" x14ac:dyDescent="0.25">
      <c r="A9158" s="81" t="str">
        <f t="shared" si="292"/>
        <v>2020</v>
      </c>
      <c r="B9158" s="259" t="s">
        <v>1021</v>
      </c>
      <c r="C9158" s="260" t="s">
        <v>1022</v>
      </c>
      <c r="D9158" s="73" t="str">
        <f t="shared" si="293"/>
        <v>out/2020</v>
      </c>
      <c r="E9158" s="263">
        <v>44131</v>
      </c>
      <c r="F9158" s="259">
        <v>3340</v>
      </c>
      <c r="G9158" s="259" t="s">
        <v>299</v>
      </c>
      <c r="H9158" s="264" t="s">
        <v>2128</v>
      </c>
      <c r="I9158" s="264" t="s">
        <v>253</v>
      </c>
      <c r="J9158" s="264">
        <v>-365.55</v>
      </c>
      <c r="K9158" s="82" t="str">
        <f>IFERROR(IFERROR(VLOOKUP(I9158,'DE-PARA'!B:D,3,0),VLOOKUP(I9158,'DE-PARA'!C:D,2,0)),"NÃO ENCONTRADO")</f>
        <v>Materiais</v>
      </c>
      <c r="L9158" s="50" t="str">
        <f>VLOOKUP(K9158,'Base -Receita-Despesa'!$B:$AS,1,FALSE)</f>
        <v>Materiais</v>
      </c>
    </row>
    <row r="9159" spans="1:12" ht="15" customHeight="1" x14ac:dyDescent="0.25">
      <c r="A9159" s="81" t="str">
        <f t="shared" si="292"/>
        <v>2020</v>
      </c>
      <c r="B9159" s="259" t="s">
        <v>1021</v>
      </c>
      <c r="C9159" s="260" t="s">
        <v>1022</v>
      </c>
      <c r="D9159" s="73" t="str">
        <f t="shared" si="293"/>
        <v>out/2020</v>
      </c>
      <c r="E9159" s="263">
        <v>44131</v>
      </c>
      <c r="F9159" s="259">
        <v>3341</v>
      </c>
      <c r="G9159" s="259" t="s">
        <v>319</v>
      </c>
      <c r="H9159" s="264" t="s">
        <v>2128</v>
      </c>
      <c r="I9159" s="264" t="s">
        <v>253</v>
      </c>
      <c r="J9159" s="264">
        <v>-373.29</v>
      </c>
      <c r="K9159" s="82" t="str">
        <f>IFERROR(IFERROR(VLOOKUP(I9159,'DE-PARA'!B:D,3,0),VLOOKUP(I9159,'DE-PARA'!C:D,2,0)),"NÃO ENCONTRADO")</f>
        <v>Materiais</v>
      </c>
      <c r="L9159" s="50" t="str">
        <f>VLOOKUP(K9159,'Base -Receita-Despesa'!$B:$AS,1,FALSE)</f>
        <v>Materiais</v>
      </c>
    </row>
    <row r="9160" spans="1:12" ht="15" customHeight="1" x14ac:dyDescent="0.25">
      <c r="A9160" s="81" t="str">
        <f t="shared" si="292"/>
        <v>2020</v>
      </c>
      <c r="B9160" s="259" t="s">
        <v>1021</v>
      </c>
      <c r="C9160" s="260" t="s">
        <v>1022</v>
      </c>
      <c r="D9160" s="73" t="str">
        <f t="shared" si="293"/>
        <v>out/2020</v>
      </c>
      <c r="E9160" s="263">
        <v>44131</v>
      </c>
      <c r="F9160" s="259">
        <v>3341</v>
      </c>
      <c r="G9160" s="259" t="s">
        <v>299</v>
      </c>
      <c r="H9160" s="264" t="s">
        <v>2128</v>
      </c>
      <c r="I9160" s="264" t="s">
        <v>253</v>
      </c>
      <c r="J9160" s="264">
        <v>-373.42</v>
      </c>
      <c r="K9160" s="82" t="str">
        <f>IFERROR(IFERROR(VLOOKUP(I9160,'DE-PARA'!B:D,3,0),VLOOKUP(I9160,'DE-PARA'!C:D,2,0)),"NÃO ENCONTRADO")</f>
        <v>Materiais</v>
      </c>
      <c r="L9160" s="50" t="str">
        <f>VLOOKUP(K9160,'Base -Receita-Despesa'!$B:$AS,1,FALSE)</f>
        <v>Materiais</v>
      </c>
    </row>
    <row r="9161" spans="1:12" ht="15" customHeight="1" x14ac:dyDescent="0.25">
      <c r="A9161" s="81" t="str">
        <f t="shared" si="292"/>
        <v>2020</v>
      </c>
      <c r="B9161" s="259" t="s">
        <v>1021</v>
      </c>
      <c r="C9161" s="260" t="s">
        <v>1022</v>
      </c>
      <c r="D9161" s="73" t="str">
        <f t="shared" si="293"/>
        <v>out/2020</v>
      </c>
      <c r="E9161" s="263">
        <v>44131</v>
      </c>
      <c r="F9161" s="259">
        <v>3342</v>
      </c>
      <c r="G9161" s="259" t="s">
        <v>319</v>
      </c>
      <c r="H9161" s="264" t="s">
        <v>2128</v>
      </c>
      <c r="I9161" s="264" t="s">
        <v>253</v>
      </c>
      <c r="J9161" s="264">
        <v>-8.9499999999999993</v>
      </c>
      <c r="K9161" s="82" t="str">
        <f>IFERROR(IFERROR(VLOOKUP(I9161,'DE-PARA'!B:D,3,0),VLOOKUP(I9161,'DE-PARA'!C:D,2,0)),"NÃO ENCONTRADO")</f>
        <v>Materiais</v>
      </c>
      <c r="L9161" s="50" t="str">
        <f>VLOOKUP(K9161,'Base -Receita-Despesa'!$B:$AS,1,FALSE)</f>
        <v>Materiais</v>
      </c>
    </row>
    <row r="9162" spans="1:12" ht="15" customHeight="1" x14ac:dyDescent="0.25">
      <c r="A9162" s="81" t="str">
        <f t="shared" si="292"/>
        <v>2020</v>
      </c>
      <c r="B9162" s="259" t="s">
        <v>1021</v>
      </c>
      <c r="C9162" s="260" t="s">
        <v>1022</v>
      </c>
      <c r="D9162" s="73" t="str">
        <f t="shared" si="293"/>
        <v>out/2020</v>
      </c>
      <c r="E9162" s="263">
        <v>44131</v>
      </c>
      <c r="F9162" s="259">
        <v>3342</v>
      </c>
      <c r="G9162" s="259" t="s">
        <v>299</v>
      </c>
      <c r="H9162" s="264" t="s">
        <v>2128</v>
      </c>
      <c r="I9162" s="264" t="s">
        <v>253</v>
      </c>
      <c r="J9162" s="264">
        <v>-8.98</v>
      </c>
      <c r="K9162" s="82" t="str">
        <f>IFERROR(IFERROR(VLOOKUP(I9162,'DE-PARA'!B:D,3,0),VLOOKUP(I9162,'DE-PARA'!C:D,2,0)),"NÃO ENCONTRADO")</f>
        <v>Materiais</v>
      </c>
      <c r="L9162" s="50" t="str">
        <f>VLOOKUP(K9162,'Base -Receita-Despesa'!$B:$AS,1,FALSE)</f>
        <v>Materiais</v>
      </c>
    </row>
    <row r="9163" spans="1:12" ht="15" customHeight="1" x14ac:dyDescent="0.25">
      <c r="A9163" s="81" t="str">
        <f t="shared" si="292"/>
        <v>2020</v>
      </c>
      <c r="B9163" s="259" t="s">
        <v>1021</v>
      </c>
      <c r="C9163" s="260" t="s">
        <v>1022</v>
      </c>
      <c r="D9163" s="73" t="str">
        <f t="shared" si="293"/>
        <v>out/2020</v>
      </c>
      <c r="E9163" s="263">
        <v>44131</v>
      </c>
      <c r="F9163" s="259">
        <v>3343</v>
      </c>
      <c r="G9163" s="259" t="s">
        <v>319</v>
      </c>
      <c r="H9163" s="264" t="s">
        <v>2128</v>
      </c>
      <c r="I9163" s="264" t="s">
        <v>253</v>
      </c>
      <c r="J9163" s="264">
        <v>-10.220000000000001</v>
      </c>
      <c r="K9163" s="82" t="str">
        <f>IFERROR(IFERROR(VLOOKUP(I9163,'DE-PARA'!B:D,3,0),VLOOKUP(I9163,'DE-PARA'!C:D,2,0)),"NÃO ENCONTRADO")</f>
        <v>Materiais</v>
      </c>
      <c r="L9163" s="50" t="str">
        <f>VLOOKUP(K9163,'Base -Receita-Despesa'!$B:$AS,1,FALSE)</f>
        <v>Materiais</v>
      </c>
    </row>
    <row r="9164" spans="1:12" ht="15" customHeight="1" x14ac:dyDescent="0.25">
      <c r="A9164" s="81" t="str">
        <f t="shared" si="292"/>
        <v>2020</v>
      </c>
      <c r="B9164" s="259" t="s">
        <v>1021</v>
      </c>
      <c r="C9164" s="260" t="s">
        <v>1022</v>
      </c>
      <c r="D9164" s="73" t="str">
        <f t="shared" si="293"/>
        <v>out/2020</v>
      </c>
      <c r="E9164" s="263">
        <v>44131</v>
      </c>
      <c r="F9164" s="259">
        <v>3343</v>
      </c>
      <c r="G9164" s="259" t="s">
        <v>299</v>
      </c>
      <c r="H9164" s="264" t="s">
        <v>2128</v>
      </c>
      <c r="I9164" s="264" t="s">
        <v>253</v>
      </c>
      <c r="J9164" s="264">
        <v>-10.24</v>
      </c>
      <c r="K9164" s="82" t="str">
        <f>IFERROR(IFERROR(VLOOKUP(I9164,'DE-PARA'!B:D,3,0),VLOOKUP(I9164,'DE-PARA'!C:D,2,0)),"NÃO ENCONTRADO")</f>
        <v>Materiais</v>
      </c>
      <c r="L9164" s="50" t="str">
        <f>VLOOKUP(K9164,'Base -Receita-Despesa'!$B:$AS,1,FALSE)</f>
        <v>Materiais</v>
      </c>
    </row>
    <row r="9165" spans="1:12" ht="15" customHeight="1" x14ac:dyDescent="0.25">
      <c r="A9165" s="81" t="str">
        <f t="shared" si="292"/>
        <v>2020</v>
      </c>
      <c r="B9165" s="259" t="s">
        <v>1021</v>
      </c>
      <c r="C9165" s="260" t="s">
        <v>1022</v>
      </c>
      <c r="D9165" s="73" t="str">
        <f t="shared" si="293"/>
        <v>out/2020</v>
      </c>
      <c r="E9165" s="263">
        <v>44131</v>
      </c>
      <c r="F9165" s="261">
        <v>3344</v>
      </c>
      <c r="G9165" s="259" t="s">
        <v>319</v>
      </c>
      <c r="H9165" s="264" t="s">
        <v>2128</v>
      </c>
      <c r="I9165" s="264" t="s">
        <v>253</v>
      </c>
      <c r="J9165" s="264">
        <v>-8.66</v>
      </c>
      <c r="K9165" s="82" t="str">
        <f>IFERROR(IFERROR(VLOOKUP(I9165,'DE-PARA'!B:D,3,0),VLOOKUP(I9165,'DE-PARA'!C:D,2,0)),"NÃO ENCONTRADO")</f>
        <v>Materiais</v>
      </c>
      <c r="L9165" s="50" t="str">
        <f>VLOOKUP(K9165,'Base -Receita-Despesa'!$B:$AS,1,FALSE)</f>
        <v>Materiais</v>
      </c>
    </row>
    <row r="9166" spans="1:12" ht="15" customHeight="1" x14ac:dyDescent="0.25">
      <c r="A9166" s="81" t="str">
        <f t="shared" si="292"/>
        <v>2020</v>
      </c>
      <c r="B9166" s="259" t="s">
        <v>1021</v>
      </c>
      <c r="C9166" s="260" t="s">
        <v>1022</v>
      </c>
      <c r="D9166" s="73" t="str">
        <f t="shared" si="293"/>
        <v>out/2020</v>
      </c>
      <c r="E9166" s="263">
        <v>44131</v>
      </c>
      <c r="F9166" s="259">
        <v>3344</v>
      </c>
      <c r="G9166" s="259" t="s">
        <v>299</v>
      </c>
      <c r="H9166" s="264" t="s">
        <v>2128</v>
      </c>
      <c r="I9166" s="264" t="s">
        <v>253</v>
      </c>
      <c r="J9166" s="264">
        <v>-8.68</v>
      </c>
      <c r="K9166" s="82" t="str">
        <f>IFERROR(IFERROR(VLOOKUP(I9166,'DE-PARA'!B:D,3,0),VLOOKUP(I9166,'DE-PARA'!C:D,2,0)),"NÃO ENCONTRADO")</f>
        <v>Materiais</v>
      </c>
      <c r="L9166" s="50" t="str">
        <f>VLOOKUP(K9166,'Base -Receita-Despesa'!$B:$AS,1,FALSE)</f>
        <v>Materiais</v>
      </c>
    </row>
    <row r="9167" spans="1:12" ht="15" customHeight="1" x14ac:dyDescent="0.25">
      <c r="A9167" s="81" t="str">
        <f t="shared" si="292"/>
        <v>2020</v>
      </c>
      <c r="B9167" s="259" t="s">
        <v>1021</v>
      </c>
      <c r="C9167" s="260" t="s">
        <v>1022</v>
      </c>
      <c r="D9167" s="73" t="str">
        <f t="shared" si="293"/>
        <v>out/2020</v>
      </c>
      <c r="E9167" s="263">
        <v>44131</v>
      </c>
      <c r="F9167" s="259">
        <v>3345</v>
      </c>
      <c r="G9167" s="259" t="s">
        <v>319</v>
      </c>
      <c r="H9167" s="264" t="s">
        <v>2128</v>
      </c>
      <c r="I9167" s="264" t="s">
        <v>253</v>
      </c>
      <c r="J9167" s="264">
        <v>-8.66</v>
      </c>
      <c r="K9167" s="82" t="str">
        <f>IFERROR(IFERROR(VLOOKUP(I9167,'DE-PARA'!B:D,3,0),VLOOKUP(I9167,'DE-PARA'!C:D,2,0)),"NÃO ENCONTRADO")</f>
        <v>Materiais</v>
      </c>
      <c r="L9167" s="50" t="str">
        <f>VLOOKUP(K9167,'Base -Receita-Despesa'!$B:$AS,1,FALSE)</f>
        <v>Materiais</v>
      </c>
    </row>
    <row r="9168" spans="1:12" ht="15" customHeight="1" x14ac:dyDescent="0.25">
      <c r="A9168" s="81" t="str">
        <f t="shared" si="292"/>
        <v>2020</v>
      </c>
      <c r="B9168" s="259" t="s">
        <v>1021</v>
      </c>
      <c r="C9168" s="260" t="s">
        <v>1022</v>
      </c>
      <c r="D9168" s="73" t="str">
        <f t="shared" si="293"/>
        <v>out/2020</v>
      </c>
      <c r="E9168" s="263">
        <v>44131</v>
      </c>
      <c r="F9168" s="259">
        <v>3345</v>
      </c>
      <c r="G9168" s="259" t="s">
        <v>299</v>
      </c>
      <c r="H9168" s="264" t="s">
        <v>2128</v>
      </c>
      <c r="I9168" s="264" t="s">
        <v>253</v>
      </c>
      <c r="J9168" s="264">
        <v>-8.68</v>
      </c>
      <c r="K9168" s="82" t="str">
        <f>IFERROR(IFERROR(VLOOKUP(I9168,'DE-PARA'!B:D,3,0),VLOOKUP(I9168,'DE-PARA'!C:D,2,0)),"NÃO ENCONTRADO")</f>
        <v>Materiais</v>
      </c>
      <c r="L9168" s="50" t="str">
        <f>VLOOKUP(K9168,'Base -Receita-Despesa'!$B:$AS,1,FALSE)</f>
        <v>Materiais</v>
      </c>
    </row>
    <row r="9169" spans="1:12" ht="15" customHeight="1" x14ac:dyDescent="0.25">
      <c r="A9169" s="81" t="str">
        <f t="shared" si="292"/>
        <v>2020</v>
      </c>
      <c r="B9169" s="259" t="s">
        <v>1021</v>
      </c>
      <c r="C9169" s="260" t="s">
        <v>1022</v>
      </c>
      <c r="D9169" s="73" t="str">
        <f t="shared" si="293"/>
        <v>out/2020</v>
      </c>
      <c r="E9169" s="263">
        <v>44131</v>
      </c>
      <c r="F9169" s="259">
        <v>3384</v>
      </c>
      <c r="G9169" s="259" t="s">
        <v>299</v>
      </c>
      <c r="H9169" s="264" t="s">
        <v>2128</v>
      </c>
      <c r="I9169" s="264" t="s">
        <v>253</v>
      </c>
      <c r="J9169" s="264">
        <v>-411.34</v>
      </c>
      <c r="K9169" s="82" t="str">
        <f>IFERROR(IFERROR(VLOOKUP(I9169,'DE-PARA'!B:D,3,0),VLOOKUP(I9169,'DE-PARA'!C:D,2,0)),"NÃO ENCONTRADO")</f>
        <v>Materiais</v>
      </c>
      <c r="L9169" s="50" t="str">
        <f>VLOOKUP(K9169,'Base -Receita-Despesa'!$B:$AS,1,FALSE)</f>
        <v>Materiais</v>
      </c>
    </row>
    <row r="9170" spans="1:12" ht="15" customHeight="1" x14ac:dyDescent="0.25">
      <c r="A9170" s="81" t="str">
        <f t="shared" si="292"/>
        <v>2020</v>
      </c>
      <c r="B9170" s="259" t="s">
        <v>1021</v>
      </c>
      <c r="C9170" s="260" t="s">
        <v>1022</v>
      </c>
      <c r="D9170" s="73" t="str">
        <f t="shared" si="293"/>
        <v>out/2020</v>
      </c>
      <c r="E9170" s="263">
        <v>44131</v>
      </c>
      <c r="F9170" s="259">
        <v>3385</v>
      </c>
      <c r="G9170" s="259" t="s">
        <v>319</v>
      </c>
      <c r="H9170" s="264" t="s">
        <v>2128</v>
      </c>
      <c r="I9170" s="264" t="s">
        <v>253</v>
      </c>
      <c r="J9170" s="264">
        <v>-96.15</v>
      </c>
      <c r="K9170" s="82" t="str">
        <f>IFERROR(IFERROR(VLOOKUP(I9170,'DE-PARA'!B:D,3,0),VLOOKUP(I9170,'DE-PARA'!C:D,2,0)),"NÃO ENCONTRADO")</f>
        <v>Materiais</v>
      </c>
      <c r="L9170" s="50" t="str">
        <f>VLOOKUP(K9170,'Base -Receita-Despesa'!$B:$AS,1,FALSE)</f>
        <v>Materiais</v>
      </c>
    </row>
    <row r="9171" spans="1:12" ht="15" customHeight="1" x14ac:dyDescent="0.25">
      <c r="A9171" s="81" t="str">
        <f t="shared" si="292"/>
        <v>2020</v>
      </c>
      <c r="B9171" s="259" t="s">
        <v>1021</v>
      </c>
      <c r="C9171" s="260" t="s">
        <v>1022</v>
      </c>
      <c r="D9171" s="73" t="str">
        <f t="shared" si="293"/>
        <v>out/2020</v>
      </c>
      <c r="E9171" s="263">
        <v>44131</v>
      </c>
      <c r="F9171" s="259">
        <v>3526</v>
      </c>
      <c r="G9171" s="259" t="s">
        <v>323</v>
      </c>
      <c r="H9171" s="264" t="s">
        <v>2128</v>
      </c>
      <c r="I9171" s="264" t="s">
        <v>253</v>
      </c>
      <c r="J9171" s="264">
        <v>-21.15</v>
      </c>
      <c r="K9171" s="82" t="str">
        <f>IFERROR(IFERROR(VLOOKUP(I9171,'DE-PARA'!B:D,3,0),VLOOKUP(I9171,'DE-PARA'!C:D,2,0)),"NÃO ENCONTRADO")</f>
        <v>Materiais</v>
      </c>
      <c r="L9171" s="50" t="str">
        <f>VLOOKUP(K9171,'Base -Receita-Despesa'!$B:$AS,1,FALSE)</f>
        <v>Materiais</v>
      </c>
    </row>
    <row r="9172" spans="1:12" ht="15" customHeight="1" x14ac:dyDescent="0.25">
      <c r="A9172" s="81" t="str">
        <f t="shared" si="292"/>
        <v>2020</v>
      </c>
      <c r="B9172" s="259" t="s">
        <v>1023</v>
      </c>
      <c r="C9172" s="260" t="s">
        <v>1022</v>
      </c>
      <c r="D9172" s="73" t="str">
        <f t="shared" si="293"/>
        <v>out/2020</v>
      </c>
      <c r="E9172" s="263">
        <v>44131</v>
      </c>
      <c r="F9172" s="259">
        <v>3526</v>
      </c>
      <c r="G9172" s="259" t="s">
        <v>319</v>
      </c>
      <c r="H9172" s="264" t="s">
        <v>2128</v>
      </c>
      <c r="I9172" s="264" t="s">
        <v>253</v>
      </c>
      <c r="J9172" s="264">
        <v>-21.15</v>
      </c>
      <c r="K9172" s="82" t="str">
        <f>IFERROR(IFERROR(VLOOKUP(I9172,'DE-PARA'!B:D,3,0),VLOOKUP(I9172,'DE-PARA'!C:D,2,0)),"NÃO ENCONTRADO")</f>
        <v>Materiais</v>
      </c>
      <c r="L9172" s="50" t="str">
        <f>VLOOKUP(K9172,'Base -Receita-Despesa'!$B:$AS,1,FALSE)</f>
        <v>Materiais</v>
      </c>
    </row>
    <row r="9173" spans="1:12" ht="15" customHeight="1" x14ac:dyDescent="0.25">
      <c r="A9173" s="81" t="str">
        <f t="shared" si="292"/>
        <v>2020</v>
      </c>
      <c r="B9173" s="259" t="s">
        <v>1023</v>
      </c>
      <c r="C9173" s="260" t="s">
        <v>1022</v>
      </c>
      <c r="D9173" s="73" t="str">
        <f t="shared" si="293"/>
        <v>out/2020</v>
      </c>
      <c r="E9173" s="263">
        <v>44131</v>
      </c>
      <c r="F9173" s="259">
        <v>3528</v>
      </c>
      <c r="G9173" s="259" t="s">
        <v>323</v>
      </c>
      <c r="H9173" s="264" t="s">
        <v>2128</v>
      </c>
      <c r="I9173" s="264" t="s">
        <v>253</v>
      </c>
      <c r="J9173" s="264">
        <v>-4.33</v>
      </c>
      <c r="K9173" s="82" t="str">
        <f>IFERROR(IFERROR(VLOOKUP(I9173,'DE-PARA'!B:D,3,0),VLOOKUP(I9173,'DE-PARA'!C:D,2,0)),"NÃO ENCONTRADO")</f>
        <v>Materiais</v>
      </c>
      <c r="L9173" s="50" t="str">
        <f>VLOOKUP(K9173,'Base -Receita-Despesa'!$B:$AS,1,FALSE)</f>
        <v>Materiais</v>
      </c>
    </row>
    <row r="9174" spans="1:12" ht="15" customHeight="1" x14ac:dyDescent="0.25">
      <c r="A9174" s="81" t="str">
        <f t="shared" si="292"/>
        <v>2020</v>
      </c>
      <c r="B9174" s="259" t="s">
        <v>1021</v>
      </c>
      <c r="C9174" s="260" t="s">
        <v>1022</v>
      </c>
      <c r="D9174" s="73" t="str">
        <f t="shared" si="293"/>
        <v>out/2020</v>
      </c>
      <c r="E9174" s="263">
        <v>44131</v>
      </c>
      <c r="F9174" s="259">
        <v>3528</v>
      </c>
      <c r="G9174" s="259" t="s">
        <v>319</v>
      </c>
      <c r="H9174" s="264" t="s">
        <v>2128</v>
      </c>
      <c r="I9174" s="264" t="s">
        <v>253</v>
      </c>
      <c r="J9174" s="264">
        <v>-4.33</v>
      </c>
      <c r="K9174" s="82" t="str">
        <f>IFERROR(IFERROR(VLOOKUP(I9174,'DE-PARA'!B:D,3,0),VLOOKUP(I9174,'DE-PARA'!C:D,2,0)),"NÃO ENCONTRADO")</f>
        <v>Materiais</v>
      </c>
      <c r="L9174" s="50" t="str">
        <f>VLOOKUP(K9174,'Base -Receita-Despesa'!$B:$AS,1,FALSE)</f>
        <v>Materiais</v>
      </c>
    </row>
    <row r="9175" spans="1:12" ht="15" customHeight="1" x14ac:dyDescent="0.25">
      <c r="A9175" s="81" t="str">
        <f t="shared" si="292"/>
        <v>2020</v>
      </c>
      <c r="B9175" s="259" t="s">
        <v>1021</v>
      </c>
      <c r="C9175" s="260" t="s">
        <v>1022</v>
      </c>
      <c r="D9175" s="73" t="str">
        <f t="shared" si="293"/>
        <v>out/2020</v>
      </c>
      <c r="E9175" s="263">
        <v>44131</v>
      </c>
      <c r="F9175" s="259">
        <v>3529</v>
      </c>
      <c r="G9175" s="259" t="s">
        <v>323</v>
      </c>
      <c r="H9175" s="264" t="s">
        <v>2128</v>
      </c>
      <c r="I9175" s="264" t="s">
        <v>253</v>
      </c>
      <c r="J9175" s="264">
        <v>-321.77999999999997</v>
      </c>
      <c r="K9175" s="82" t="str">
        <f>IFERROR(IFERROR(VLOOKUP(I9175,'DE-PARA'!B:D,3,0),VLOOKUP(I9175,'DE-PARA'!C:D,2,0)),"NÃO ENCONTRADO")</f>
        <v>Materiais</v>
      </c>
      <c r="L9175" s="50" t="str">
        <f>VLOOKUP(K9175,'Base -Receita-Despesa'!$B:$AS,1,FALSE)</f>
        <v>Materiais</v>
      </c>
    </row>
    <row r="9176" spans="1:12" ht="15" customHeight="1" x14ac:dyDescent="0.25">
      <c r="A9176" s="81" t="str">
        <f t="shared" si="292"/>
        <v>2020</v>
      </c>
      <c r="B9176" s="259" t="s">
        <v>1021</v>
      </c>
      <c r="C9176" s="260" t="s">
        <v>1022</v>
      </c>
      <c r="D9176" s="73" t="str">
        <f t="shared" si="293"/>
        <v>out/2020</v>
      </c>
      <c r="E9176" s="263">
        <v>44131</v>
      </c>
      <c r="F9176" s="259">
        <v>3529</v>
      </c>
      <c r="G9176" s="259" t="s">
        <v>319</v>
      </c>
      <c r="H9176" s="264" t="s">
        <v>2128</v>
      </c>
      <c r="I9176" s="264" t="s">
        <v>253</v>
      </c>
      <c r="J9176" s="264">
        <v>-321.77999999999997</v>
      </c>
      <c r="K9176" s="82" t="str">
        <f>IFERROR(IFERROR(VLOOKUP(I9176,'DE-PARA'!B:D,3,0),VLOOKUP(I9176,'DE-PARA'!C:D,2,0)),"NÃO ENCONTRADO")</f>
        <v>Materiais</v>
      </c>
      <c r="L9176" s="50" t="str">
        <f>VLOOKUP(K9176,'Base -Receita-Despesa'!$B:$AS,1,FALSE)</f>
        <v>Materiais</v>
      </c>
    </row>
    <row r="9177" spans="1:12" ht="15" customHeight="1" x14ac:dyDescent="0.25">
      <c r="A9177" s="81" t="str">
        <f t="shared" si="292"/>
        <v>2020</v>
      </c>
      <c r="B9177" s="259" t="s">
        <v>1021</v>
      </c>
      <c r="C9177" s="260" t="s">
        <v>1022</v>
      </c>
      <c r="D9177" s="73" t="str">
        <f t="shared" si="293"/>
        <v>out/2020</v>
      </c>
      <c r="E9177" s="263">
        <v>44131</v>
      </c>
      <c r="F9177" s="259">
        <v>3530</v>
      </c>
      <c r="G9177" s="259" t="s">
        <v>323</v>
      </c>
      <c r="H9177" s="264" t="s">
        <v>2128</v>
      </c>
      <c r="I9177" s="264" t="s">
        <v>253</v>
      </c>
      <c r="J9177" s="264">
        <v>-354.15</v>
      </c>
      <c r="K9177" s="82" t="str">
        <f>IFERROR(IFERROR(VLOOKUP(I9177,'DE-PARA'!B:D,3,0),VLOOKUP(I9177,'DE-PARA'!C:D,2,0)),"NÃO ENCONTRADO")</f>
        <v>Materiais</v>
      </c>
      <c r="L9177" s="50" t="str">
        <f>VLOOKUP(K9177,'Base -Receita-Despesa'!$B:$AS,1,FALSE)</f>
        <v>Materiais</v>
      </c>
    </row>
    <row r="9178" spans="1:12" ht="15" customHeight="1" x14ac:dyDescent="0.25">
      <c r="A9178" s="81" t="str">
        <f t="shared" si="292"/>
        <v>2020</v>
      </c>
      <c r="B9178" s="259" t="s">
        <v>1021</v>
      </c>
      <c r="C9178" s="260" t="s">
        <v>1022</v>
      </c>
      <c r="D9178" s="73" t="str">
        <f t="shared" si="293"/>
        <v>out/2020</v>
      </c>
      <c r="E9178" s="263">
        <v>44131</v>
      </c>
      <c r="F9178" s="259">
        <v>3530</v>
      </c>
      <c r="G9178" s="259" t="s">
        <v>319</v>
      </c>
      <c r="H9178" s="264" t="s">
        <v>2128</v>
      </c>
      <c r="I9178" s="264" t="s">
        <v>253</v>
      </c>
      <c r="J9178" s="264">
        <v>-354.15</v>
      </c>
      <c r="K9178" s="82" t="str">
        <f>IFERROR(IFERROR(VLOOKUP(I9178,'DE-PARA'!B:D,3,0),VLOOKUP(I9178,'DE-PARA'!C:D,2,0)),"NÃO ENCONTRADO")</f>
        <v>Materiais</v>
      </c>
      <c r="L9178" s="50" t="str">
        <f>VLOOKUP(K9178,'Base -Receita-Despesa'!$B:$AS,1,FALSE)</f>
        <v>Materiais</v>
      </c>
    </row>
    <row r="9179" spans="1:12" ht="15" customHeight="1" x14ac:dyDescent="0.25">
      <c r="A9179" s="81" t="str">
        <f t="shared" si="292"/>
        <v>2020</v>
      </c>
      <c r="B9179" s="259" t="s">
        <v>1021</v>
      </c>
      <c r="C9179" s="260" t="s">
        <v>1022</v>
      </c>
      <c r="D9179" s="73" t="str">
        <f t="shared" si="293"/>
        <v>out/2020</v>
      </c>
      <c r="E9179" s="263">
        <v>44131</v>
      </c>
      <c r="F9179" s="259">
        <v>3531</v>
      </c>
      <c r="G9179" s="259" t="s">
        <v>323</v>
      </c>
      <c r="H9179" s="264" t="s">
        <v>2128</v>
      </c>
      <c r="I9179" s="264" t="s">
        <v>253</v>
      </c>
      <c r="J9179" s="264">
        <v>-67.930000000000007</v>
      </c>
      <c r="K9179" s="82" t="str">
        <f>IFERROR(IFERROR(VLOOKUP(I9179,'DE-PARA'!B:D,3,0),VLOOKUP(I9179,'DE-PARA'!C:D,2,0)),"NÃO ENCONTRADO")</f>
        <v>Materiais</v>
      </c>
      <c r="L9179" s="50" t="str">
        <f>VLOOKUP(K9179,'Base -Receita-Despesa'!$B:$AS,1,FALSE)</f>
        <v>Materiais</v>
      </c>
    </row>
    <row r="9180" spans="1:12" ht="15" customHeight="1" x14ac:dyDescent="0.25">
      <c r="A9180" s="81" t="str">
        <f t="shared" si="292"/>
        <v>2020</v>
      </c>
      <c r="B9180" s="259" t="s">
        <v>1021</v>
      </c>
      <c r="C9180" s="260" t="s">
        <v>1022</v>
      </c>
      <c r="D9180" s="73" t="str">
        <f t="shared" si="293"/>
        <v>out/2020</v>
      </c>
      <c r="E9180" s="263">
        <v>44131</v>
      </c>
      <c r="F9180" s="259">
        <v>3531</v>
      </c>
      <c r="G9180" s="259" t="s">
        <v>319</v>
      </c>
      <c r="H9180" s="264" t="s">
        <v>2128</v>
      </c>
      <c r="I9180" s="264" t="s">
        <v>253</v>
      </c>
      <c r="J9180" s="264">
        <v>-67.930000000000007</v>
      </c>
      <c r="K9180" s="82" t="str">
        <f>IFERROR(IFERROR(VLOOKUP(I9180,'DE-PARA'!B:D,3,0),VLOOKUP(I9180,'DE-PARA'!C:D,2,0)),"NÃO ENCONTRADO")</f>
        <v>Materiais</v>
      </c>
      <c r="L9180" s="50" t="str">
        <f>VLOOKUP(K9180,'Base -Receita-Despesa'!$B:$AS,1,FALSE)</f>
        <v>Materiais</v>
      </c>
    </row>
    <row r="9181" spans="1:12" ht="15" customHeight="1" x14ac:dyDescent="0.25">
      <c r="A9181" s="81" t="str">
        <f t="shared" si="292"/>
        <v>2020</v>
      </c>
      <c r="B9181" s="259" t="s">
        <v>1021</v>
      </c>
      <c r="C9181" s="260" t="s">
        <v>1022</v>
      </c>
      <c r="D9181" s="73" t="str">
        <f t="shared" si="293"/>
        <v>out/2020</v>
      </c>
      <c r="E9181" s="263">
        <v>44131</v>
      </c>
      <c r="F9181" s="259">
        <v>3619</v>
      </c>
      <c r="G9181" s="259" t="s">
        <v>323</v>
      </c>
      <c r="H9181" s="264" t="s">
        <v>2128</v>
      </c>
      <c r="I9181" s="264" t="s">
        <v>253</v>
      </c>
      <c r="J9181" s="264">
        <v>-49.46</v>
      </c>
      <c r="K9181" s="82" t="str">
        <f>IFERROR(IFERROR(VLOOKUP(I9181,'DE-PARA'!B:D,3,0),VLOOKUP(I9181,'DE-PARA'!C:D,2,0)),"NÃO ENCONTRADO")</f>
        <v>Materiais</v>
      </c>
      <c r="L9181" s="50" t="str">
        <f>VLOOKUP(K9181,'Base -Receita-Despesa'!$B:$AS,1,FALSE)</f>
        <v>Materiais</v>
      </c>
    </row>
    <row r="9182" spans="1:12" ht="15" customHeight="1" x14ac:dyDescent="0.25">
      <c r="A9182" s="81" t="str">
        <f t="shared" si="292"/>
        <v>2020</v>
      </c>
      <c r="B9182" s="259" t="s">
        <v>1021</v>
      </c>
      <c r="C9182" s="260" t="s">
        <v>1022</v>
      </c>
      <c r="D9182" s="73" t="str">
        <f t="shared" si="293"/>
        <v>out/2020</v>
      </c>
      <c r="E9182" s="263">
        <v>44131</v>
      </c>
      <c r="F9182" s="259">
        <v>3620</v>
      </c>
      <c r="G9182" s="259" t="s">
        <v>323</v>
      </c>
      <c r="H9182" s="264" t="s">
        <v>2128</v>
      </c>
      <c r="I9182" s="264" t="s">
        <v>253</v>
      </c>
      <c r="J9182" s="264">
        <v>-264.3</v>
      </c>
      <c r="K9182" s="82" t="str">
        <f>IFERROR(IFERROR(VLOOKUP(I9182,'DE-PARA'!B:D,3,0),VLOOKUP(I9182,'DE-PARA'!C:D,2,0)),"NÃO ENCONTRADO")</f>
        <v>Materiais</v>
      </c>
      <c r="L9182" s="50" t="str">
        <f>VLOOKUP(K9182,'Base -Receita-Despesa'!$B:$AS,1,FALSE)</f>
        <v>Materiais</v>
      </c>
    </row>
    <row r="9183" spans="1:12" ht="15" customHeight="1" x14ac:dyDescent="0.25">
      <c r="A9183" s="81" t="str">
        <f t="shared" si="292"/>
        <v>2020</v>
      </c>
      <c r="B9183" s="259" t="s">
        <v>1021</v>
      </c>
      <c r="C9183" s="260" t="s">
        <v>1022</v>
      </c>
      <c r="D9183" s="73" t="str">
        <f t="shared" si="293"/>
        <v>out/2020</v>
      </c>
      <c r="E9183" s="263">
        <v>44131</v>
      </c>
      <c r="F9183" s="259">
        <v>3621</v>
      </c>
      <c r="G9183" s="259" t="s">
        <v>323</v>
      </c>
      <c r="H9183" s="264" t="s">
        <v>2128</v>
      </c>
      <c r="I9183" s="264" t="s">
        <v>253</v>
      </c>
      <c r="J9183" s="264">
        <v>-49.46</v>
      </c>
      <c r="K9183" s="82" t="str">
        <f>IFERROR(IFERROR(VLOOKUP(I9183,'DE-PARA'!B:D,3,0),VLOOKUP(I9183,'DE-PARA'!C:D,2,0)),"NÃO ENCONTRADO")</f>
        <v>Materiais</v>
      </c>
      <c r="L9183" s="50" t="str">
        <f>VLOOKUP(K9183,'Base -Receita-Despesa'!$B:$AS,1,FALSE)</f>
        <v>Materiais</v>
      </c>
    </row>
    <row r="9184" spans="1:12" ht="15" customHeight="1" x14ac:dyDescent="0.25">
      <c r="A9184" s="81" t="str">
        <f t="shared" si="292"/>
        <v>2020</v>
      </c>
      <c r="B9184" s="259" t="s">
        <v>1021</v>
      </c>
      <c r="C9184" s="260" t="s">
        <v>1022</v>
      </c>
      <c r="D9184" s="73" t="str">
        <f t="shared" si="293"/>
        <v>out/2020</v>
      </c>
      <c r="E9184" s="263">
        <v>44131</v>
      </c>
      <c r="F9184" s="259">
        <v>3622</v>
      </c>
      <c r="G9184" s="259" t="s">
        <v>323</v>
      </c>
      <c r="H9184" s="264" t="s">
        <v>2128</v>
      </c>
      <c r="I9184" s="264" t="s">
        <v>253</v>
      </c>
      <c r="J9184" s="264">
        <v>-458.96</v>
      </c>
      <c r="K9184" s="82" t="str">
        <f>IFERROR(IFERROR(VLOOKUP(I9184,'DE-PARA'!B:D,3,0),VLOOKUP(I9184,'DE-PARA'!C:D,2,0)),"NÃO ENCONTRADO")</f>
        <v>Materiais</v>
      </c>
      <c r="L9184" s="50" t="str">
        <f>VLOOKUP(K9184,'Base -Receita-Despesa'!$B:$AS,1,FALSE)</f>
        <v>Materiais</v>
      </c>
    </row>
    <row r="9185" spans="1:12" ht="15" customHeight="1" x14ac:dyDescent="0.25">
      <c r="A9185" s="81" t="str">
        <f t="shared" si="292"/>
        <v>2020</v>
      </c>
      <c r="B9185" s="259" t="s">
        <v>1021</v>
      </c>
      <c r="C9185" s="260" t="s">
        <v>1022</v>
      </c>
      <c r="D9185" s="73" t="str">
        <f t="shared" si="293"/>
        <v>out/2020</v>
      </c>
      <c r="E9185" s="263">
        <v>44131</v>
      </c>
      <c r="F9185" s="259">
        <v>3623</v>
      </c>
      <c r="G9185" s="259" t="s">
        <v>323</v>
      </c>
      <c r="H9185" s="264" t="s">
        <v>2128</v>
      </c>
      <c r="I9185" s="264" t="s">
        <v>253</v>
      </c>
      <c r="J9185" s="264">
        <v>-4.33</v>
      </c>
      <c r="K9185" s="82" t="str">
        <f>IFERROR(IFERROR(VLOOKUP(I9185,'DE-PARA'!B:D,3,0),VLOOKUP(I9185,'DE-PARA'!C:D,2,0)),"NÃO ENCONTRADO")</f>
        <v>Materiais</v>
      </c>
      <c r="L9185" s="50" t="str">
        <f>VLOOKUP(K9185,'Base -Receita-Despesa'!$B:$AS,1,FALSE)</f>
        <v>Materiais</v>
      </c>
    </row>
    <row r="9186" spans="1:12" ht="15" customHeight="1" x14ac:dyDescent="0.25">
      <c r="A9186" s="81" t="str">
        <f t="shared" si="292"/>
        <v>2020</v>
      </c>
      <c r="B9186" s="259" t="s">
        <v>1021</v>
      </c>
      <c r="C9186" s="260" t="s">
        <v>1022</v>
      </c>
      <c r="D9186" s="73" t="str">
        <f t="shared" si="293"/>
        <v>out/2020</v>
      </c>
      <c r="E9186" s="263">
        <v>44131</v>
      </c>
      <c r="F9186" s="259">
        <v>3694</v>
      </c>
      <c r="G9186" s="259" t="s">
        <v>323</v>
      </c>
      <c r="H9186" s="264" t="s">
        <v>2128</v>
      </c>
      <c r="I9186" s="264" t="s">
        <v>253</v>
      </c>
      <c r="J9186" s="264">
        <v>-58.69</v>
      </c>
      <c r="K9186" s="82" t="str">
        <f>IFERROR(IFERROR(VLOOKUP(I9186,'DE-PARA'!B:D,3,0),VLOOKUP(I9186,'DE-PARA'!C:D,2,0)),"NÃO ENCONTRADO")</f>
        <v>Materiais</v>
      </c>
      <c r="L9186" s="50" t="str">
        <f>VLOOKUP(K9186,'Base -Receita-Despesa'!$B:$AS,1,FALSE)</f>
        <v>Materiais</v>
      </c>
    </row>
    <row r="9187" spans="1:12" ht="15" customHeight="1" x14ac:dyDescent="0.25">
      <c r="A9187" s="81" t="str">
        <f t="shared" si="292"/>
        <v>2020</v>
      </c>
      <c r="B9187" s="259" t="s">
        <v>1021</v>
      </c>
      <c r="C9187" s="260" t="s">
        <v>1022</v>
      </c>
      <c r="D9187" s="73" t="str">
        <f t="shared" si="293"/>
        <v>out/2020</v>
      </c>
      <c r="E9187" s="263">
        <v>44131</v>
      </c>
      <c r="F9187" s="259">
        <v>3695</v>
      </c>
      <c r="G9187" s="259" t="s">
        <v>323</v>
      </c>
      <c r="H9187" s="264" t="s">
        <v>2128</v>
      </c>
      <c r="I9187" s="264" t="s">
        <v>253</v>
      </c>
      <c r="J9187" s="264">
        <v>-61.26</v>
      </c>
      <c r="K9187" s="82" t="str">
        <f>IFERROR(IFERROR(VLOOKUP(I9187,'DE-PARA'!B:D,3,0),VLOOKUP(I9187,'DE-PARA'!C:D,2,0)),"NÃO ENCONTRADO")</f>
        <v>Materiais</v>
      </c>
      <c r="L9187" s="50" t="str">
        <f>VLOOKUP(K9187,'Base -Receita-Despesa'!$B:$AS,1,FALSE)</f>
        <v>Materiais</v>
      </c>
    </row>
    <row r="9188" spans="1:12" ht="15" customHeight="1" x14ac:dyDescent="0.25">
      <c r="A9188" s="81" t="str">
        <f t="shared" si="292"/>
        <v>2020</v>
      </c>
      <c r="B9188" s="259" t="s">
        <v>1021</v>
      </c>
      <c r="C9188" s="260" t="s">
        <v>1022</v>
      </c>
      <c r="D9188" s="73" t="str">
        <f t="shared" si="293"/>
        <v>out/2020</v>
      </c>
      <c r="E9188" s="263">
        <v>44131</v>
      </c>
      <c r="F9188" s="259">
        <v>3696</v>
      </c>
      <c r="G9188" s="259" t="s">
        <v>323</v>
      </c>
      <c r="H9188" s="264" t="s">
        <v>2128</v>
      </c>
      <c r="I9188" s="264" t="s">
        <v>253</v>
      </c>
      <c r="J9188" s="264">
        <v>-54.74</v>
      </c>
      <c r="K9188" s="82" t="str">
        <f>IFERROR(IFERROR(VLOOKUP(I9188,'DE-PARA'!B:D,3,0),VLOOKUP(I9188,'DE-PARA'!C:D,2,0)),"NÃO ENCONTRADO")</f>
        <v>Materiais</v>
      </c>
      <c r="L9188" s="50" t="str">
        <f>VLOOKUP(K9188,'Base -Receita-Despesa'!$B:$AS,1,FALSE)</f>
        <v>Materiais</v>
      </c>
    </row>
    <row r="9189" spans="1:12" ht="15" customHeight="1" x14ac:dyDescent="0.25">
      <c r="A9189" s="81" t="str">
        <f t="shared" si="292"/>
        <v>2020</v>
      </c>
      <c r="B9189" s="259" t="s">
        <v>1021</v>
      </c>
      <c r="C9189" s="260" t="s">
        <v>1022</v>
      </c>
      <c r="D9189" s="73" t="str">
        <f t="shared" si="293"/>
        <v>out/2020</v>
      </c>
      <c r="E9189" s="263">
        <v>44131</v>
      </c>
      <c r="F9189" s="259">
        <v>3697</v>
      </c>
      <c r="G9189" s="259" t="s">
        <v>323</v>
      </c>
      <c r="H9189" s="264" t="s">
        <v>2128</v>
      </c>
      <c r="I9189" s="264" t="s">
        <v>253</v>
      </c>
      <c r="J9189" s="264">
        <v>-4.33</v>
      </c>
      <c r="K9189" s="82" t="str">
        <f>IFERROR(IFERROR(VLOOKUP(I9189,'DE-PARA'!B:D,3,0),VLOOKUP(I9189,'DE-PARA'!C:D,2,0)),"NÃO ENCONTRADO")</f>
        <v>Materiais</v>
      </c>
      <c r="L9189" s="50" t="str">
        <f>VLOOKUP(K9189,'Base -Receita-Despesa'!$B:$AS,1,FALSE)</f>
        <v>Materiais</v>
      </c>
    </row>
    <row r="9190" spans="1:12" ht="15" customHeight="1" x14ac:dyDescent="0.25">
      <c r="A9190" s="81" t="str">
        <f t="shared" si="292"/>
        <v>2020</v>
      </c>
      <c r="B9190" s="259" t="s">
        <v>1021</v>
      </c>
      <c r="C9190" s="260" t="s">
        <v>1022</v>
      </c>
      <c r="D9190" s="73" t="str">
        <f t="shared" si="293"/>
        <v>out/2020</v>
      </c>
      <c r="E9190" s="263">
        <v>44131</v>
      </c>
      <c r="F9190" s="259">
        <v>3698</v>
      </c>
      <c r="G9190" s="259" t="s">
        <v>323</v>
      </c>
      <c r="H9190" s="264" t="s">
        <v>2128</v>
      </c>
      <c r="I9190" s="264" t="s">
        <v>253</v>
      </c>
      <c r="J9190" s="264">
        <v>-18.47</v>
      </c>
      <c r="K9190" s="82" t="str">
        <f>IFERROR(IFERROR(VLOOKUP(I9190,'DE-PARA'!B:D,3,0),VLOOKUP(I9190,'DE-PARA'!C:D,2,0)),"NÃO ENCONTRADO")</f>
        <v>Materiais</v>
      </c>
      <c r="L9190" s="50" t="str">
        <f>VLOOKUP(K9190,'Base -Receita-Despesa'!$B:$AS,1,FALSE)</f>
        <v>Materiais</v>
      </c>
    </row>
    <row r="9191" spans="1:12" ht="15" customHeight="1" x14ac:dyDescent="0.25">
      <c r="A9191" s="81" t="str">
        <f t="shared" si="292"/>
        <v>2020</v>
      </c>
      <c r="B9191" s="259" t="s">
        <v>1021</v>
      </c>
      <c r="C9191" s="260" t="s">
        <v>1022</v>
      </c>
      <c r="D9191" s="73" t="str">
        <f t="shared" si="293"/>
        <v>out/2020</v>
      </c>
      <c r="E9191" s="263">
        <v>44131</v>
      </c>
      <c r="F9191" s="259">
        <v>3699</v>
      </c>
      <c r="G9191" s="259" t="s">
        <v>323</v>
      </c>
      <c r="H9191" s="264" t="s">
        <v>2128</v>
      </c>
      <c r="I9191" s="264" t="s">
        <v>253</v>
      </c>
      <c r="J9191" s="264">
        <v>-365.42</v>
      </c>
      <c r="K9191" s="82" t="str">
        <f>IFERROR(IFERROR(VLOOKUP(I9191,'DE-PARA'!B:D,3,0),VLOOKUP(I9191,'DE-PARA'!C:D,2,0)),"NÃO ENCONTRADO")</f>
        <v>Materiais</v>
      </c>
      <c r="L9191" s="50" t="str">
        <f>VLOOKUP(K9191,'Base -Receita-Despesa'!$B:$AS,1,FALSE)</f>
        <v>Materiais</v>
      </c>
    </row>
    <row r="9192" spans="1:12" ht="15" customHeight="1" x14ac:dyDescent="0.25">
      <c r="A9192" s="81" t="str">
        <f t="shared" si="292"/>
        <v>2020</v>
      </c>
      <c r="B9192" s="259" t="s">
        <v>1021</v>
      </c>
      <c r="C9192" s="260" t="s">
        <v>1022</v>
      </c>
      <c r="D9192" s="73" t="str">
        <f t="shared" si="293"/>
        <v>out/2020</v>
      </c>
      <c r="E9192" s="263">
        <v>44131</v>
      </c>
      <c r="F9192" s="259">
        <v>3702</v>
      </c>
      <c r="G9192" s="259" t="s">
        <v>323</v>
      </c>
      <c r="H9192" s="264" t="s">
        <v>2128</v>
      </c>
      <c r="I9192" s="264" t="s">
        <v>253</v>
      </c>
      <c r="J9192" s="264">
        <v>-54.74</v>
      </c>
      <c r="K9192" s="82" t="str">
        <f>IFERROR(IFERROR(VLOOKUP(I9192,'DE-PARA'!B:D,3,0),VLOOKUP(I9192,'DE-PARA'!C:D,2,0)),"NÃO ENCONTRADO")</f>
        <v>Materiais</v>
      </c>
      <c r="L9192" s="50" t="str">
        <f>VLOOKUP(K9192,'Base -Receita-Despesa'!$B:$AS,1,FALSE)</f>
        <v>Materiais</v>
      </c>
    </row>
    <row r="9193" spans="1:12" ht="15" customHeight="1" x14ac:dyDescent="0.25">
      <c r="A9193" s="81" t="str">
        <f t="shared" si="292"/>
        <v>2020</v>
      </c>
      <c r="B9193" s="259" t="s">
        <v>1021</v>
      </c>
      <c r="C9193" s="260" t="s">
        <v>1022</v>
      </c>
      <c r="D9193" s="73" t="str">
        <f t="shared" si="293"/>
        <v>out/2020</v>
      </c>
      <c r="E9193" s="263">
        <v>44131</v>
      </c>
      <c r="F9193" s="259">
        <v>3760</v>
      </c>
      <c r="G9193" s="259" t="s">
        <v>323</v>
      </c>
      <c r="H9193" s="264" t="s">
        <v>2128</v>
      </c>
      <c r="I9193" s="264" t="s">
        <v>253</v>
      </c>
      <c r="J9193" s="264">
        <v>-268.63</v>
      </c>
      <c r="K9193" s="82" t="str">
        <f>IFERROR(IFERROR(VLOOKUP(I9193,'DE-PARA'!B:D,3,0),VLOOKUP(I9193,'DE-PARA'!C:D,2,0)),"NÃO ENCONTRADO")</f>
        <v>Materiais</v>
      </c>
      <c r="L9193" s="50" t="str">
        <f>VLOOKUP(K9193,'Base -Receita-Despesa'!$B:$AS,1,FALSE)</f>
        <v>Materiais</v>
      </c>
    </row>
    <row r="9194" spans="1:12" ht="15" customHeight="1" x14ac:dyDescent="0.25">
      <c r="A9194" s="81" t="str">
        <f t="shared" si="292"/>
        <v>2020</v>
      </c>
      <c r="B9194" s="259" t="s">
        <v>1021</v>
      </c>
      <c r="C9194" s="260" t="s">
        <v>1022</v>
      </c>
      <c r="D9194" s="73" t="str">
        <f t="shared" si="293"/>
        <v>out/2020</v>
      </c>
      <c r="E9194" s="263">
        <v>44131</v>
      </c>
      <c r="F9194" s="259">
        <v>3761</v>
      </c>
      <c r="G9194" s="259" t="s">
        <v>323</v>
      </c>
      <c r="H9194" s="264" t="s">
        <v>2128</v>
      </c>
      <c r="I9194" s="264" t="s">
        <v>253</v>
      </c>
      <c r="J9194" s="264">
        <v>-131.72</v>
      </c>
      <c r="K9194" s="82" t="str">
        <f>IFERROR(IFERROR(VLOOKUP(I9194,'DE-PARA'!B:D,3,0),VLOOKUP(I9194,'DE-PARA'!C:D,2,0)),"NÃO ENCONTRADO")</f>
        <v>Materiais</v>
      </c>
      <c r="L9194" s="50" t="str">
        <f>VLOOKUP(K9194,'Base -Receita-Despesa'!$B:$AS,1,FALSE)</f>
        <v>Materiais</v>
      </c>
    </row>
    <row r="9195" spans="1:12" ht="15" customHeight="1" x14ac:dyDescent="0.25">
      <c r="A9195" s="81" t="str">
        <f t="shared" si="292"/>
        <v>2020</v>
      </c>
      <c r="B9195" s="259" t="s">
        <v>1021</v>
      </c>
      <c r="C9195" s="260" t="s">
        <v>1022</v>
      </c>
      <c r="D9195" s="73" t="str">
        <f t="shared" si="293"/>
        <v>out/2020</v>
      </c>
      <c r="E9195" s="263">
        <v>44131</v>
      </c>
      <c r="F9195" s="259">
        <v>3762</v>
      </c>
      <c r="G9195" s="259" t="s">
        <v>323</v>
      </c>
      <c r="H9195" s="264" t="s">
        <v>2128</v>
      </c>
      <c r="I9195" s="264" t="s">
        <v>253</v>
      </c>
      <c r="J9195" s="264">
        <v>-272.89999999999998</v>
      </c>
      <c r="K9195" s="82" t="str">
        <f>IFERROR(IFERROR(VLOOKUP(I9195,'DE-PARA'!B:D,3,0),VLOOKUP(I9195,'DE-PARA'!C:D,2,0)),"NÃO ENCONTRADO")</f>
        <v>Materiais</v>
      </c>
      <c r="L9195" s="50" t="str">
        <f>VLOOKUP(K9195,'Base -Receita-Despesa'!$B:$AS,1,FALSE)</f>
        <v>Materiais</v>
      </c>
    </row>
    <row r="9196" spans="1:12" ht="15" customHeight="1" x14ac:dyDescent="0.25">
      <c r="A9196" s="81" t="str">
        <f t="shared" si="292"/>
        <v>2020</v>
      </c>
      <c r="B9196" s="259" t="s">
        <v>1021</v>
      </c>
      <c r="C9196" s="260" t="s">
        <v>1022</v>
      </c>
      <c r="D9196" s="73" t="str">
        <f t="shared" si="293"/>
        <v>out/2020</v>
      </c>
      <c r="E9196" s="263">
        <v>44131</v>
      </c>
      <c r="F9196" s="259">
        <v>3763</v>
      </c>
      <c r="G9196" s="259" t="s">
        <v>323</v>
      </c>
      <c r="H9196" s="264" t="s">
        <v>2128</v>
      </c>
      <c r="I9196" s="264" t="s">
        <v>253</v>
      </c>
      <c r="J9196" s="264">
        <v>-259.97000000000003</v>
      </c>
      <c r="K9196" s="82" t="str">
        <f>IFERROR(IFERROR(VLOOKUP(I9196,'DE-PARA'!B:D,3,0),VLOOKUP(I9196,'DE-PARA'!C:D,2,0)),"NÃO ENCONTRADO")</f>
        <v>Materiais</v>
      </c>
      <c r="L9196" s="50" t="str">
        <f>VLOOKUP(K9196,'Base -Receita-Despesa'!$B:$AS,1,FALSE)</f>
        <v>Materiais</v>
      </c>
    </row>
    <row r="9197" spans="1:12" ht="15" customHeight="1" x14ac:dyDescent="0.25">
      <c r="A9197" s="81" t="str">
        <f t="shared" si="292"/>
        <v>2020</v>
      </c>
      <c r="B9197" s="259" t="s">
        <v>1021</v>
      </c>
      <c r="C9197" s="260" t="s">
        <v>1022</v>
      </c>
      <c r="D9197" s="73" t="str">
        <f t="shared" si="293"/>
        <v>out/2020</v>
      </c>
      <c r="E9197" s="263">
        <v>44131</v>
      </c>
      <c r="F9197" s="259" t="s">
        <v>806</v>
      </c>
      <c r="G9197" s="259" t="s">
        <v>295</v>
      </c>
      <c r="H9197" s="264" t="s">
        <v>981</v>
      </c>
      <c r="I9197" s="264" t="s">
        <v>237</v>
      </c>
      <c r="J9197" s="265">
        <v>-4385.1000000000004</v>
      </c>
      <c r="K9197" s="82" t="str">
        <f>IFERROR(IFERROR(VLOOKUP(I9197,'DE-PARA'!B:D,3,0),VLOOKUP(I9197,'DE-PARA'!C:D,2,0)),"NÃO ENCONTRADO")</f>
        <v>Reembolso de Rateios(-)</v>
      </c>
      <c r="L9197" s="50" t="str">
        <f>VLOOKUP(K9197,'Base -Receita-Despesa'!$B:$AS,1,FALSE)</f>
        <v>Reembolso de Rateios(-)</v>
      </c>
    </row>
    <row r="9198" spans="1:12" ht="15" customHeight="1" x14ac:dyDescent="0.25">
      <c r="A9198" s="81" t="str">
        <f t="shared" si="292"/>
        <v>2020</v>
      </c>
      <c r="B9198" s="259" t="s">
        <v>1021</v>
      </c>
      <c r="C9198" s="260" t="s">
        <v>1022</v>
      </c>
      <c r="D9198" s="73" t="str">
        <f t="shared" si="293"/>
        <v>out/2020</v>
      </c>
      <c r="E9198" s="263">
        <v>44131</v>
      </c>
      <c r="F9198" s="259" t="s">
        <v>806</v>
      </c>
      <c r="G9198" s="259" t="s">
        <v>295</v>
      </c>
      <c r="H9198" s="264" t="s">
        <v>981</v>
      </c>
      <c r="I9198" s="264" t="s">
        <v>237</v>
      </c>
      <c r="J9198" s="265">
        <v>-40503.550000000003</v>
      </c>
      <c r="K9198" s="82" t="str">
        <f>IFERROR(IFERROR(VLOOKUP(I9198,'DE-PARA'!B:D,3,0),VLOOKUP(I9198,'DE-PARA'!C:D,2,0)),"NÃO ENCONTRADO")</f>
        <v>Reembolso de Rateios(-)</v>
      </c>
      <c r="L9198" s="50" t="str">
        <f>VLOOKUP(K9198,'Base -Receita-Despesa'!$B:$AS,1,FALSE)</f>
        <v>Reembolso de Rateios(-)</v>
      </c>
    </row>
    <row r="9199" spans="1:12" ht="15" customHeight="1" x14ac:dyDescent="0.25">
      <c r="A9199" s="81" t="str">
        <f t="shared" si="292"/>
        <v>2020</v>
      </c>
      <c r="B9199" s="259" t="s">
        <v>1021</v>
      </c>
      <c r="C9199" s="260" t="s">
        <v>1022</v>
      </c>
      <c r="D9199" s="73" t="str">
        <f t="shared" si="293"/>
        <v>out/2020</v>
      </c>
      <c r="E9199" s="263">
        <v>44131</v>
      </c>
      <c r="F9199" s="259" t="s">
        <v>174</v>
      </c>
      <c r="G9199" s="259" t="s">
        <v>295</v>
      </c>
      <c r="H9199" s="264" t="s">
        <v>2347</v>
      </c>
      <c r="I9199" s="264" t="s">
        <v>128</v>
      </c>
      <c r="J9199" s="265">
        <v>-2738.53</v>
      </c>
      <c r="K9199" s="82" t="str">
        <f>IFERROR(IFERROR(VLOOKUP(I9199,'DE-PARA'!B:D,3,0),VLOOKUP(I9199,'DE-PARA'!C:D,2,0)),"NÃO ENCONTRADO")</f>
        <v>Rescisões Trabalhistas</v>
      </c>
      <c r="L9199" s="50" t="str">
        <f>VLOOKUP(K9199,'Base -Receita-Despesa'!$B:$AS,1,FALSE)</f>
        <v>Rescisões Trabalhistas</v>
      </c>
    </row>
    <row r="9200" spans="1:12" ht="15" customHeight="1" x14ac:dyDescent="0.25">
      <c r="A9200" s="81" t="str">
        <f t="shared" si="292"/>
        <v>2020</v>
      </c>
      <c r="B9200" s="259" t="s">
        <v>1021</v>
      </c>
      <c r="C9200" s="260" t="s">
        <v>1022</v>
      </c>
      <c r="D9200" s="73" t="str">
        <f t="shared" si="293"/>
        <v>out/2020</v>
      </c>
      <c r="E9200" s="263">
        <v>44131</v>
      </c>
      <c r="F9200" s="259" t="s">
        <v>214</v>
      </c>
      <c r="G9200" s="259" t="s">
        <v>295</v>
      </c>
      <c r="H9200" s="264" t="s">
        <v>197</v>
      </c>
      <c r="I9200" s="264" t="s">
        <v>133</v>
      </c>
      <c r="J9200" s="264">
        <v>-10</v>
      </c>
      <c r="K9200" s="82" t="str">
        <f>IFERROR(IFERROR(VLOOKUP(I9200,'DE-PARA'!B:D,3,0),VLOOKUP(I9200,'DE-PARA'!C:D,2,0)),"NÃO ENCONTRADO")</f>
        <v>Outras Saídas</v>
      </c>
      <c r="L9200" s="50" t="str">
        <f>VLOOKUP(K9200,'Base -Receita-Despesa'!$B:$AS,1,FALSE)</f>
        <v>Outras Saídas</v>
      </c>
    </row>
    <row r="9201" spans="1:12" ht="15" customHeight="1" x14ac:dyDescent="0.25">
      <c r="A9201" s="81" t="str">
        <f t="shared" si="292"/>
        <v>2020</v>
      </c>
      <c r="B9201" s="259" t="s">
        <v>1021</v>
      </c>
      <c r="C9201" s="260" t="s">
        <v>1022</v>
      </c>
      <c r="D9201" s="73" t="str">
        <f t="shared" si="293"/>
        <v>out/2020</v>
      </c>
      <c r="E9201" s="263">
        <v>44131</v>
      </c>
      <c r="F9201" s="259" t="s">
        <v>214</v>
      </c>
      <c r="G9201" s="259" t="s">
        <v>295</v>
      </c>
      <c r="H9201" s="264" t="s">
        <v>197</v>
      </c>
      <c r="I9201" s="264" t="s">
        <v>133</v>
      </c>
      <c r="J9201" s="264">
        <v>-10</v>
      </c>
      <c r="K9201" s="82" t="str">
        <f>IFERROR(IFERROR(VLOOKUP(I9201,'DE-PARA'!B:D,3,0),VLOOKUP(I9201,'DE-PARA'!C:D,2,0)),"NÃO ENCONTRADO")</f>
        <v>Outras Saídas</v>
      </c>
      <c r="L9201" s="50" t="str">
        <f>VLOOKUP(K9201,'Base -Receita-Despesa'!$B:$AS,1,FALSE)</f>
        <v>Outras Saídas</v>
      </c>
    </row>
    <row r="9202" spans="1:12" ht="15" customHeight="1" x14ac:dyDescent="0.25">
      <c r="A9202" s="81" t="str">
        <f t="shared" ref="A9202:A9265" si="294">IF(K9202="NÃO ENCONTRADO",0,RIGHT(D9202,4))</f>
        <v>2020</v>
      </c>
      <c r="B9202" s="259" t="s">
        <v>1021</v>
      </c>
      <c r="C9202" s="260" t="s">
        <v>1022</v>
      </c>
      <c r="D9202" s="73" t="str">
        <f t="shared" si="293"/>
        <v>out/2020</v>
      </c>
      <c r="E9202" s="263">
        <v>44131</v>
      </c>
      <c r="F9202" s="259" t="s">
        <v>214</v>
      </c>
      <c r="G9202" s="259" t="s">
        <v>295</v>
      </c>
      <c r="H9202" s="264" t="s">
        <v>197</v>
      </c>
      <c r="I9202" s="264" t="s">
        <v>133</v>
      </c>
      <c r="J9202" s="264">
        <v>-10</v>
      </c>
      <c r="K9202" s="82" t="str">
        <f>IFERROR(IFERROR(VLOOKUP(I9202,'DE-PARA'!B:D,3,0),VLOOKUP(I9202,'DE-PARA'!C:D,2,0)),"NÃO ENCONTRADO")</f>
        <v>Outras Saídas</v>
      </c>
      <c r="L9202" s="50" t="str">
        <f>VLOOKUP(K9202,'Base -Receita-Despesa'!$B:$AS,1,FALSE)</f>
        <v>Outras Saídas</v>
      </c>
    </row>
    <row r="9203" spans="1:12" ht="15" customHeight="1" x14ac:dyDescent="0.25">
      <c r="A9203" s="81" t="str">
        <f t="shared" si="294"/>
        <v>2020</v>
      </c>
      <c r="B9203" s="259" t="s">
        <v>1021</v>
      </c>
      <c r="C9203" s="260" t="s">
        <v>1022</v>
      </c>
      <c r="D9203" s="73" t="str">
        <f t="shared" si="293"/>
        <v>out/2020</v>
      </c>
      <c r="E9203" s="263">
        <v>44131</v>
      </c>
      <c r="F9203" s="259" t="s">
        <v>129</v>
      </c>
      <c r="G9203" s="259" t="s">
        <v>295</v>
      </c>
      <c r="H9203" s="264" t="s">
        <v>723</v>
      </c>
      <c r="I9203" s="264" t="s">
        <v>131</v>
      </c>
      <c r="J9203" s="265">
        <v>-2086.34</v>
      </c>
      <c r="K9203" s="82" t="str">
        <f>IFERROR(IFERROR(VLOOKUP(I9203,'DE-PARA'!B:D,3,0),VLOOKUP(I9203,'DE-PARA'!C:D,2,0)),"NÃO ENCONTRADO")</f>
        <v>Pessoal</v>
      </c>
      <c r="L9203" s="50" t="str">
        <f>VLOOKUP(K9203,'Base -Receita-Despesa'!$B:$AS,1,FALSE)</f>
        <v>Pessoal</v>
      </c>
    </row>
    <row r="9204" spans="1:12" ht="15" customHeight="1" x14ac:dyDescent="0.25">
      <c r="A9204" s="81" t="str">
        <f t="shared" si="294"/>
        <v>2020</v>
      </c>
      <c r="B9204" s="259" t="s">
        <v>1021</v>
      </c>
      <c r="C9204" s="260" t="s">
        <v>1022</v>
      </c>
      <c r="D9204" s="73" t="str">
        <f t="shared" si="293"/>
        <v>out/2020</v>
      </c>
      <c r="E9204" s="263">
        <v>44131</v>
      </c>
      <c r="F9204" s="259" t="s">
        <v>214</v>
      </c>
      <c r="G9204" s="259" t="s">
        <v>295</v>
      </c>
      <c r="H9204" s="264" t="s">
        <v>136</v>
      </c>
      <c r="I9204" s="264" t="s">
        <v>133</v>
      </c>
      <c r="J9204" s="264">
        <v>-85.8</v>
      </c>
      <c r="K9204" s="82" t="str">
        <f>IFERROR(IFERROR(VLOOKUP(I9204,'DE-PARA'!B:D,3,0),VLOOKUP(I9204,'DE-PARA'!C:D,2,0)),"NÃO ENCONTRADO")</f>
        <v>Outras Saídas</v>
      </c>
      <c r="L9204" s="50" t="str">
        <f>VLOOKUP(K9204,'Base -Receita-Despesa'!$B:$AS,1,FALSE)</f>
        <v>Outras Saídas</v>
      </c>
    </row>
    <row r="9205" spans="1:12" ht="15" customHeight="1" x14ac:dyDescent="0.25">
      <c r="A9205" s="81" t="str">
        <f t="shared" si="294"/>
        <v>2020</v>
      </c>
      <c r="B9205" s="259" t="s">
        <v>1021</v>
      </c>
      <c r="C9205" s="260" t="s">
        <v>1022</v>
      </c>
      <c r="D9205" s="73" t="str">
        <f t="shared" si="293"/>
        <v>out/2020</v>
      </c>
      <c r="E9205" s="263">
        <v>44132</v>
      </c>
      <c r="F9205" s="259" t="s">
        <v>143</v>
      </c>
      <c r="G9205" s="259" t="s">
        <v>295</v>
      </c>
      <c r="H9205" s="264" t="s">
        <v>143</v>
      </c>
      <c r="I9205" s="264" t="s">
        <v>235</v>
      </c>
      <c r="J9205" s="265">
        <v>210249.16</v>
      </c>
      <c r="K9205" s="82" t="str">
        <f>IFERROR(IFERROR(VLOOKUP(I9205,'DE-PARA'!B:D,3,0),VLOOKUP(I9205,'DE-PARA'!C:D,2,0)),"NÃO ENCONTRADO")</f>
        <v>Repasses Contrato de Gestão</v>
      </c>
      <c r="L9205" s="50" t="str">
        <f>VLOOKUP(K9205,'Base -Receita-Despesa'!$B:$AS,1,FALSE)</f>
        <v>Repasses Contrato de Gestão</v>
      </c>
    </row>
    <row r="9206" spans="1:12" ht="15" customHeight="1" x14ac:dyDescent="0.25">
      <c r="A9206" s="81" t="str">
        <f t="shared" si="294"/>
        <v>2020</v>
      </c>
      <c r="B9206" s="259" t="s">
        <v>1021</v>
      </c>
      <c r="C9206" s="260" t="s">
        <v>1022</v>
      </c>
      <c r="D9206" s="73" t="str">
        <f t="shared" si="293"/>
        <v>out/2020</v>
      </c>
      <c r="E9206" s="263">
        <v>44132</v>
      </c>
      <c r="F9206" s="259" t="s">
        <v>205</v>
      </c>
      <c r="G9206" s="259" t="s">
        <v>295</v>
      </c>
      <c r="H9206" s="264" t="s">
        <v>736</v>
      </c>
      <c r="I9206" s="264" t="s">
        <v>125</v>
      </c>
      <c r="J9206" s="265">
        <v>-210249.16</v>
      </c>
      <c r="K9206" s="82" t="str">
        <f>IFERROR(IFERROR(VLOOKUP(I9206,'DE-PARA'!B:D,3,0),VLOOKUP(I9206,'DE-PARA'!C:D,2,0)),"NÃO ENCONTRADO")</f>
        <v>TEV – Transferências Entre Contas (Entradas)</v>
      </c>
      <c r="L9206" s="50" t="str">
        <f>VLOOKUP(K9206,'Base -Receita-Despesa'!$B:$AS,1,FALSE)</f>
        <v>TEV – Transferências Entre Contas (Entradas)</v>
      </c>
    </row>
    <row r="9207" spans="1:12" ht="15" customHeight="1" x14ac:dyDescent="0.25">
      <c r="A9207" s="81" t="str">
        <f t="shared" si="294"/>
        <v>2020</v>
      </c>
      <c r="B9207" s="259" t="s">
        <v>1021</v>
      </c>
      <c r="C9207" s="260" t="s">
        <v>1022</v>
      </c>
      <c r="D9207" s="73" t="str">
        <f t="shared" si="293"/>
        <v>out/2020</v>
      </c>
      <c r="E9207" s="263">
        <v>44132</v>
      </c>
      <c r="F9207" s="259">
        <v>3108</v>
      </c>
      <c r="G9207" s="259" t="s">
        <v>299</v>
      </c>
      <c r="H9207" s="264" t="s">
        <v>2128</v>
      </c>
      <c r="I9207" s="264" t="s">
        <v>253</v>
      </c>
      <c r="J9207" s="264">
        <v>4.34</v>
      </c>
      <c r="K9207" s="82" t="str">
        <f>IFERROR(IFERROR(VLOOKUP(I9207,'DE-PARA'!B:D,3,0),VLOOKUP(I9207,'DE-PARA'!C:D,2,0)),"NÃO ENCONTRADO")</f>
        <v>Materiais</v>
      </c>
      <c r="L9207" s="50" t="str">
        <f>VLOOKUP(K9207,'Base -Receita-Despesa'!$B:$AS,1,FALSE)</f>
        <v>Materiais</v>
      </c>
    </row>
    <row r="9208" spans="1:12" ht="15" customHeight="1" x14ac:dyDescent="0.25">
      <c r="A9208" s="81" t="str">
        <f t="shared" si="294"/>
        <v>2020</v>
      </c>
      <c r="B9208" s="259" t="s">
        <v>1021</v>
      </c>
      <c r="C9208" s="260" t="s">
        <v>1022</v>
      </c>
      <c r="D9208" s="73" t="str">
        <f t="shared" si="293"/>
        <v>out/2020</v>
      </c>
      <c r="E9208" s="263">
        <v>44132</v>
      </c>
      <c r="F9208" s="259">
        <v>3247</v>
      </c>
      <c r="G9208" s="259" t="s">
        <v>299</v>
      </c>
      <c r="H9208" s="264" t="s">
        <v>2128</v>
      </c>
      <c r="I9208" s="264" t="s">
        <v>253</v>
      </c>
      <c r="J9208" s="264">
        <v>61.29</v>
      </c>
      <c r="K9208" s="82" t="str">
        <f>IFERROR(IFERROR(VLOOKUP(I9208,'DE-PARA'!B:D,3,0),VLOOKUP(I9208,'DE-PARA'!C:D,2,0)),"NÃO ENCONTRADO")</f>
        <v>Materiais</v>
      </c>
      <c r="L9208" s="50" t="str">
        <f>VLOOKUP(K9208,'Base -Receita-Despesa'!$B:$AS,1,FALSE)</f>
        <v>Materiais</v>
      </c>
    </row>
    <row r="9209" spans="1:12" ht="15" customHeight="1" x14ac:dyDescent="0.25">
      <c r="A9209" s="81" t="str">
        <f t="shared" si="294"/>
        <v>2020</v>
      </c>
      <c r="B9209" s="259" t="s">
        <v>1021</v>
      </c>
      <c r="C9209" s="260" t="s">
        <v>1022</v>
      </c>
      <c r="D9209" s="73" t="str">
        <f t="shared" si="293"/>
        <v>out/2020</v>
      </c>
      <c r="E9209" s="263">
        <v>44132</v>
      </c>
      <c r="F9209" s="259">
        <v>3248</v>
      </c>
      <c r="G9209" s="259" t="s">
        <v>299</v>
      </c>
      <c r="H9209" s="264" t="s">
        <v>2128</v>
      </c>
      <c r="I9209" s="264" t="s">
        <v>253</v>
      </c>
      <c r="J9209" s="264">
        <v>459.12</v>
      </c>
      <c r="K9209" s="82" t="str">
        <f>IFERROR(IFERROR(VLOOKUP(I9209,'DE-PARA'!B:D,3,0),VLOOKUP(I9209,'DE-PARA'!C:D,2,0)),"NÃO ENCONTRADO")</f>
        <v>Materiais</v>
      </c>
      <c r="L9209" s="50" t="str">
        <f>VLOOKUP(K9209,'Base -Receita-Despesa'!$B:$AS,1,FALSE)</f>
        <v>Materiais</v>
      </c>
    </row>
    <row r="9210" spans="1:12" ht="15" customHeight="1" x14ac:dyDescent="0.25">
      <c r="A9210" s="81" t="str">
        <f t="shared" si="294"/>
        <v>2020</v>
      </c>
      <c r="B9210" s="259" t="s">
        <v>1021</v>
      </c>
      <c r="C9210" s="260" t="s">
        <v>1022</v>
      </c>
      <c r="D9210" s="73" t="str">
        <f t="shared" si="293"/>
        <v>out/2020</v>
      </c>
      <c r="E9210" s="263">
        <v>44132</v>
      </c>
      <c r="F9210" s="259">
        <v>3249</v>
      </c>
      <c r="G9210" s="259" t="s">
        <v>299</v>
      </c>
      <c r="H9210" s="264" t="s">
        <v>2128</v>
      </c>
      <c r="I9210" s="264" t="s">
        <v>253</v>
      </c>
      <c r="J9210" s="264">
        <v>8.68</v>
      </c>
      <c r="K9210" s="82" t="str">
        <f>IFERROR(IFERROR(VLOOKUP(I9210,'DE-PARA'!B:D,3,0),VLOOKUP(I9210,'DE-PARA'!C:D,2,0)),"NÃO ENCONTRADO")</f>
        <v>Materiais</v>
      </c>
      <c r="L9210" s="50" t="str">
        <f>VLOOKUP(K9210,'Base -Receita-Despesa'!$B:$AS,1,FALSE)</f>
        <v>Materiais</v>
      </c>
    </row>
    <row r="9211" spans="1:12" ht="15" customHeight="1" x14ac:dyDescent="0.25">
      <c r="A9211" s="81" t="str">
        <f t="shared" si="294"/>
        <v>2020</v>
      </c>
      <c r="B9211" s="259" t="s">
        <v>1021</v>
      </c>
      <c r="C9211" s="260" t="s">
        <v>1022</v>
      </c>
      <c r="D9211" s="73" t="str">
        <f t="shared" si="293"/>
        <v>out/2020</v>
      </c>
      <c r="E9211" s="263">
        <v>44132</v>
      </c>
      <c r="F9211" s="259">
        <v>3250</v>
      </c>
      <c r="G9211" s="259" t="s">
        <v>299</v>
      </c>
      <c r="H9211" s="264" t="s">
        <v>2128</v>
      </c>
      <c r="I9211" s="264" t="s">
        <v>253</v>
      </c>
      <c r="J9211" s="264">
        <v>8.68</v>
      </c>
      <c r="K9211" s="82" t="str">
        <f>IFERROR(IFERROR(VLOOKUP(I9211,'DE-PARA'!B:D,3,0),VLOOKUP(I9211,'DE-PARA'!C:D,2,0)),"NÃO ENCONTRADO")</f>
        <v>Materiais</v>
      </c>
      <c r="L9211" s="50" t="str">
        <f>VLOOKUP(K9211,'Base -Receita-Despesa'!$B:$AS,1,FALSE)</f>
        <v>Materiais</v>
      </c>
    </row>
    <row r="9212" spans="1:12" ht="15" customHeight="1" x14ac:dyDescent="0.25">
      <c r="A9212" s="81" t="str">
        <f t="shared" si="294"/>
        <v>2020</v>
      </c>
      <c r="B9212" s="259" t="s">
        <v>1021</v>
      </c>
      <c r="C9212" s="260" t="s">
        <v>1022</v>
      </c>
      <c r="D9212" s="73" t="str">
        <f t="shared" si="293"/>
        <v>out/2020</v>
      </c>
      <c r="E9212" s="263">
        <v>44132</v>
      </c>
      <c r="F9212" s="259">
        <v>3251</v>
      </c>
      <c r="G9212" s="259" t="s">
        <v>299</v>
      </c>
      <c r="H9212" s="264" t="s">
        <v>2128</v>
      </c>
      <c r="I9212" s="264" t="s">
        <v>253</v>
      </c>
      <c r="J9212" s="264">
        <v>459.12</v>
      </c>
      <c r="K9212" s="82" t="str">
        <f>IFERROR(IFERROR(VLOOKUP(I9212,'DE-PARA'!B:D,3,0),VLOOKUP(I9212,'DE-PARA'!C:D,2,0)),"NÃO ENCONTRADO")</f>
        <v>Materiais</v>
      </c>
      <c r="L9212" s="50" t="str">
        <f>VLOOKUP(K9212,'Base -Receita-Despesa'!$B:$AS,1,FALSE)</f>
        <v>Materiais</v>
      </c>
    </row>
    <row r="9213" spans="1:12" ht="15" customHeight="1" x14ac:dyDescent="0.25">
      <c r="A9213" s="81" t="str">
        <f t="shared" si="294"/>
        <v>2020</v>
      </c>
      <c r="B9213" s="259" t="s">
        <v>1021</v>
      </c>
      <c r="C9213" s="260" t="s">
        <v>1022</v>
      </c>
      <c r="D9213" s="73" t="str">
        <f t="shared" si="293"/>
        <v>out/2020</v>
      </c>
      <c r="E9213" s="263">
        <v>44132</v>
      </c>
      <c r="F9213" s="259">
        <v>3252</v>
      </c>
      <c r="G9213" s="259" t="s">
        <v>299</v>
      </c>
      <c r="H9213" s="264" t="s">
        <v>2128</v>
      </c>
      <c r="I9213" s="264" t="s">
        <v>253</v>
      </c>
      <c r="J9213" s="264">
        <v>365.55</v>
      </c>
      <c r="K9213" s="82" t="str">
        <f>IFERROR(IFERROR(VLOOKUP(I9213,'DE-PARA'!B:D,3,0),VLOOKUP(I9213,'DE-PARA'!C:D,2,0)),"NÃO ENCONTRADO")</f>
        <v>Materiais</v>
      </c>
      <c r="L9213" s="50" t="str">
        <f>VLOOKUP(K9213,'Base -Receita-Despesa'!$B:$AS,1,FALSE)</f>
        <v>Materiais</v>
      </c>
    </row>
    <row r="9214" spans="1:12" ht="15" customHeight="1" x14ac:dyDescent="0.25">
      <c r="A9214" s="81" t="str">
        <f t="shared" si="294"/>
        <v>2020</v>
      </c>
      <c r="B9214" s="259" t="s">
        <v>1021</v>
      </c>
      <c r="C9214" s="260" t="s">
        <v>1022</v>
      </c>
      <c r="D9214" s="73" t="str">
        <f t="shared" si="293"/>
        <v>out/2020</v>
      </c>
      <c r="E9214" s="263">
        <v>44132</v>
      </c>
      <c r="F9214" s="259">
        <v>3254</v>
      </c>
      <c r="G9214" s="259" t="s">
        <v>299</v>
      </c>
      <c r="H9214" s="264" t="s">
        <v>2128</v>
      </c>
      <c r="I9214" s="264" t="s">
        <v>253</v>
      </c>
      <c r="J9214" s="264">
        <v>120</v>
      </c>
      <c r="K9214" s="82" t="str">
        <f>IFERROR(IFERROR(VLOOKUP(I9214,'DE-PARA'!B:D,3,0),VLOOKUP(I9214,'DE-PARA'!C:D,2,0)),"NÃO ENCONTRADO")</f>
        <v>Materiais</v>
      </c>
      <c r="L9214" s="50" t="str">
        <f>VLOOKUP(K9214,'Base -Receita-Despesa'!$B:$AS,1,FALSE)</f>
        <v>Materiais</v>
      </c>
    </row>
    <row r="9215" spans="1:12" ht="15" customHeight="1" x14ac:dyDescent="0.25">
      <c r="A9215" s="81" t="str">
        <f t="shared" si="294"/>
        <v>2020</v>
      </c>
      <c r="B9215" s="259" t="s">
        <v>1021</v>
      </c>
      <c r="C9215" s="260" t="s">
        <v>1022</v>
      </c>
      <c r="D9215" s="73" t="str">
        <f t="shared" si="293"/>
        <v>out/2020</v>
      </c>
      <c r="E9215" s="263">
        <v>44132</v>
      </c>
      <c r="F9215" s="259">
        <v>3255</v>
      </c>
      <c r="G9215" s="259" t="s">
        <v>299</v>
      </c>
      <c r="H9215" s="264" t="s">
        <v>2128</v>
      </c>
      <c r="I9215" s="264" t="s">
        <v>253</v>
      </c>
      <c r="J9215" s="264">
        <v>180.24</v>
      </c>
      <c r="K9215" s="82" t="str">
        <f>IFERROR(IFERROR(VLOOKUP(I9215,'DE-PARA'!B:D,3,0),VLOOKUP(I9215,'DE-PARA'!C:D,2,0)),"NÃO ENCONTRADO")</f>
        <v>Materiais</v>
      </c>
      <c r="L9215" s="50" t="str">
        <f>VLOOKUP(K9215,'Base -Receita-Despesa'!$B:$AS,1,FALSE)</f>
        <v>Materiais</v>
      </c>
    </row>
    <row r="9216" spans="1:12" ht="15" customHeight="1" x14ac:dyDescent="0.25">
      <c r="A9216" s="81" t="str">
        <f t="shared" si="294"/>
        <v>2020</v>
      </c>
      <c r="B9216" s="259" t="s">
        <v>1021</v>
      </c>
      <c r="C9216" s="260" t="s">
        <v>1022</v>
      </c>
      <c r="D9216" s="73" t="str">
        <f t="shared" si="293"/>
        <v>out/2020</v>
      </c>
      <c r="E9216" s="263">
        <v>44132</v>
      </c>
      <c r="F9216" s="259">
        <v>3256</v>
      </c>
      <c r="G9216" s="259" t="s">
        <v>299</v>
      </c>
      <c r="H9216" s="264" t="s">
        <v>2128</v>
      </c>
      <c r="I9216" s="264" t="s">
        <v>253</v>
      </c>
      <c r="J9216" s="264">
        <v>8.98</v>
      </c>
      <c r="K9216" s="82" t="str">
        <f>IFERROR(IFERROR(VLOOKUP(I9216,'DE-PARA'!B:D,3,0),VLOOKUP(I9216,'DE-PARA'!C:D,2,0)),"NÃO ENCONTRADO")</f>
        <v>Materiais</v>
      </c>
      <c r="L9216" s="50" t="str">
        <f>VLOOKUP(K9216,'Base -Receita-Despesa'!$B:$AS,1,FALSE)</f>
        <v>Materiais</v>
      </c>
    </row>
    <row r="9217" spans="1:12" ht="15" customHeight="1" x14ac:dyDescent="0.25">
      <c r="A9217" s="81" t="str">
        <f t="shared" si="294"/>
        <v>2020</v>
      </c>
      <c r="B9217" s="259" t="s">
        <v>1021</v>
      </c>
      <c r="C9217" s="260" t="s">
        <v>1022</v>
      </c>
      <c r="D9217" s="73" t="str">
        <f t="shared" si="293"/>
        <v>out/2020</v>
      </c>
      <c r="E9217" s="263">
        <v>44132</v>
      </c>
      <c r="F9217" s="259">
        <v>3257</v>
      </c>
      <c r="G9217" s="259" t="s">
        <v>299</v>
      </c>
      <c r="H9217" s="264" t="s">
        <v>2128</v>
      </c>
      <c r="I9217" s="264" t="s">
        <v>253</v>
      </c>
      <c r="J9217" s="264">
        <v>459.12</v>
      </c>
      <c r="K9217" s="82" t="str">
        <f>IFERROR(IFERROR(VLOOKUP(I9217,'DE-PARA'!B:D,3,0),VLOOKUP(I9217,'DE-PARA'!C:D,2,0)),"NÃO ENCONTRADO")</f>
        <v>Materiais</v>
      </c>
      <c r="L9217" s="50" t="str">
        <f>VLOOKUP(K9217,'Base -Receita-Despesa'!$B:$AS,1,FALSE)</f>
        <v>Materiais</v>
      </c>
    </row>
    <row r="9218" spans="1:12" ht="15" customHeight="1" x14ac:dyDescent="0.25">
      <c r="A9218" s="81" t="str">
        <f t="shared" si="294"/>
        <v>2020</v>
      </c>
      <c r="B9218" s="259" t="s">
        <v>1021</v>
      </c>
      <c r="C9218" s="260" t="s">
        <v>1022</v>
      </c>
      <c r="D9218" s="73" t="str">
        <f t="shared" si="293"/>
        <v>out/2020</v>
      </c>
      <c r="E9218" s="263">
        <v>44132</v>
      </c>
      <c r="F9218" s="259">
        <v>3259</v>
      </c>
      <c r="G9218" s="259" t="s">
        <v>299</v>
      </c>
      <c r="H9218" s="264" t="s">
        <v>2128</v>
      </c>
      <c r="I9218" s="264" t="s">
        <v>253</v>
      </c>
      <c r="J9218" s="264">
        <v>459.12</v>
      </c>
      <c r="K9218" s="82" t="str">
        <f>IFERROR(IFERROR(VLOOKUP(I9218,'DE-PARA'!B:D,3,0),VLOOKUP(I9218,'DE-PARA'!C:D,2,0)),"NÃO ENCONTRADO")</f>
        <v>Materiais</v>
      </c>
      <c r="L9218" s="50" t="str">
        <f>VLOOKUP(K9218,'Base -Receita-Despesa'!$B:$AS,1,FALSE)</f>
        <v>Materiais</v>
      </c>
    </row>
    <row r="9219" spans="1:12" ht="15" customHeight="1" x14ac:dyDescent="0.25">
      <c r="A9219" s="81" t="str">
        <f t="shared" si="294"/>
        <v>2020</v>
      </c>
      <c r="B9219" s="259" t="s">
        <v>1021</v>
      </c>
      <c r="C9219" s="260" t="s">
        <v>1022</v>
      </c>
      <c r="D9219" s="73" t="str">
        <f t="shared" ref="D9219:D9282" si="295">TEXT(E9219,"mmm/aaaa")</f>
        <v>out/2020</v>
      </c>
      <c r="E9219" s="263">
        <v>44132</v>
      </c>
      <c r="F9219" s="259">
        <v>3260</v>
      </c>
      <c r="G9219" s="259" t="s">
        <v>299</v>
      </c>
      <c r="H9219" s="264" t="s">
        <v>2128</v>
      </c>
      <c r="I9219" s="264" t="s">
        <v>253</v>
      </c>
      <c r="J9219" s="264">
        <v>342.4</v>
      </c>
      <c r="K9219" s="82" t="str">
        <f>IFERROR(IFERROR(VLOOKUP(I9219,'DE-PARA'!B:D,3,0),VLOOKUP(I9219,'DE-PARA'!C:D,2,0)),"NÃO ENCONTRADO")</f>
        <v>Materiais</v>
      </c>
      <c r="L9219" s="50" t="str">
        <f>VLOOKUP(K9219,'Base -Receita-Despesa'!$B:$AS,1,FALSE)</f>
        <v>Materiais</v>
      </c>
    </row>
    <row r="9220" spans="1:12" ht="15" customHeight="1" x14ac:dyDescent="0.25">
      <c r="A9220" s="81" t="str">
        <f t="shared" si="294"/>
        <v>2020</v>
      </c>
      <c r="B9220" s="259" t="s">
        <v>1021</v>
      </c>
      <c r="C9220" s="260" t="s">
        <v>1022</v>
      </c>
      <c r="D9220" s="73" t="str">
        <f t="shared" si="295"/>
        <v>out/2020</v>
      </c>
      <c r="E9220" s="263">
        <v>44132</v>
      </c>
      <c r="F9220" s="259">
        <v>3261</v>
      </c>
      <c r="G9220" s="259" t="s">
        <v>299</v>
      </c>
      <c r="H9220" s="264" t="s">
        <v>2128</v>
      </c>
      <c r="I9220" s="264" t="s">
        <v>253</v>
      </c>
      <c r="J9220" s="264">
        <v>4.34</v>
      </c>
      <c r="K9220" s="82" t="str">
        <f>IFERROR(IFERROR(VLOOKUP(I9220,'DE-PARA'!B:D,3,0),VLOOKUP(I9220,'DE-PARA'!C:D,2,0)),"NÃO ENCONTRADO")</f>
        <v>Materiais</v>
      </c>
      <c r="L9220" s="50" t="str">
        <f>VLOOKUP(K9220,'Base -Receita-Despesa'!$B:$AS,1,FALSE)</f>
        <v>Materiais</v>
      </c>
    </row>
    <row r="9221" spans="1:12" ht="15" customHeight="1" x14ac:dyDescent="0.25">
      <c r="A9221" s="81" t="str">
        <f t="shared" si="294"/>
        <v>2020</v>
      </c>
      <c r="B9221" s="259" t="s">
        <v>1021</v>
      </c>
      <c r="C9221" s="260" t="s">
        <v>1022</v>
      </c>
      <c r="D9221" s="73" t="str">
        <f t="shared" si="295"/>
        <v>out/2020</v>
      </c>
      <c r="E9221" s="263">
        <v>44132</v>
      </c>
      <c r="F9221" s="259">
        <v>3262</v>
      </c>
      <c r="G9221" s="259" t="s">
        <v>299</v>
      </c>
      <c r="H9221" s="264" t="s">
        <v>2128</v>
      </c>
      <c r="I9221" s="264" t="s">
        <v>253</v>
      </c>
      <c r="J9221" s="264">
        <v>546.62</v>
      </c>
      <c r="K9221" s="82" t="str">
        <f>IFERROR(IFERROR(VLOOKUP(I9221,'DE-PARA'!B:D,3,0),VLOOKUP(I9221,'DE-PARA'!C:D,2,0)),"NÃO ENCONTRADO")</f>
        <v>Materiais</v>
      </c>
      <c r="L9221" s="50" t="str">
        <f>VLOOKUP(K9221,'Base -Receita-Despesa'!$B:$AS,1,FALSE)</f>
        <v>Materiais</v>
      </c>
    </row>
    <row r="9222" spans="1:12" ht="15" customHeight="1" x14ac:dyDescent="0.25">
      <c r="A9222" s="81" t="str">
        <f t="shared" si="294"/>
        <v>2020</v>
      </c>
      <c r="B9222" s="259" t="s">
        <v>1021</v>
      </c>
      <c r="C9222" s="260" t="s">
        <v>1022</v>
      </c>
      <c r="D9222" s="73" t="str">
        <f t="shared" si="295"/>
        <v>out/2020</v>
      </c>
      <c r="E9222" s="263">
        <v>44132</v>
      </c>
      <c r="F9222" s="259">
        <v>3263</v>
      </c>
      <c r="G9222" s="259" t="s">
        <v>299</v>
      </c>
      <c r="H9222" s="264" t="s">
        <v>2128</v>
      </c>
      <c r="I9222" s="264" t="s">
        <v>253</v>
      </c>
      <c r="J9222" s="264">
        <v>8.68</v>
      </c>
      <c r="K9222" s="82" t="str">
        <f>IFERROR(IFERROR(VLOOKUP(I9222,'DE-PARA'!B:D,3,0),VLOOKUP(I9222,'DE-PARA'!C:D,2,0)),"NÃO ENCONTRADO")</f>
        <v>Materiais</v>
      </c>
      <c r="L9222" s="50" t="str">
        <f>VLOOKUP(K9222,'Base -Receita-Despesa'!$B:$AS,1,FALSE)</f>
        <v>Materiais</v>
      </c>
    </row>
    <row r="9223" spans="1:12" ht="15" customHeight="1" x14ac:dyDescent="0.25">
      <c r="A9223" s="81" t="str">
        <f t="shared" si="294"/>
        <v>2020</v>
      </c>
      <c r="B9223" s="259" t="s">
        <v>1021</v>
      </c>
      <c r="C9223" s="260" t="s">
        <v>1022</v>
      </c>
      <c r="D9223" s="73" t="str">
        <f t="shared" si="295"/>
        <v>out/2020</v>
      </c>
      <c r="E9223" s="263">
        <v>44132</v>
      </c>
      <c r="F9223" s="259">
        <v>3264</v>
      </c>
      <c r="G9223" s="259" t="s">
        <v>299</v>
      </c>
      <c r="H9223" s="264" t="s">
        <v>2128</v>
      </c>
      <c r="I9223" s="264" t="s">
        <v>253</v>
      </c>
      <c r="J9223" s="264">
        <v>324.26</v>
      </c>
      <c r="K9223" s="82" t="str">
        <f>IFERROR(IFERROR(VLOOKUP(I9223,'DE-PARA'!B:D,3,0),VLOOKUP(I9223,'DE-PARA'!C:D,2,0)),"NÃO ENCONTRADO")</f>
        <v>Materiais</v>
      </c>
      <c r="L9223" s="50" t="str">
        <f>VLOOKUP(K9223,'Base -Receita-Despesa'!$B:$AS,1,FALSE)</f>
        <v>Materiais</v>
      </c>
    </row>
    <row r="9224" spans="1:12" ht="15" customHeight="1" x14ac:dyDescent="0.25">
      <c r="A9224" s="81" t="str">
        <f t="shared" si="294"/>
        <v>2020</v>
      </c>
      <c r="B9224" s="259" t="s">
        <v>1021</v>
      </c>
      <c r="C9224" s="260" t="s">
        <v>1022</v>
      </c>
      <c r="D9224" s="73" t="str">
        <f t="shared" si="295"/>
        <v>out/2020</v>
      </c>
      <c r="E9224" s="263">
        <v>44132</v>
      </c>
      <c r="F9224" s="259">
        <v>3265</v>
      </c>
      <c r="G9224" s="259" t="s">
        <v>299</v>
      </c>
      <c r="H9224" s="264" t="s">
        <v>2128</v>
      </c>
      <c r="I9224" s="264" t="s">
        <v>253</v>
      </c>
      <c r="J9224" s="264">
        <v>459.12</v>
      </c>
      <c r="K9224" s="82" t="str">
        <f>IFERROR(IFERROR(VLOOKUP(I9224,'DE-PARA'!B:D,3,0),VLOOKUP(I9224,'DE-PARA'!C:D,2,0)),"NÃO ENCONTRADO")</f>
        <v>Materiais</v>
      </c>
      <c r="L9224" s="50" t="str">
        <f>VLOOKUP(K9224,'Base -Receita-Despesa'!$B:$AS,1,FALSE)</f>
        <v>Materiais</v>
      </c>
    </row>
    <row r="9225" spans="1:12" ht="15" customHeight="1" x14ac:dyDescent="0.25">
      <c r="A9225" s="81" t="str">
        <f t="shared" si="294"/>
        <v>2020</v>
      </c>
      <c r="B9225" s="259" t="s">
        <v>1021</v>
      </c>
      <c r="C9225" s="260" t="s">
        <v>1022</v>
      </c>
      <c r="D9225" s="73" t="str">
        <f t="shared" si="295"/>
        <v>out/2020</v>
      </c>
      <c r="E9225" s="263">
        <v>44132</v>
      </c>
      <c r="F9225" s="259">
        <v>3266</v>
      </c>
      <c r="G9225" s="259" t="s">
        <v>299</v>
      </c>
      <c r="H9225" s="264" t="s">
        <v>2128</v>
      </c>
      <c r="I9225" s="264" t="s">
        <v>253</v>
      </c>
      <c r="J9225" s="264">
        <v>373.42</v>
      </c>
      <c r="K9225" s="82" t="str">
        <f>IFERROR(IFERROR(VLOOKUP(I9225,'DE-PARA'!B:D,3,0),VLOOKUP(I9225,'DE-PARA'!C:D,2,0)),"NÃO ENCONTRADO")</f>
        <v>Materiais</v>
      </c>
      <c r="L9225" s="50" t="str">
        <f>VLOOKUP(K9225,'Base -Receita-Despesa'!$B:$AS,1,FALSE)</f>
        <v>Materiais</v>
      </c>
    </row>
    <row r="9226" spans="1:12" ht="15" customHeight="1" x14ac:dyDescent="0.25">
      <c r="A9226" s="81" t="str">
        <f t="shared" si="294"/>
        <v>2020</v>
      </c>
      <c r="B9226" s="259" t="s">
        <v>1021</v>
      </c>
      <c r="C9226" s="260" t="s">
        <v>1022</v>
      </c>
      <c r="D9226" s="73" t="str">
        <f t="shared" si="295"/>
        <v>out/2020</v>
      </c>
      <c r="E9226" s="263">
        <v>44132</v>
      </c>
      <c r="F9226" s="259">
        <v>3267</v>
      </c>
      <c r="G9226" s="259" t="s">
        <v>299</v>
      </c>
      <c r="H9226" s="264" t="s">
        <v>2128</v>
      </c>
      <c r="I9226" s="264" t="s">
        <v>253</v>
      </c>
      <c r="J9226" s="264">
        <v>388.06</v>
      </c>
      <c r="K9226" s="82" t="str">
        <f>IFERROR(IFERROR(VLOOKUP(I9226,'DE-PARA'!B:D,3,0),VLOOKUP(I9226,'DE-PARA'!C:D,2,0)),"NÃO ENCONTRADO")</f>
        <v>Materiais</v>
      </c>
      <c r="L9226" s="50" t="str">
        <f>VLOOKUP(K9226,'Base -Receita-Despesa'!$B:$AS,1,FALSE)</f>
        <v>Materiais</v>
      </c>
    </row>
    <row r="9227" spans="1:12" ht="15" customHeight="1" x14ac:dyDescent="0.25">
      <c r="A9227" s="81" t="str">
        <f t="shared" si="294"/>
        <v>2020</v>
      </c>
      <c r="B9227" s="259" t="s">
        <v>1021</v>
      </c>
      <c r="C9227" s="260" t="s">
        <v>1022</v>
      </c>
      <c r="D9227" s="73" t="str">
        <f t="shared" si="295"/>
        <v>out/2020</v>
      </c>
      <c r="E9227" s="263">
        <v>44132</v>
      </c>
      <c r="F9227" s="259">
        <v>3268</v>
      </c>
      <c r="G9227" s="259" t="s">
        <v>299</v>
      </c>
      <c r="H9227" s="264" t="s">
        <v>2128</v>
      </c>
      <c r="I9227" s="264" t="s">
        <v>253</v>
      </c>
      <c r="J9227" s="264">
        <v>109.23</v>
      </c>
      <c r="K9227" s="82" t="str">
        <f>IFERROR(IFERROR(VLOOKUP(I9227,'DE-PARA'!B:D,3,0),VLOOKUP(I9227,'DE-PARA'!C:D,2,0)),"NÃO ENCONTRADO")</f>
        <v>Materiais</v>
      </c>
      <c r="L9227" s="50" t="str">
        <f>VLOOKUP(K9227,'Base -Receita-Despesa'!$B:$AS,1,FALSE)</f>
        <v>Materiais</v>
      </c>
    </row>
    <row r="9228" spans="1:12" ht="15" customHeight="1" x14ac:dyDescent="0.25">
      <c r="A9228" s="81" t="str">
        <f t="shared" si="294"/>
        <v>2020</v>
      </c>
      <c r="B9228" s="259" t="s">
        <v>1021</v>
      </c>
      <c r="C9228" s="260" t="s">
        <v>1022</v>
      </c>
      <c r="D9228" s="73" t="str">
        <f t="shared" si="295"/>
        <v>out/2020</v>
      </c>
      <c r="E9228" s="263">
        <v>44132</v>
      </c>
      <c r="F9228" s="259">
        <v>3276</v>
      </c>
      <c r="G9228" s="259" t="s">
        <v>319</v>
      </c>
      <c r="H9228" s="264" t="s">
        <v>2128</v>
      </c>
      <c r="I9228" s="264" t="s">
        <v>253</v>
      </c>
      <c r="J9228" s="264">
        <v>458.96</v>
      </c>
      <c r="K9228" s="82" t="str">
        <f>IFERROR(IFERROR(VLOOKUP(I9228,'DE-PARA'!B:D,3,0),VLOOKUP(I9228,'DE-PARA'!C:D,2,0)),"NÃO ENCONTRADO")</f>
        <v>Materiais</v>
      </c>
      <c r="L9228" s="50" t="str">
        <f>VLOOKUP(K9228,'Base -Receita-Despesa'!$B:$AS,1,FALSE)</f>
        <v>Materiais</v>
      </c>
    </row>
    <row r="9229" spans="1:12" ht="15" customHeight="1" x14ac:dyDescent="0.25">
      <c r="A9229" s="81" t="str">
        <f t="shared" si="294"/>
        <v>2020</v>
      </c>
      <c r="B9229" s="259" t="s">
        <v>1021</v>
      </c>
      <c r="C9229" s="260" t="s">
        <v>1022</v>
      </c>
      <c r="D9229" s="73" t="str">
        <f t="shared" si="295"/>
        <v>out/2020</v>
      </c>
      <c r="E9229" s="263">
        <v>44132</v>
      </c>
      <c r="F9229" s="259">
        <v>3276</v>
      </c>
      <c r="G9229" s="259" t="s">
        <v>299</v>
      </c>
      <c r="H9229" s="264" t="s">
        <v>2128</v>
      </c>
      <c r="I9229" s="264" t="s">
        <v>253</v>
      </c>
      <c r="J9229" s="264">
        <v>459.12</v>
      </c>
      <c r="K9229" s="82" t="str">
        <f>IFERROR(IFERROR(VLOOKUP(I9229,'DE-PARA'!B:D,3,0),VLOOKUP(I9229,'DE-PARA'!C:D,2,0)),"NÃO ENCONTRADO")</f>
        <v>Materiais</v>
      </c>
      <c r="L9229" s="50" t="str">
        <f>VLOOKUP(K9229,'Base -Receita-Despesa'!$B:$AS,1,FALSE)</f>
        <v>Materiais</v>
      </c>
    </row>
    <row r="9230" spans="1:12" ht="15" customHeight="1" x14ac:dyDescent="0.25">
      <c r="A9230" s="81" t="str">
        <f t="shared" si="294"/>
        <v>2020</v>
      </c>
      <c r="B9230" s="259" t="s">
        <v>1021</v>
      </c>
      <c r="C9230" s="260" t="s">
        <v>1022</v>
      </c>
      <c r="D9230" s="73" t="str">
        <f t="shared" si="295"/>
        <v>out/2020</v>
      </c>
      <c r="E9230" s="263">
        <v>44132</v>
      </c>
      <c r="F9230" s="259">
        <v>3277</v>
      </c>
      <c r="G9230" s="259" t="s">
        <v>319</v>
      </c>
      <c r="H9230" s="264" t="s">
        <v>2128</v>
      </c>
      <c r="I9230" s="264" t="s">
        <v>253</v>
      </c>
      <c r="J9230" s="264">
        <v>8.66</v>
      </c>
      <c r="K9230" s="82" t="str">
        <f>IFERROR(IFERROR(VLOOKUP(I9230,'DE-PARA'!B:D,3,0),VLOOKUP(I9230,'DE-PARA'!C:D,2,0)),"NÃO ENCONTRADO")</f>
        <v>Materiais</v>
      </c>
      <c r="L9230" s="50" t="str">
        <f>VLOOKUP(K9230,'Base -Receita-Despesa'!$B:$AS,1,FALSE)</f>
        <v>Materiais</v>
      </c>
    </row>
    <row r="9231" spans="1:12" ht="15" customHeight="1" x14ac:dyDescent="0.25">
      <c r="A9231" s="81" t="str">
        <f t="shared" si="294"/>
        <v>2020</v>
      </c>
      <c r="B9231" s="259" t="s">
        <v>1021</v>
      </c>
      <c r="C9231" s="260" t="s">
        <v>1022</v>
      </c>
      <c r="D9231" s="73" t="str">
        <f t="shared" si="295"/>
        <v>out/2020</v>
      </c>
      <c r="E9231" s="263">
        <v>44132</v>
      </c>
      <c r="F9231" s="259">
        <v>3277</v>
      </c>
      <c r="G9231" s="259" t="s">
        <v>299</v>
      </c>
      <c r="H9231" s="264" t="s">
        <v>2128</v>
      </c>
      <c r="I9231" s="264" t="s">
        <v>253</v>
      </c>
      <c r="J9231" s="264">
        <v>8.68</v>
      </c>
      <c r="K9231" s="82" t="str">
        <f>IFERROR(IFERROR(VLOOKUP(I9231,'DE-PARA'!B:D,3,0),VLOOKUP(I9231,'DE-PARA'!C:D,2,0)),"NÃO ENCONTRADO")</f>
        <v>Materiais</v>
      </c>
      <c r="L9231" s="50" t="str">
        <f>VLOOKUP(K9231,'Base -Receita-Despesa'!$B:$AS,1,FALSE)</f>
        <v>Materiais</v>
      </c>
    </row>
    <row r="9232" spans="1:12" ht="15" customHeight="1" x14ac:dyDescent="0.25">
      <c r="A9232" s="81" t="str">
        <f t="shared" si="294"/>
        <v>2020</v>
      </c>
      <c r="B9232" s="259" t="s">
        <v>1021</v>
      </c>
      <c r="C9232" s="260" t="s">
        <v>1022</v>
      </c>
      <c r="D9232" s="73" t="str">
        <f t="shared" si="295"/>
        <v>out/2020</v>
      </c>
      <c r="E9232" s="263">
        <v>44132</v>
      </c>
      <c r="F9232" s="259">
        <v>3279</v>
      </c>
      <c r="G9232" s="259" t="s">
        <v>319</v>
      </c>
      <c r="H9232" s="264" t="s">
        <v>2128</v>
      </c>
      <c r="I9232" s="264" t="s">
        <v>253</v>
      </c>
      <c r="J9232" s="264">
        <v>8.66</v>
      </c>
      <c r="K9232" s="82" t="str">
        <f>IFERROR(IFERROR(VLOOKUP(I9232,'DE-PARA'!B:D,3,0),VLOOKUP(I9232,'DE-PARA'!C:D,2,0)),"NÃO ENCONTRADO")</f>
        <v>Materiais</v>
      </c>
      <c r="L9232" s="50" t="str">
        <f>VLOOKUP(K9232,'Base -Receita-Despesa'!$B:$AS,1,FALSE)</f>
        <v>Materiais</v>
      </c>
    </row>
    <row r="9233" spans="1:12" ht="15" customHeight="1" x14ac:dyDescent="0.25">
      <c r="A9233" s="81" t="str">
        <f t="shared" si="294"/>
        <v>2020</v>
      </c>
      <c r="B9233" s="259" t="s">
        <v>1021</v>
      </c>
      <c r="C9233" s="260" t="s">
        <v>1022</v>
      </c>
      <c r="D9233" s="73" t="str">
        <f t="shared" si="295"/>
        <v>out/2020</v>
      </c>
      <c r="E9233" s="263">
        <v>44132</v>
      </c>
      <c r="F9233" s="259">
        <v>3279</v>
      </c>
      <c r="G9233" s="259" t="s">
        <v>299</v>
      </c>
      <c r="H9233" s="264" t="s">
        <v>2128</v>
      </c>
      <c r="I9233" s="264" t="s">
        <v>253</v>
      </c>
      <c r="J9233" s="264">
        <v>8.68</v>
      </c>
      <c r="K9233" s="82" t="str">
        <f>IFERROR(IFERROR(VLOOKUP(I9233,'DE-PARA'!B:D,3,0),VLOOKUP(I9233,'DE-PARA'!C:D,2,0)),"NÃO ENCONTRADO")</f>
        <v>Materiais</v>
      </c>
      <c r="L9233" s="50" t="str">
        <f>VLOOKUP(K9233,'Base -Receita-Despesa'!$B:$AS,1,FALSE)</f>
        <v>Materiais</v>
      </c>
    </row>
    <row r="9234" spans="1:12" ht="15" customHeight="1" x14ac:dyDescent="0.25">
      <c r="A9234" s="81" t="str">
        <f t="shared" si="294"/>
        <v>2020</v>
      </c>
      <c r="B9234" s="259" t="s">
        <v>1021</v>
      </c>
      <c r="C9234" s="260" t="s">
        <v>1022</v>
      </c>
      <c r="D9234" s="73" t="str">
        <f t="shared" si="295"/>
        <v>out/2020</v>
      </c>
      <c r="E9234" s="263">
        <v>44132</v>
      </c>
      <c r="F9234" s="259">
        <v>3280</v>
      </c>
      <c r="G9234" s="259" t="s">
        <v>319</v>
      </c>
      <c r="H9234" s="264" t="s">
        <v>2128</v>
      </c>
      <c r="I9234" s="264" t="s">
        <v>253</v>
      </c>
      <c r="J9234" s="264">
        <v>550.78</v>
      </c>
      <c r="K9234" s="82" t="str">
        <f>IFERROR(IFERROR(VLOOKUP(I9234,'DE-PARA'!B:D,3,0),VLOOKUP(I9234,'DE-PARA'!C:D,2,0)),"NÃO ENCONTRADO")</f>
        <v>Materiais</v>
      </c>
      <c r="L9234" s="50" t="str">
        <f>VLOOKUP(K9234,'Base -Receita-Despesa'!$B:$AS,1,FALSE)</f>
        <v>Materiais</v>
      </c>
    </row>
    <row r="9235" spans="1:12" ht="15" customHeight="1" x14ac:dyDescent="0.25">
      <c r="A9235" s="81" t="str">
        <f t="shared" si="294"/>
        <v>2020</v>
      </c>
      <c r="B9235" s="259" t="s">
        <v>1021</v>
      </c>
      <c r="C9235" s="260" t="s">
        <v>1022</v>
      </c>
      <c r="D9235" s="73" t="str">
        <f t="shared" si="295"/>
        <v>out/2020</v>
      </c>
      <c r="E9235" s="263">
        <v>44132</v>
      </c>
      <c r="F9235" s="259">
        <v>3280</v>
      </c>
      <c r="G9235" s="259" t="s">
        <v>299</v>
      </c>
      <c r="H9235" s="264" t="s">
        <v>2128</v>
      </c>
      <c r="I9235" s="264" t="s">
        <v>253</v>
      </c>
      <c r="J9235" s="264">
        <v>550.96</v>
      </c>
      <c r="K9235" s="82" t="str">
        <f>IFERROR(IFERROR(VLOOKUP(I9235,'DE-PARA'!B:D,3,0),VLOOKUP(I9235,'DE-PARA'!C:D,2,0)),"NÃO ENCONTRADO")</f>
        <v>Materiais</v>
      </c>
      <c r="L9235" s="50" t="str">
        <f>VLOOKUP(K9235,'Base -Receita-Despesa'!$B:$AS,1,FALSE)</f>
        <v>Materiais</v>
      </c>
    </row>
    <row r="9236" spans="1:12" ht="15" customHeight="1" x14ac:dyDescent="0.25">
      <c r="A9236" s="81" t="str">
        <f t="shared" si="294"/>
        <v>2020</v>
      </c>
      <c r="B9236" s="259" t="s">
        <v>1021</v>
      </c>
      <c r="C9236" s="260" t="s">
        <v>1022</v>
      </c>
      <c r="D9236" s="73" t="str">
        <f t="shared" si="295"/>
        <v>out/2020</v>
      </c>
      <c r="E9236" s="263">
        <v>44132</v>
      </c>
      <c r="F9236" s="259">
        <v>3287</v>
      </c>
      <c r="G9236" s="259" t="s">
        <v>319</v>
      </c>
      <c r="H9236" s="264" t="s">
        <v>2128</v>
      </c>
      <c r="I9236" s="264" t="s">
        <v>253</v>
      </c>
      <c r="J9236" s="264">
        <v>18.47</v>
      </c>
      <c r="K9236" s="82" t="str">
        <f>IFERROR(IFERROR(VLOOKUP(I9236,'DE-PARA'!B:D,3,0),VLOOKUP(I9236,'DE-PARA'!C:D,2,0)),"NÃO ENCONTRADO")</f>
        <v>Materiais</v>
      </c>
      <c r="L9236" s="50" t="str">
        <f>VLOOKUP(K9236,'Base -Receita-Despesa'!$B:$AS,1,FALSE)</f>
        <v>Materiais</v>
      </c>
    </row>
    <row r="9237" spans="1:12" ht="15" customHeight="1" x14ac:dyDescent="0.25">
      <c r="A9237" s="81" t="str">
        <f t="shared" si="294"/>
        <v>2020</v>
      </c>
      <c r="B9237" s="259" t="s">
        <v>1021</v>
      </c>
      <c r="C9237" s="260" t="s">
        <v>1022</v>
      </c>
      <c r="D9237" s="73" t="str">
        <f t="shared" si="295"/>
        <v>out/2020</v>
      </c>
      <c r="E9237" s="263">
        <v>44132</v>
      </c>
      <c r="F9237" s="259">
        <v>3287</v>
      </c>
      <c r="G9237" s="259" t="s">
        <v>299</v>
      </c>
      <c r="H9237" s="264" t="s">
        <v>2128</v>
      </c>
      <c r="I9237" s="264" t="s">
        <v>253</v>
      </c>
      <c r="J9237" s="264">
        <v>18.48</v>
      </c>
      <c r="K9237" s="82" t="str">
        <f>IFERROR(IFERROR(VLOOKUP(I9237,'DE-PARA'!B:D,3,0),VLOOKUP(I9237,'DE-PARA'!C:D,2,0)),"NÃO ENCONTRADO")</f>
        <v>Materiais</v>
      </c>
      <c r="L9237" s="50" t="str">
        <f>VLOOKUP(K9237,'Base -Receita-Despesa'!$B:$AS,1,FALSE)</f>
        <v>Materiais</v>
      </c>
    </row>
    <row r="9238" spans="1:12" ht="15" customHeight="1" x14ac:dyDescent="0.25">
      <c r="A9238" s="81" t="str">
        <f t="shared" si="294"/>
        <v>2020</v>
      </c>
      <c r="B9238" s="259" t="s">
        <v>1021</v>
      </c>
      <c r="C9238" s="260" t="s">
        <v>1022</v>
      </c>
      <c r="D9238" s="73" t="str">
        <f t="shared" si="295"/>
        <v>out/2020</v>
      </c>
      <c r="E9238" s="263">
        <v>44132</v>
      </c>
      <c r="F9238" s="259">
        <v>3340</v>
      </c>
      <c r="G9238" s="259" t="s">
        <v>319</v>
      </c>
      <c r="H9238" s="264" t="s">
        <v>2128</v>
      </c>
      <c r="I9238" s="264" t="s">
        <v>253</v>
      </c>
      <c r="J9238" s="264">
        <v>365.42</v>
      </c>
      <c r="K9238" s="82" t="str">
        <f>IFERROR(IFERROR(VLOOKUP(I9238,'DE-PARA'!B:D,3,0),VLOOKUP(I9238,'DE-PARA'!C:D,2,0)),"NÃO ENCONTRADO")</f>
        <v>Materiais</v>
      </c>
      <c r="L9238" s="50" t="str">
        <f>VLOOKUP(K9238,'Base -Receita-Despesa'!$B:$AS,1,FALSE)</f>
        <v>Materiais</v>
      </c>
    </row>
    <row r="9239" spans="1:12" ht="15" customHeight="1" x14ac:dyDescent="0.25">
      <c r="A9239" s="81" t="str">
        <f t="shared" si="294"/>
        <v>2020</v>
      </c>
      <c r="B9239" s="259" t="s">
        <v>1021</v>
      </c>
      <c r="C9239" s="260" t="s">
        <v>1022</v>
      </c>
      <c r="D9239" s="73" t="str">
        <f t="shared" si="295"/>
        <v>out/2020</v>
      </c>
      <c r="E9239" s="263">
        <v>44132</v>
      </c>
      <c r="F9239" s="259">
        <v>3340</v>
      </c>
      <c r="G9239" s="259" t="s">
        <v>299</v>
      </c>
      <c r="H9239" s="264" t="s">
        <v>2128</v>
      </c>
      <c r="I9239" s="264" t="s">
        <v>253</v>
      </c>
      <c r="J9239" s="264">
        <v>365.55</v>
      </c>
      <c r="K9239" s="82" t="str">
        <f>IFERROR(IFERROR(VLOOKUP(I9239,'DE-PARA'!B:D,3,0),VLOOKUP(I9239,'DE-PARA'!C:D,2,0)),"NÃO ENCONTRADO")</f>
        <v>Materiais</v>
      </c>
      <c r="L9239" s="50" t="str">
        <f>VLOOKUP(K9239,'Base -Receita-Despesa'!$B:$AS,1,FALSE)</f>
        <v>Materiais</v>
      </c>
    </row>
    <row r="9240" spans="1:12" ht="15" customHeight="1" x14ac:dyDescent="0.25">
      <c r="A9240" s="81" t="str">
        <f t="shared" si="294"/>
        <v>2020</v>
      </c>
      <c r="B9240" s="259" t="s">
        <v>1021</v>
      </c>
      <c r="C9240" s="260" t="s">
        <v>1022</v>
      </c>
      <c r="D9240" s="73" t="str">
        <f t="shared" si="295"/>
        <v>out/2020</v>
      </c>
      <c r="E9240" s="263">
        <v>44132</v>
      </c>
      <c r="F9240" s="259">
        <v>3341</v>
      </c>
      <c r="G9240" s="259" t="s">
        <v>319</v>
      </c>
      <c r="H9240" s="264" t="s">
        <v>2128</v>
      </c>
      <c r="I9240" s="264" t="s">
        <v>253</v>
      </c>
      <c r="J9240" s="264">
        <v>373.29</v>
      </c>
      <c r="K9240" s="82" t="str">
        <f>IFERROR(IFERROR(VLOOKUP(I9240,'DE-PARA'!B:D,3,0),VLOOKUP(I9240,'DE-PARA'!C:D,2,0)),"NÃO ENCONTRADO")</f>
        <v>Materiais</v>
      </c>
      <c r="L9240" s="50" t="str">
        <f>VLOOKUP(K9240,'Base -Receita-Despesa'!$B:$AS,1,FALSE)</f>
        <v>Materiais</v>
      </c>
    </row>
    <row r="9241" spans="1:12" ht="15" customHeight="1" x14ac:dyDescent="0.25">
      <c r="A9241" s="81" t="str">
        <f t="shared" si="294"/>
        <v>2020</v>
      </c>
      <c r="B9241" s="259" t="s">
        <v>1021</v>
      </c>
      <c r="C9241" s="260" t="s">
        <v>1022</v>
      </c>
      <c r="D9241" s="73" t="str">
        <f t="shared" si="295"/>
        <v>out/2020</v>
      </c>
      <c r="E9241" s="263">
        <v>44132</v>
      </c>
      <c r="F9241" s="259">
        <v>3341</v>
      </c>
      <c r="G9241" s="259" t="s">
        <v>299</v>
      </c>
      <c r="H9241" s="264" t="s">
        <v>2128</v>
      </c>
      <c r="I9241" s="264" t="s">
        <v>253</v>
      </c>
      <c r="J9241" s="264">
        <v>373.42</v>
      </c>
      <c r="K9241" s="82" t="str">
        <f>IFERROR(IFERROR(VLOOKUP(I9241,'DE-PARA'!B:D,3,0),VLOOKUP(I9241,'DE-PARA'!C:D,2,0)),"NÃO ENCONTRADO")</f>
        <v>Materiais</v>
      </c>
      <c r="L9241" s="50" t="str">
        <f>VLOOKUP(K9241,'Base -Receita-Despesa'!$B:$AS,1,FALSE)</f>
        <v>Materiais</v>
      </c>
    </row>
    <row r="9242" spans="1:12" ht="15" customHeight="1" x14ac:dyDescent="0.25">
      <c r="A9242" s="81" t="str">
        <f t="shared" si="294"/>
        <v>2020</v>
      </c>
      <c r="B9242" s="259" t="s">
        <v>1021</v>
      </c>
      <c r="C9242" s="260" t="s">
        <v>1022</v>
      </c>
      <c r="D9242" s="73" t="str">
        <f t="shared" si="295"/>
        <v>out/2020</v>
      </c>
      <c r="E9242" s="263">
        <v>44132</v>
      </c>
      <c r="F9242" s="259">
        <v>3342</v>
      </c>
      <c r="G9242" s="259" t="s">
        <v>319</v>
      </c>
      <c r="H9242" s="264" t="s">
        <v>2128</v>
      </c>
      <c r="I9242" s="264" t="s">
        <v>253</v>
      </c>
      <c r="J9242" s="264">
        <v>8.9499999999999993</v>
      </c>
      <c r="K9242" s="82" t="str">
        <f>IFERROR(IFERROR(VLOOKUP(I9242,'DE-PARA'!B:D,3,0),VLOOKUP(I9242,'DE-PARA'!C:D,2,0)),"NÃO ENCONTRADO")</f>
        <v>Materiais</v>
      </c>
      <c r="L9242" s="50" t="str">
        <f>VLOOKUP(K9242,'Base -Receita-Despesa'!$B:$AS,1,FALSE)</f>
        <v>Materiais</v>
      </c>
    </row>
    <row r="9243" spans="1:12" ht="15" customHeight="1" x14ac:dyDescent="0.25">
      <c r="A9243" s="81" t="str">
        <f t="shared" si="294"/>
        <v>2020</v>
      </c>
      <c r="B9243" s="259" t="s">
        <v>1021</v>
      </c>
      <c r="C9243" s="260" t="s">
        <v>1022</v>
      </c>
      <c r="D9243" s="73" t="str">
        <f t="shared" si="295"/>
        <v>out/2020</v>
      </c>
      <c r="E9243" s="263">
        <v>44132</v>
      </c>
      <c r="F9243" s="259">
        <v>3342</v>
      </c>
      <c r="G9243" s="259" t="s">
        <v>299</v>
      </c>
      <c r="H9243" s="264" t="s">
        <v>2128</v>
      </c>
      <c r="I9243" s="264" t="s">
        <v>253</v>
      </c>
      <c r="J9243" s="264">
        <v>8.98</v>
      </c>
      <c r="K9243" s="82" t="str">
        <f>IFERROR(IFERROR(VLOOKUP(I9243,'DE-PARA'!B:D,3,0),VLOOKUP(I9243,'DE-PARA'!C:D,2,0)),"NÃO ENCONTRADO")</f>
        <v>Materiais</v>
      </c>
      <c r="L9243" s="50" t="str">
        <f>VLOOKUP(K9243,'Base -Receita-Despesa'!$B:$AS,1,FALSE)</f>
        <v>Materiais</v>
      </c>
    </row>
    <row r="9244" spans="1:12" ht="15" customHeight="1" x14ac:dyDescent="0.25">
      <c r="A9244" s="81" t="str">
        <f t="shared" si="294"/>
        <v>2020</v>
      </c>
      <c r="B9244" s="259" t="s">
        <v>1021</v>
      </c>
      <c r="C9244" s="260" t="s">
        <v>1022</v>
      </c>
      <c r="D9244" s="73" t="str">
        <f t="shared" si="295"/>
        <v>out/2020</v>
      </c>
      <c r="E9244" s="263">
        <v>44132</v>
      </c>
      <c r="F9244" s="259">
        <v>3343</v>
      </c>
      <c r="G9244" s="259" t="s">
        <v>319</v>
      </c>
      <c r="H9244" s="264" t="s">
        <v>2128</v>
      </c>
      <c r="I9244" s="264" t="s">
        <v>253</v>
      </c>
      <c r="J9244" s="264">
        <v>10.220000000000001</v>
      </c>
      <c r="K9244" s="82" t="str">
        <f>IFERROR(IFERROR(VLOOKUP(I9244,'DE-PARA'!B:D,3,0),VLOOKUP(I9244,'DE-PARA'!C:D,2,0)),"NÃO ENCONTRADO")</f>
        <v>Materiais</v>
      </c>
      <c r="L9244" s="50" t="str">
        <f>VLOOKUP(K9244,'Base -Receita-Despesa'!$B:$AS,1,FALSE)</f>
        <v>Materiais</v>
      </c>
    </row>
    <row r="9245" spans="1:12" ht="15" customHeight="1" x14ac:dyDescent="0.25">
      <c r="A9245" s="81" t="str">
        <f t="shared" si="294"/>
        <v>2020</v>
      </c>
      <c r="B9245" s="259" t="s">
        <v>1021</v>
      </c>
      <c r="C9245" s="260" t="s">
        <v>1022</v>
      </c>
      <c r="D9245" s="73" t="str">
        <f t="shared" si="295"/>
        <v>out/2020</v>
      </c>
      <c r="E9245" s="263">
        <v>44132</v>
      </c>
      <c r="F9245" s="259">
        <v>3343</v>
      </c>
      <c r="G9245" s="259" t="s">
        <v>299</v>
      </c>
      <c r="H9245" s="264" t="s">
        <v>2128</v>
      </c>
      <c r="I9245" s="264" t="s">
        <v>253</v>
      </c>
      <c r="J9245" s="264">
        <v>10.24</v>
      </c>
      <c r="K9245" s="82" t="str">
        <f>IFERROR(IFERROR(VLOOKUP(I9245,'DE-PARA'!B:D,3,0),VLOOKUP(I9245,'DE-PARA'!C:D,2,0)),"NÃO ENCONTRADO")</f>
        <v>Materiais</v>
      </c>
      <c r="L9245" s="50" t="str">
        <f>VLOOKUP(K9245,'Base -Receita-Despesa'!$B:$AS,1,FALSE)</f>
        <v>Materiais</v>
      </c>
    </row>
    <row r="9246" spans="1:12" ht="15" customHeight="1" x14ac:dyDescent="0.25">
      <c r="A9246" s="81" t="str">
        <f t="shared" si="294"/>
        <v>2020</v>
      </c>
      <c r="B9246" s="259" t="s">
        <v>1021</v>
      </c>
      <c r="C9246" s="260" t="s">
        <v>1022</v>
      </c>
      <c r="D9246" s="73" t="str">
        <f t="shared" si="295"/>
        <v>out/2020</v>
      </c>
      <c r="E9246" s="263">
        <v>44132</v>
      </c>
      <c r="F9246" s="261">
        <v>3344</v>
      </c>
      <c r="G9246" s="259" t="s">
        <v>319</v>
      </c>
      <c r="H9246" s="264" t="s">
        <v>2128</v>
      </c>
      <c r="I9246" s="264" t="s">
        <v>253</v>
      </c>
      <c r="J9246" s="264">
        <v>8.66</v>
      </c>
      <c r="K9246" s="82" t="str">
        <f>IFERROR(IFERROR(VLOOKUP(I9246,'DE-PARA'!B:D,3,0),VLOOKUP(I9246,'DE-PARA'!C:D,2,0)),"NÃO ENCONTRADO")</f>
        <v>Materiais</v>
      </c>
      <c r="L9246" s="50" t="str">
        <f>VLOOKUP(K9246,'Base -Receita-Despesa'!$B:$AS,1,FALSE)</f>
        <v>Materiais</v>
      </c>
    </row>
    <row r="9247" spans="1:12" ht="15" customHeight="1" x14ac:dyDescent="0.25">
      <c r="A9247" s="81" t="str">
        <f t="shared" si="294"/>
        <v>2020</v>
      </c>
      <c r="B9247" s="259" t="s">
        <v>1021</v>
      </c>
      <c r="C9247" s="260" t="s">
        <v>1022</v>
      </c>
      <c r="D9247" s="73" t="str">
        <f t="shared" si="295"/>
        <v>out/2020</v>
      </c>
      <c r="E9247" s="263">
        <v>44132</v>
      </c>
      <c r="F9247" s="259">
        <v>3344</v>
      </c>
      <c r="G9247" s="259" t="s">
        <v>299</v>
      </c>
      <c r="H9247" s="264" t="s">
        <v>2128</v>
      </c>
      <c r="I9247" s="264" t="s">
        <v>253</v>
      </c>
      <c r="J9247" s="264">
        <v>8.68</v>
      </c>
      <c r="K9247" s="82" t="str">
        <f>IFERROR(IFERROR(VLOOKUP(I9247,'DE-PARA'!B:D,3,0),VLOOKUP(I9247,'DE-PARA'!C:D,2,0)),"NÃO ENCONTRADO")</f>
        <v>Materiais</v>
      </c>
      <c r="L9247" s="50" t="str">
        <f>VLOOKUP(K9247,'Base -Receita-Despesa'!$B:$AS,1,FALSE)</f>
        <v>Materiais</v>
      </c>
    </row>
    <row r="9248" spans="1:12" ht="15" customHeight="1" x14ac:dyDescent="0.25">
      <c r="A9248" s="81" t="str">
        <f t="shared" si="294"/>
        <v>2020</v>
      </c>
      <c r="B9248" s="259" t="s">
        <v>1021</v>
      </c>
      <c r="C9248" s="260" t="s">
        <v>1022</v>
      </c>
      <c r="D9248" s="73" t="str">
        <f t="shared" si="295"/>
        <v>out/2020</v>
      </c>
      <c r="E9248" s="263">
        <v>44132</v>
      </c>
      <c r="F9248" s="259">
        <v>3345</v>
      </c>
      <c r="G9248" s="259" t="s">
        <v>319</v>
      </c>
      <c r="H9248" s="264" t="s">
        <v>2128</v>
      </c>
      <c r="I9248" s="264" t="s">
        <v>253</v>
      </c>
      <c r="J9248" s="264">
        <v>8.66</v>
      </c>
      <c r="K9248" s="82" t="str">
        <f>IFERROR(IFERROR(VLOOKUP(I9248,'DE-PARA'!B:D,3,0),VLOOKUP(I9248,'DE-PARA'!C:D,2,0)),"NÃO ENCONTRADO")</f>
        <v>Materiais</v>
      </c>
      <c r="L9248" s="50" t="str">
        <f>VLOOKUP(K9248,'Base -Receita-Despesa'!$B:$AS,1,FALSE)</f>
        <v>Materiais</v>
      </c>
    </row>
    <row r="9249" spans="1:12" ht="15" customHeight="1" x14ac:dyDescent="0.25">
      <c r="A9249" s="81" t="str">
        <f t="shared" si="294"/>
        <v>2020</v>
      </c>
      <c r="B9249" s="259" t="s">
        <v>1021</v>
      </c>
      <c r="C9249" s="260" t="s">
        <v>1022</v>
      </c>
      <c r="D9249" s="73" t="str">
        <f t="shared" si="295"/>
        <v>out/2020</v>
      </c>
      <c r="E9249" s="263">
        <v>44132</v>
      </c>
      <c r="F9249" s="259">
        <v>3345</v>
      </c>
      <c r="G9249" s="259" t="s">
        <v>299</v>
      </c>
      <c r="H9249" s="264" t="s">
        <v>2128</v>
      </c>
      <c r="I9249" s="264" t="s">
        <v>253</v>
      </c>
      <c r="J9249" s="264">
        <v>8.68</v>
      </c>
      <c r="K9249" s="82" t="str">
        <f>IFERROR(IFERROR(VLOOKUP(I9249,'DE-PARA'!B:D,3,0),VLOOKUP(I9249,'DE-PARA'!C:D,2,0)),"NÃO ENCONTRADO")</f>
        <v>Materiais</v>
      </c>
      <c r="L9249" s="50" t="str">
        <f>VLOOKUP(K9249,'Base -Receita-Despesa'!$B:$AS,1,FALSE)</f>
        <v>Materiais</v>
      </c>
    </row>
    <row r="9250" spans="1:12" ht="15" customHeight="1" x14ac:dyDescent="0.25">
      <c r="A9250" s="81" t="str">
        <f t="shared" si="294"/>
        <v>2020</v>
      </c>
      <c r="B9250" s="259" t="s">
        <v>1021</v>
      </c>
      <c r="C9250" s="260" t="s">
        <v>1022</v>
      </c>
      <c r="D9250" s="73" t="str">
        <f t="shared" si="295"/>
        <v>out/2020</v>
      </c>
      <c r="E9250" s="263">
        <v>44132</v>
      </c>
      <c r="F9250" s="259">
        <v>3384</v>
      </c>
      <c r="G9250" s="259" t="s">
        <v>299</v>
      </c>
      <c r="H9250" s="264" t="s">
        <v>2128</v>
      </c>
      <c r="I9250" s="264" t="s">
        <v>253</v>
      </c>
      <c r="J9250" s="264">
        <v>411.34</v>
      </c>
      <c r="K9250" s="82" t="str">
        <f>IFERROR(IFERROR(VLOOKUP(I9250,'DE-PARA'!B:D,3,0),VLOOKUP(I9250,'DE-PARA'!C:D,2,0)),"NÃO ENCONTRADO")</f>
        <v>Materiais</v>
      </c>
      <c r="L9250" s="50" t="str">
        <f>VLOOKUP(K9250,'Base -Receita-Despesa'!$B:$AS,1,FALSE)</f>
        <v>Materiais</v>
      </c>
    </row>
    <row r="9251" spans="1:12" ht="15" customHeight="1" x14ac:dyDescent="0.25">
      <c r="A9251" s="81" t="str">
        <f t="shared" si="294"/>
        <v>2020</v>
      </c>
      <c r="B9251" s="259" t="s">
        <v>1021</v>
      </c>
      <c r="C9251" s="260" t="s">
        <v>1022</v>
      </c>
      <c r="D9251" s="73" t="str">
        <f t="shared" si="295"/>
        <v>out/2020</v>
      </c>
      <c r="E9251" s="263">
        <v>44132</v>
      </c>
      <c r="F9251" s="259">
        <v>3385</v>
      </c>
      <c r="G9251" s="259" t="s">
        <v>319</v>
      </c>
      <c r="H9251" s="264" t="s">
        <v>2128</v>
      </c>
      <c r="I9251" s="264" t="s">
        <v>253</v>
      </c>
      <c r="J9251" s="264">
        <v>96.15</v>
      </c>
      <c r="K9251" s="82" t="str">
        <f>IFERROR(IFERROR(VLOOKUP(I9251,'DE-PARA'!B:D,3,0),VLOOKUP(I9251,'DE-PARA'!C:D,2,0)),"NÃO ENCONTRADO")</f>
        <v>Materiais</v>
      </c>
      <c r="L9251" s="50" t="str">
        <f>VLOOKUP(K9251,'Base -Receita-Despesa'!$B:$AS,1,FALSE)</f>
        <v>Materiais</v>
      </c>
    </row>
    <row r="9252" spans="1:12" ht="15" customHeight="1" x14ac:dyDescent="0.25">
      <c r="A9252" s="81" t="str">
        <f t="shared" si="294"/>
        <v>2020</v>
      </c>
      <c r="B9252" s="259" t="s">
        <v>1021</v>
      </c>
      <c r="C9252" s="260" t="s">
        <v>1022</v>
      </c>
      <c r="D9252" s="73" t="str">
        <f t="shared" si="295"/>
        <v>out/2020</v>
      </c>
      <c r="E9252" s="263">
        <v>44132</v>
      </c>
      <c r="F9252" s="259">
        <v>3526</v>
      </c>
      <c r="G9252" s="259" t="s">
        <v>323</v>
      </c>
      <c r="H9252" s="264" t="s">
        <v>2128</v>
      </c>
      <c r="I9252" s="264" t="s">
        <v>253</v>
      </c>
      <c r="J9252" s="264">
        <v>21.15</v>
      </c>
      <c r="K9252" s="82" t="str">
        <f>IFERROR(IFERROR(VLOOKUP(I9252,'DE-PARA'!B:D,3,0),VLOOKUP(I9252,'DE-PARA'!C:D,2,0)),"NÃO ENCONTRADO")</f>
        <v>Materiais</v>
      </c>
      <c r="L9252" s="50" t="str">
        <f>VLOOKUP(K9252,'Base -Receita-Despesa'!$B:$AS,1,FALSE)</f>
        <v>Materiais</v>
      </c>
    </row>
    <row r="9253" spans="1:12" ht="15" customHeight="1" x14ac:dyDescent="0.25">
      <c r="A9253" s="81" t="str">
        <f t="shared" si="294"/>
        <v>2020</v>
      </c>
      <c r="B9253" s="259" t="s">
        <v>1021</v>
      </c>
      <c r="C9253" s="260" t="s">
        <v>1022</v>
      </c>
      <c r="D9253" s="73" t="str">
        <f t="shared" si="295"/>
        <v>out/2020</v>
      </c>
      <c r="E9253" s="263">
        <v>44132</v>
      </c>
      <c r="F9253" s="259">
        <v>3526</v>
      </c>
      <c r="G9253" s="259" t="s">
        <v>319</v>
      </c>
      <c r="H9253" s="264" t="s">
        <v>2128</v>
      </c>
      <c r="I9253" s="264" t="s">
        <v>253</v>
      </c>
      <c r="J9253" s="264">
        <v>21.15</v>
      </c>
      <c r="K9253" s="82" t="str">
        <f>IFERROR(IFERROR(VLOOKUP(I9253,'DE-PARA'!B:D,3,0),VLOOKUP(I9253,'DE-PARA'!C:D,2,0)),"NÃO ENCONTRADO")</f>
        <v>Materiais</v>
      </c>
      <c r="L9253" s="50" t="str">
        <f>VLOOKUP(K9253,'Base -Receita-Despesa'!$B:$AS,1,FALSE)</f>
        <v>Materiais</v>
      </c>
    </row>
    <row r="9254" spans="1:12" ht="15" customHeight="1" x14ac:dyDescent="0.25">
      <c r="A9254" s="81" t="str">
        <f t="shared" si="294"/>
        <v>2020</v>
      </c>
      <c r="B9254" s="259" t="s">
        <v>1021</v>
      </c>
      <c r="C9254" s="260" t="s">
        <v>1022</v>
      </c>
      <c r="D9254" s="73" t="str">
        <f t="shared" si="295"/>
        <v>out/2020</v>
      </c>
      <c r="E9254" s="263">
        <v>44132</v>
      </c>
      <c r="F9254" s="259">
        <v>3528</v>
      </c>
      <c r="G9254" s="259" t="s">
        <v>323</v>
      </c>
      <c r="H9254" s="264" t="s">
        <v>2128</v>
      </c>
      <c r="I9254" s="264" t="s">
        <v>253</v>
      </c>
      <c r="J9254" s="264">
        <v>4.33</v>
      </c>
      <c r="K9254" s="82" t="str">
        <f>IFERROR(IFERROR(VLOOKUP(I9254,'DE-PARA'!B:D,3,0),VLOOKUP(I9254,'DE-PARA'!C:D,2,0)),"NÃO ENCONTRADO")</f>
        <v>Materiais</v>
      </c>
      <c r="L9254" s="50" t="str">
        <f>VLOOKUP(K9254,'Base -Receita-Despesa'!$B:$AS,1,FALSE)</f>
        <v>Materiais</v>
      </c>
    </row>
    <row r="9255" spans="1:12" ht="15" customHeight="1" x14ac:dyDescent="0.25">
      <c r="A9255" s="81" t="str">
        <f t="shared" si="294"/>
        <v>2020</v>
      </c>
      <c r="B9255" s="259" t="s">
        <v>1021</v>
      </c>
      <c r="C9255" s="260" t="s">
        <v>1022</v>
      </c>
      <c r="D9255" s="73" t="str">
        <f t="shared" si="295"/>
        <v>out/2020</v>
      </c>
      <c r="E9255" s="263">
        <v>44132</v>
      </c>
      <c r="F9255" s="259">
        <v>3528</v>
      </c>
      <c r="G9255" s="259" t="s">
        <v>319</v>
      </c>
      <c r="H9255" s="264" t="s">
        <v>2128</v>
      </c>
      <c r="I9255" s="264" t="s">
        <v>253</v>
      </c>
      <c r="J9255" s="264">
        <v>4.33</v>
      </c>
      <c r="K9255" s="82" t="str">
        <f>IFERROR(IFERROR(VLOOKUP(I9255,'DE-PARA'!B:D,3,0),VLOOKUP(I9255,'DE-PARA'!C:D,2,0)),"NÃO ENCONTRADO")</f>
        <v>Materiais</v>
      </c>
      <c r="L9255" s="50" t="str">
        <f>VLOOKUP(K9255,'Base -Receita-Despesa'!$B:$AS,1,FALSE)</f>
        <v>Materiais</v>
      </c>
    </row>
    <row r="9256" spans="1:12" ht="15" customHeight="1" x14ac:dyDescent="0.25">
      <c r="A9256" s="81" t="str">
        <f t="shared" si="294"/>
        <v>2020</v>
      </c>
      <c r="B9256" s="259" t="s">
        <v>1021</v>
      </c>
      <c r="C9256" s="260" t="s">
        <v>1022</v>
      </c>
      <c r="D9256" s="73" t="str">
        <f t="shared" si="295"/>
        <v>out/2020</v>
      </c>
      <c r="E9256" s="263">
        <v>44132</v>
      </c>
      <c r="F9256" s="259">
        <v>3529</v>
      </c>
      <c r="G9256" s="259" t="s">
        <v>323</v>
      </c>
      <c r="H9256" s="264" t="s">
        <v>2128</v>
      </c>
      <c r="I9256" s="264" t="s">
        <v>253</v>
      </c>
      <c r="J9256" s="264">
        <v>321.77999999999997</v>
      </c>
      <c r="K9256" s="82" t="str">
        <f>IFERROR(IFERROR(VLOOKUP(I9256,'DE-PARA'!B:D,3,0),VLOOKUP(I9256,'DE-PARA'!C:D,2,0)),"NÃO ENCONTRADO")</f>
        <v>Materiais</v>
      </c>
      <c r="L9256" s="50" t="str">
        <f>VLOOKUP(K9256,'Base -Receita-Despesa'!$B:$AS,1,FALSE)</f>
        <v>Materiais</v>
      </c>
    </row>
    <row r="9257" spans="1:12" ht="15" customHeight="1" x14ac:dyDescent="0.25">
      <c r="A9257" s="81" t="str">
        <f t="shared" si="294"/>
        <v>2020</v>
      </c>
      <c r="B9257" s="259" t="s">
        <v>1021</v>
      </c>
      <c r="C9257" s="260" t="s">
        <v>1022</v>
      </c>
      <c r="D9257" s="73" t="str">
        <f t="shared" si="295"/>
        <v>out/2020</v>
      </c>
      <c r="E9257" s="263">
        <v>44132</v>
      </c>
      <c r="F9257" s="259">
        <v>3529</v>
      </c>
      <c r="G9257" s="259" t="s">
        <v>319</v>
      </c>
      <c r="H9257" s="264" t="s">
        <v>2128</v>
      </c>
      <c r="I9257" s="264" t="s">
        <v>253</v>
      </c>
      <c r="J9257" s="264">
        <v>321.77999999999997</v>
      </c>
      <c r="K9257" s="82" t="str">
        <f>IFERROR(IFERROR(VLOOKUP(I9257,'DE-PARA'!B:D,3,0),VLOOKUP(I9257,'DE-PARA'!C:D,2,0)),"NÃO ENCONTRADO")</f>
        <v>Materiais</v>
      </c>
      <c r="L9257" s="50" t="str">
        <f>VLOOKUP(K9257,'Base -Receita-Despesa'!$B:$AS,1,FALSE)</f>
        <v>Materiais</v>
      </c>
    </row>
    <row r="9258" spans="1:12" ht="15" customHeight="1" x14ac:dyDescent="0.25">
      <c r="A9258" s="81" t="str">
        <f t="shared" si="294"/>
        <v>2020</v>
      </c>
      <c r="B9258" s="259" t="s">
        <v>1021</v>
      </c>
      <c r="C9258" s="260" t="s">
        <v>1022</v>
      </c>
      <c r="D9258" s="73" t="str">
        <f t="shared" si="295"/>
        <v>out/2020</v>
      </c>
      <c r="E9258" s="263">
        <v>44132</v>
      </c>
      <c r="F9258" s="259">
        <v>3530</v>
      </c>
      <c r="G9258" s="259" t="s">
        <v>323</v>
      </c>
      <c r="H9258" s="264" t="s">
        <v>2128</v>
      </c>
      <c r="I9258" s="264" t="s">
        <v>253</v>
      </c>
      <c r="J9258" s="264">
        <v>354.15</v>
      </c>
      <c r="K9258" s="82" t="str">
        <f>IFERROR(IFERROR(VLOOKUP(I9258,'DE-PARA'!B:D,3,0),VLOOKUP(I9258,'DE-PARA'!C:D,2,0)),"NÃO ENCONTRADO")</f>
        <v>Materiais</v>
      </c>
      <c r="L9258" s="50" t="str">
        <f>VLOOKUP(K9258,'Base -Receita-Despesa'!$B:$AS,1,FALSE)</f>
        <v>Materiais</v>
      </c>
    </row>
    <row r="9259" spans="1:12" ht="15" customHeight="1" x14ac:dyDescent="0.25">
      <c r="A9259" s="81" t="str">
        <f t="shared" si="294"/>
        <v>2020</v>
      </c>
      <c r="B9259" s="259" t="s">
        <v>1021</v>
      </c>
      <c r="C9259" s="260" t="s">
        <v>1022</v>
      </c>
      <c r="D9259" s="73" t="str">
        <f t="shared" si="295"/>
        <v>out/2020</v>
      </c>
      <c r="E9259" s="263">
        <v>44132</v>
      </c>
      <c r="F9259" s="259">
        <v>3530</v>
      </c>
      <c r="G9259" s="259" t="s">
        <v>319</v>
      </c>
      <c r="H9259" s="264" t="s">
        <v>2128</v>
      </c>
      <c r="I9259" s="264" t="s">
        <v>253</v>
      </c>
      <c r="J9259" s="264">
        <v>354.15</v>
      </c>
      <c r="K9259" s="82" t="str">
        <f>IFERROR(IFERROR(VLOOKUP(I9259,'DE-PARA'!B:D,3,0),VLOOKUP(I9259,'DE-PARA'!C:D,2,0)),"NÃO ENCONTRADO")</f>
        <v>Materiais</v>
      </c>
      <c r="L9259" s="50" t="str">
        <f>VLOOKUP(K9259,'Base -Receita-Despesa'!$B:$AS,1,FALSE)</f>
        <v>Materiais</v>
      </c>
    </row>
    <row r="9260" spans="1:12" ht="15" customHeight="1" x14ac:dyDescent="0.25">
      <c r="A9260" s="81" t="str">
        <f t="shared" si="294"/>
        <v>2020</v>
      </c>
      <c r="B9260" s="259" t="s">
        <v>1021</v>
      </c>
      <c r="C9260" s="260" t="s">
        <v>1022</v>
      </c>
      <c r="D9260" s="73" t="str">
        <f t="shared" si="295"/>
        <v>out/2020</v>
      </c>
      <c r="E9260" s="263">
        <v>44132</v>
      </c>
      <c r="F9260" s="259">
        <v>3531</v>
      </c>
      <c r="G9260" s="259" t="s">
        <v>323</v>
      </c>
      <c r="H9260" s="264" t="s">
        <v>2128</v>
      </c>
      <c r="I9260" s="264" t="s">
        <v>253</v>
      </c>
      <c r="J9260" s="264">
        <v>67.930000000000007</v>
      </c>
      <c r="K9260" s="82" t="str">
        <f>IFERROR(IFERROR(VLOOKUP(I9260,'DE-PARA'!B:D,3,0),VLOOKUP(I9260,'DE-PARA'!C:D,2,0)),"NÃO ENCONTRADO")</f>
        <v>Materiais</v>
      </c>
      <c r="L9260" s="50" t="str">
        <f>VLOOKUP(K9260,'Base -Receita-Despesa'!$B:$AS,1,FALSE)</f>
        <v>Materiais</v>
      </c>
    </row>
    <row r="9261" spans="1:12" ht="15" customHeight="1" x14ac:dyDescent="0.25">
      <c r="A9261" s="81" t="str">
        <f t="shared" si="294"/>
        <v>2020</v>
      </c>
      <c r="B9261" s="259" t="s">
        <v>1021</v>
      </c>
      <c r="C9261" s="260" t="s">
        <v>1022</v>
      </c>
      <c r="D9261" s="73" t="str">
        <f t="shared" si="295"/>
        <v>out/2020</v>
      </c>
      <c r="E9261" s="263">
        <v>44132</v>
      </c>
      <c r="F9261" s="259">
        <v>3531</v>
      </c>
      <c r="G9261" s="259" t="s">
        <v>319</v>
      </c>
      <c r="H9261" s="264" t="s">
        <v>2128</v>
      </c>
      <c r="I9261" s="264" t="s">
        <v>253</v>
      </c>
      <c r="J9261" s="264">
        <v>67.930000000000007</v>
      </c>
      <c r="K9261" s="82" t="str">
        <f>IFERROR(IFERROR(VLOOKUP(I9261,'DE-PARA'!B:D,3,0),VLOOKUP(I9261,'DE-PARA'!C:D,2,0)),"NÃO ENCONTRADO")</f>
        <v>Materiais</v>
      </c>
      <c r="L9261" s="50" t="str">
        <f>VLOOKUP(K9261,'Base -Receita-Despesa'!$B:$AS,1,FALSE)</f>
        <v>Materiais</v>
      </c>
    </row>
    <row r="9262" spans="1:12" ht="15" customHeight="1" x14ac:dyDescent="0.25">
      <c r="A9262" s="81" t="str">
        <f t="shared" si="294"/>
        <v>2020</v>
      </c>
      <c r="B9262" s="259" t="s">
        <v>1021</v>
      </c>
      <c r="C9262" s="260" t="s">
        <v>1022</v>
      </c>
      <c r="D9262" s="73" t="str">
        <f t="shared" si="295"/>
        <v>out/2020</v>
      </c>
      <c r="E9262" s="263">
        <v>44132</v>
      </c>
      <c r="F9262" s="259">
        <v>3619</v>
      </c>
      <c r="G9262" s="259" t="s">
        <v>323</v>
      </c>
      <c r="H9262" s="264" t="s">
        <v>2128</v>
      </c>
      <c r="I9262" s="264" t="s">
        <v>253</v>
      </c>
      <c r="J9262" s="264">
        <v>49.46</v>
      </c>
      <c r="K9262" s="82" t="str">
        <f>IFERROR(IFERROR(VLOOKUP(I9262,'DE-PARA'!B:D,3,0),VLOOKUP(I9262,'DE-PARA'!C:D,2,0)),"NÃO ENCONTRADO")</f>
        <v>Materiais</v>
      </c>
      <c r="L9262" s="50" t="str">
        <f>VLOOKUP(K9262,'Base -Receita-Despesa'!$B:$AS,1,FALSE)</f>
        <v>Materiais</v>
      </c>
    </row>
    <row r="9263" spans="1:12" ht="15" customHeight="1" x14ac:dyDescent="0.25">
      <c r="A9263" s="81" t="str">
        <f t="shared" si="294"/>
        <v>2020</v>
      </c>
      <c r="B9263" s="259" t="s">
        <v>1021</v>
      </c>
      <c r="C9263" s="260" t="s">
        <v>1022</v>
      </c>
      <c r="D9263" s="73" t="str">
        <f t="shared" si="295"/>
        <v>out/2020</v>
      </c>
      <c r="E9263" s="263">
        <v>44132</v>
      </c>
      <c r="F9263" s="259">
        <v>3620</v>
      </c>
      <c r="G9263" s="259" t="s">
        <v>323</v>
      </c>
      <c r="H9263" s="264" t="s">
        <v>2128</v>
      </c>
      <c r="I9263" s="264" t="s">
        <v>253</v>
      </c>
      <c r="J9263" s="264">
        <v>264.3</v>
      </c>
      <c r="K9263" s="82" t="str">
        <f>IFERROR(IFERROR(VLOOKUP(I9263,'DE-PARA'!B:D,3,0),VLOOKUP(I9263,'DE-PARA'!C:D,2,0)),"NÃO ENCONTRADO")</f>
        <v>Materiais</v>
      </c>
      <c r="L9263" s="50" t="str">
        <f>VLOOKUP(K9263,'Base -Receita-Despesa'!$B:$AS,1,FALSE)</f>
        <v>Materiais</v>
      </c>
    </row>
    <row r="9264" spans="1:12" ht="15" customHeight="1" x14ac:dyDescent="0.25">
      <c r="A9264" s="81" t="str">
        <f t="shared" si="294"/>
        <v>2020</v>
      </c>
      <c r="B9264" s="259" t="s">
        <v>1021</v>
      </c>
      <c r="C9264" s="260" t="s">
        <v>1022</v>
      </c>
      <c r="D9264" s="73" t="str">
        <f t="shared" si="295"/>
        <v>out/2020</v>
      </c>
      <c r="E9264" s="263">
        <v>44132</v>
      </c>
      <c r="F9264" s="259">
        <v>3621</v>
      </c>
      <c r="G9264" s="259" t="s">
        <v>323</v>
      </c>
      <c r="H9264" s="264" t="s">
        <v>2128</v>
      </c>
      <c r="I9264" s="264" t="s">
        <v>253</v>
      </c>
      <c r="J9264" s="264">
        <v>49.46</v>
      </c>
      <c r="K9264" s="82" t="str">
        <f>IFERROR(IFERROR(VLOOKUP(I9264,'DE-PARA'!B:D,3,0),VLOOKUP(I9264,'DE-PARA'!C:D,2,0)),"NÃO ENCONTRADO")</f>
        <v>Materiais</v>
      </c>
      <c r="L9264" s="50" t="str">
        <f>VLOOKUP(K9264,'Base -Receita-Despesa'!$B:$AS,1,FALSE)</f>
        <v>Materiais</v>
      </c>
    </row>
    <row r="9265" spans="1:12" ht="15" customHeight="1" x14ac:dyDescent="0.25">
      <c r="A9265" s="81" t="str">
        <f t="shared" si="294"/>
        <v>2020</v>
      </c>
      <c r="B9265" s="259" t="s">
        <v>1021</v>
      </c>
      <c r="C9265" s="260" t="s">
        <v>1022</v>
      </c>
      <c r="D9265" s="73" t="str">
        <f t="shared" si="295"/>
        <v>out/2020</v>
      </c>
      <c r="E9265" s="263">
        <v>44132</v>
      </c>
      <c r="F9265" s="259">
        <v>3622</v>
      </c>
      <c r="G9265" s="259" t="s">
        <v>323</v>
      </c>
      <c r="H9265" s="264" t="s">
        <v>2128</v>
      </c>
      <c r="I9265" s="264" t="s">
        <v>253</v>
      </c>
      <c r="J9265" s="264">
        <v>458.96</v>
      </c>
      <c r="K9265" s="82" t="str">
        <f>IFERROR(IFERROR(VLOOKUP(I9265,'DE-PARA'!B:D,3,0),VLOOKUP(I9265,'DE-PARA'!C:D,2,0)),"NÃO ENCONTRADO")</f>
        <v>Materiais</v>
      </c>
      <c r="L9265" s="50" t="str">
        <f>VLOOKUP(K9265,'Base -Receita-Despesa'!$B:$AS,1,FALSE)</f>
        <v>Materiais</v>
      </c>
    </row>
    <row r="9266" spans="1:12" ht="15" customHeight="1" x14ac:dyDescent="0.25">
      <c r="A9266" s="81" t="str">
        <f t="shared" ref="A9266:A9329" si="296">IF(K9266="NÃO ENCONTRADO",0,RIGHT(D9266,4))</f>
        <v>2020</v>
      </c>
      <c r="B9266" s="259" t="s">
        <v>1021</v>
      </c>
      <c r="C9266" s="260" t="s">
        <v>1022</v>
      </c>
      <c r="D9266" s="73" t="str">
        <f t="shared" si="295"/>
        <v>out/2020</v>
      </c>
      <c r="E9266" s="263">
        <v>44132</v>
      </c>
      <c r="F9266" s="259">
        <v>3623</v>
      </c>
      <c r="G9266" s="259" t="s">
        <v>323</v>
      </c>
      <c r="H9266" s="264" t="s">
        <v>2128</v>
      </c>
      <c r="I9266" s="264" t="s">
        <v>253</v>
      </c>
      <c r="J9266" s="264">
        <v>4.33</v>
      </c>
      <c r="K9266" s="82" t="str">
        <f>IFERROR(IFERROR(VLOOKUP(I9266,'DE-PARA'!B:D,3,0),VLOOKUP(I9266,'DE-PARA'!C:D,2,0)),"NÃO ENCONTRADO")</f>
        <v>Materiais</v>
      </c>
      <c r="L9266" s="50" t="str">
        <f>VLOOKUP(K9266,'Base -Receita-Despesa'!$B:$AS,1,FALSE)</f>
        <v>Materiais</v>
      </c>
    </row>
    <row r="9267" spans="1:12" ht="15" customHeight="1" x14ac:dyDescent="0.25">
      <c r="A9267" s="81" t="str">
        <f t="shared" si="296"/>
        <v>2020</v>
      </c>
      <c r="B9267" s="259" t="s">
        <v>1021</v>
      </c>
      <c r="C9267" s="260" t="s">
        <v>1022</v>
      </c>
      <c r="D9267" s="73" t="str">
        <f t="shared" si="295"/>
        <v>out/2020</v>
      </c>
      <c r="E9267" s="263">
        <v>44132</v>
      </c>
      <c r="F9267" s="259">
        <v>3694</v>
      </c>
      <c r="G9267" s="259" t="s">
        <v>323</v>
      </c>
      <c r="H9267" s="264" t="s">
        <v>2128</v>
      </c>
      <c r="I9267" s="264" t="s">
        <v>253</v>
      </c>
      <c r="J9267" s="264">
        <v>58.69</v>
      </c>
      <c r="K9267" s="82" t="str">
        <f>IFERROR(IFERROR(VLOOKUP(I9267,'DE-PARA'!B:D,3,0),VLOOKUP(I9267,'DE-PARA'!C:D,2,0)),"NÃO ENCONTRADO")</f>
        <v>Materiais</v>
      </c>
      <c r="L9267" s="50" t="str">
        <f>VLOOKUP(K9267,'Base -Receita-Despesa'!$B:$AS,1,FALSE)</f>
        <v>Materiais</v>
      </c>
    </row>
    <row r="9268" spans="1:12" ht="15" customHeight="1" x14ac:dyDescent="0.25">
      <c r="A9268" s="81" t="str">
        <f t="shared" si="296"/>
        <v>2020</v>
      </c>
      <c r="B9268" s="259" t="s">
        <v>1021</v>
      </c>
      <c r="C9268" s="260" t="s">
        <v>1022</v>
      </c>
      <c r="D9268" s="73" t="str">
        <f t="shared" si="295"/>
        <v>out/2020</v>
      </c>
      <c r="E9268" s="263">
        <v>44132</v>
      </c>
      <c r="F9268" s="259">
        <v>3695</v>
      </c>
      <c r="G9268" s="259" t="s">
        <v>323</v>
      </c>
      <c r="H9268" s="264" t="s">
        <v>2128</v>
      </c>
      <c r="I9268" s="264" t="s">
        <v>253</v>
      </c>
      <c r="J9268" s="264">
        <v>61.26</v>
      </c>
      <c r="K9268" s="82" t="str">
        <f>IFERROR(IFERROR(VLOOKUP(I9268,'DE-PARA'!B:D,3,0),VLOOKUP(I9268,'DE-PARA'!C:D,2,0)),"NÃO ENCONTRADO")</f>
        <v>Materiais</v>
      </c>
      <c r="L9268" s="50" t="str">
        <f>VLOOKUP(K9268,'Base -Receita-Despesa'!$B:$AS,1,FALSE)</f>
        <v>Materiais</v>
      </c>
    </row>
    <row r="9269" spans="1:12" ht="15" customHeight="1" x14ac:dyDescent="0.25">
      <c r="A9269" s="81" t="str">
        <f t="shared" si="296"/>
        <v>2020</v>
      </c>
      <c r="B9269" s="259" t="s">
        <v>1021</v>
      </c>
      <c r="C9269" s="260" t="s">
        <v>1022</v>
      </c>
      <c r="D9269" s="73" t="str">
        <f t="shared" si="295"/>
        <v>out/2020</v>
      </c>
      <c r="E9269" s="263">
        <v>44132</v>
      </c>
      <c r="F9269" s="259">
        <v>3696</v>
      </c>
      <c r="G9269" s="259" t="s">
        <v>323</v>
      </c>
      <c r="H9269" s="264" t="s">
        <v>2128</v>
      </c>
      <c r="I9269" s="264" t="s">
        <v>253</v>
      </c>
      <c r="J9269" s="264">
        <v>54.74</v>
      </c>
      <c r="K9269" s="82" t="str">
        <f>IFERROR(IFERROR(VLOOKUP(I9269,'DE-PARA'!B:D,3,0),VLOOKUP(I9269,'DE-PARA'!C:D,2,0)),"NÃO ENCONTRADO")</f>
        <v>Materiais</v>
      </c>
      <c r="L9269" s="50" t="str">
        <f>VLOOKUP(K9269,'Base -Receita-Despesa'!$B:$AS,1,FALSE)</f>
        <v>Materiais</v>
      </c>
    </row>
    <row r="9270" spans="1:12" ht="15" customHeight="1" x14ac:dyDescent="0.25">
      <c r="A9270" s="81" t="str">
        <f t="shared" si="296"/>
        <v>2020</v>
      </c>
      <c r="B9270" s="259" t="s">
        <v>1021</v>
      </c>
      <c r="C9270" s="260" t="s">
        <v>1022</v>
      </c>
      <c r="D9270" s="73" t="str">
        <f t="shared" si="295"/>
        <v>out/2020</v>
      </c>
      <c r="E9270" s="263">
        <v>44132</v>
      </c>
      <c r="F9270" s="259">
        <v>3697</v>
      </c>
      <c r="G9270" s="259" t="s">
        <v>323</v>
      </c>
      <c r="H9270" s="264" t="s">
        <v>2128</v>
      </c>
      <c r="I9270" s="264" t="s">
        <v>253</v>
      </c>
      <c r="J9270" s="264">
        <v>4.33</v>
      </c>
      <c r="K9270" s="82" t="str">
        <f>IFERROR(IFERROR(VLOOKUP(I9270,'DE-PARA'!B:D,3,0),VLOOKUP(I9270,'DE-PARA'!C:D,2,0)),"NÃO ENCONTRADO")</f>
        <v>Materiais</v>
      </c>
      <c r="L9270" s="50" t="str">
        <f>VLOOKUP(K9270,'Base -Receita-Despesa'!$B:$AS,1,FALSE)</f>
        <v>Materiais</v>
      </c>
    </row>
    <row r="9271" spans="1:12" ht="15" customHeight="1" x14ac:dyDescent="0.25">
      <c r="A9271" s="81" t="str">
        <f t="shared" si="296"/>
        <v>2020</v>
      </c>
      <c r="B9271" s="259" t="s">
        <v>1021</v>
      </c>
      <c r="C9271" s="260" t="s">
        <v>1022</v>
      </c>
      <c r="D9271" s="73" t="str">
        <f t="shared" si="295"/>
        <v>out/2020</v>
      </c>
      <c r="E9271" s="263">
        <v>44132</v>
      </c>
      <c r="F9271" s="259">
        <v>3698</v>
      </c>
      <c r="G9271" s="259" t="s">
        <v>323</v>
      </c>
      <c r="H9271" s="264" t="s">
        <v>2128</v>
      </c>
      <c r="I9271" s="264" t="s">
        <v>253</v>
      </c>
      <c r="J9271" s="264">
        <v>18.47</v>
      </c>
      <c r="K9271" s="82" t="str">
        <f>IFERROR(IFERROR(VLOOKUP(I9271,'DE-PARA'!B:D,3,0),VLOOKUP(I9271,'DE-PARA'!C:D,2,0)),"NÃO ENCONTRADO")</f>
        <v>Materiais</v>
      </c>
      <c r="L9271" s="50" t="str">
        <f>VLOOKUP(K9271,'Base -Receita-Despesa'!$B:$AS,1,FALSE)</f>
        <v>Materiais</v>
      </c>
    </row>
    <row r="9272" spans="1:12" ht="15" customHeight="1" x14ac:dyDescent="0.25">
      <c r="A9272" s="81" t="str">
        <f t="shared" si="296"/>
        <v>2020</v>
      </c>
      <c r="B9272" s="259" t="s">
        <v>1021</v>
      </c>
      <c r="C9272" s="260" t="s">
        <v>1022</v>
      </c>
      <c r="D9272" s="73" t="str">
        <f t="shared" si="295"/>
        <v>out/2020</v>
      </c>
      <c r="E9272" s="263">
        <v>44132</v>
      </c>
      <c r="F9272" s="259">
        <v>3699</v>
      </c>
      <c r="G9272" s="259" t="s">
        <v>323</v>
      </c>
      <c r="H9272" s="264" t="s">
        <v>2128</v>
      </c>
      <c r="I9272" s="264" t="s">
        <v>253</v>
      </c>
      <c r="J9272" s="264">
        <v>365.42</v>
      </c>
      <c r="K9272" s="82" t="str">
        <f>IFERROR(IFERROR(VLOOKUP(I9272,'DE-PARA'!B:D,3,0),VLOOKUP(I9272,'DE-PARA'!C:D,2,0)),"NÃO ENCONTRADO")</f>
        <v>Materiais</v>
      </c>
      <c r="L9272" s="50" t="str">
        <f>VLOOKUP(K9272,'Base -Receita-Despesa'!$B:$AS,1,FALSE)</f>
        <v>Materiais</v>
      </c>
    </row>
    <row r="9273" spans="1:12" ht="15" customHeight="1" x14ac:dyDescent="0.25">
      <c r="A9273" s="81" t="str">
        <f t="shared" si="296"/>
        <v>2020</v>
      </c>
      <c r="B9273" s="259" t="s">
        <v>1021</v>
      </c>
      <c r="C9273" s="260" t="s">
        <v>1022</v>
      </c>
      <c r="D9273" s="73" t="str">
        <f t="shared" si="295"/>
        <v>out/2020</v>
      </c>
      <c r="E9273" s="263">
        <v>44132</v>
      </c>
      <c r="F9273" s="259">
        <v>3702</v>
      </c>
      <c r="G9273" s="259" t="s">
        <v>323</v>
      </c>
      <c r="H9273" s="264" t="s">
        <v>2128</v>
      </c>
      <c r="I9273" s="264" t="s">
        <v>253</v>
      </c>
      <c r="J9273" s="264">
        <v>54.74</v>
      </c>
      <c r="K9273" s="82" t="str">
        <f>IFERROR(IFERROR(VLOOKUP(I9273,'DE-PARA'!B:D,3,0),VLOOKUP(I9273,'DE-PARA'!C:D,2,0)),"NÃO ENCONTRADO")</f>
        <v>Materiais</v>
      </c>
      <c r="L9273" s="50" t="str">
        <f>VLOOKUP(K9273,'Base -Receita-Despesa'!$B:$AS,1,FALSE)</f>
        <v>Materiais</v>
      </c>
    </row>
    <row r="9274" spans="1:12" ht="15" customHeight="1" x14ac:dyDescent="0.25">
      <c r="A9274" s="81" t="str">
        <f t="shared" si="296"/>
        <v>2020</v>
      </c>
      <c r="B9274" s="259" t="s">
        <v>1021</v>
      </c>
      <c r="C9274" s="260" t="s">
        <v>1022</v>
      </c>
      <c r="D9274" s="73" t="str">
        <f t="shared" si="295"/>
        <v>out/2020</v>
      </c>
      <c r="E9274" s="263">
        <v>44132</v>
      </c>
      <c r="F9274" s="259">
        <v>3760</v>
      </c>
      <c r="G9274" s="259" t="s">
        <v>323</v>
      </c>
      <c r="H9274" s="264" t="s">
        <v>2128</v>
      </c>
      <c r="I9274" s="264" t="s">
        <v>253</v>
      </c>
      <c r="J9274" s="264">
        <v>268.63</v>
      </c>
      <c r="K9274" s="82" t="str">
        <f>IFERROR(IFERROR(VLOOKUP(I9274,'DE-PARA'!B:D,3,0),VLOOKUP(I9274,'DE-PARA'!C:D,2,0)),"NÃO ENCONTRADO")</f>
        <v>Materiais</v>
      </c>
      <c r="L9274" s="50" t="str">
        <f>VLOOKUP(K9274,'Base -Receita-Despesa'!$B:$AS,1,FALSE)</f>
        <v>Materiais</v>
      </c>
    </row>
    <row r="9275" spans="1:12" ht="15" customHeight="1" x14ac:dyDescent="0.25">
      <c r="A9275" s="81" t="str">
        <f t="shared" si="296"/>
        <v>2020</v>
      </c>
      <c r="B9275" s="259" t="s">
        <v>1021</v>
      </c>
      <c r="C9275" s="260" t="s">
        <v>1022</v>
      </c>
      <c r="D9275" s="73" t="str">
        <f t="shared" si="295"/>
        <v>out/2020</v>
      </c>
      <c r="E9275" s="263">
        <v>44132</v>
      </c>
      <c r="F9275" s="259">
        <v>3761</v>
      </c>
      <c r="G9275" s="259" t="s">
        <v>323</v>
      </c>
      <c r="H9275" s="264" t="s">
        <v>2128</v>
      </c>
      <c r="I9275" s="264" t="s">
        <v>253</v>
      </c>
      <c r="J9275" s="264">
        <v>131.72</v>
      </c>
      <c r="K9275" s="82" t="str">
        <f>IFERROR(IFERROR(VLOOKUP(I9275,'DE-PARA'!B:D,3,0),VLOOKUP(I9275,'DE-PARA'!C:D,2,0)),"NÃO ENCONTRADO")</f>
        <v>Materiais</v>
      </c>
      <c r="L9275" s="50" t="str">
        <f>VLOOKUP(K9275,'Base -Receita-Despesa'!$B:$AS,1,FALSE)</f>
        <v>Materiais</v>
      </c>
    </row>
    <row r="9276" spans="1:12" ht="15" customHeight="1" x14ac:dyDescent="0.25">
      <c r="A9276" s="81" t="str">
        <f t="shared" si="296"/>
        <v>2020</v>
      </c>
      <c r="B9276" s="259" t="s">
        <v>1021</v>
      </c>
      <c r="C9276" s="260" t="s">
        <v>1022</v>
      </c>
      <c r="D9276" s="73" t="str">
        <f t="shared" si="295"/>
        <v>out/2020</v>
      </c>
      <c r="E9276" s="263">
        <v>44132</v>
      </c>
      <c r="F9276" s="259">
        <v>3762</v>
      </c>
      <c r="G9276" s="259" t="s">
        <v>323</v>
      </c>
      <c r="H9276" s="264" t="s">
        <v>2128</v>
      </c>
      <c r="I9276" s="264" t="s">
        <v>253</v>
      </c>
      <c r="J9276" s="264">
        <v>272.89999999999998</v>
      </c>
      <c r="K9276" s="82" t="str">
        <f>IFERROR(IFERROR(VLOOKUP(I9276,'DE-PARA'!B:D,3,0),VLOOKUP(I9276,'DE-PARA'!C:D,2,0)),"NÃO ENCONTRADO")</f>
        <v>Materiais</v>
      </c>
      <c r="L9276" s="50" t="str">
        <f>VLOOKUP(K9276,'Base -Receita-Despesa'!$B:$AS,1,FALSE)</f>
        <v>Materiais</v>
      </c>
    </row>
    <row r="9277" spans="1:12" ht="15" customHeight="1" x14ac:dyDescent="0.25">
      <c r="A9277" s="81" t="str">
        <f t="shared" si="296"/>
        <v>2020</v>
      </c>
      <c r="B9277" s="259" t="s">
        <v>1021</v>
      </c>
      <c r="C9277" s="260" t="s">
        <v>1022</v>
      </c>
      <c r="D9277" s="73" t="str">
        <f t="shared" si="295"/>
        <v>out/2020</v>
      </c>
      <c r="E9277" s="263">
        <v>44132</v>
      </c>
      <c r="F9277" s="259">
        <v>3763</v>
      </c>
      <c r="G9277" s="259" t="s">
        <v>323</v>
      </c>
      <c r="H9277" s="264" t="s">
        <v>2128</v>
      </c>
      <c r="I9277" s="264" t="s">
        <v>253</v>
      </c>
      <c r="J9277" s="264">
        <v>259.97000000000003</v>
      </c>
      <c r="K9277" s="82" t="str">
        <f>IFERROR(IFERROR(VLOOKUP(I9277,'DE-PARA'!B:D,3,0),VLOOKUP(I9277,'DE-PARA'!C:D,2,0)),"NÃO ENCONTRADO")</f>
        <v>Materiais</v>
      </c>
      <c r="L9277" s="50" t="str">
        <f>VLOOKUP(K9277,'Base -Receita-Despesa'!$B:$AS,1,FALSE)</f>
        <v>Materiais</v>
      </c>
    </row>
    <row r="9278" spans="1:12" ht="15" customHeight="1" x14ac:dyDescent="0.25">
      <c r="A9278" s="81" t="str">
        <f t="shared" si="296"/>
        <v>2020</v>
      </c>
      <c r="B9278" s="259" t="s">
        <v>1021</v>
      </c>
      <c r="C9278" s="260" t="s">
        <v>1022</v>
      </c>
      <c r="D9278" s="73" t="str">
        <f t="shared" si="295"/>
        <v>out/2020</v>
      </c>
      <c r="E9278" s="263">
        <v>44132</v>
      </c>
      <c r="F9278" s="259" t="s">
        <v>205</v>
      </c>
      <c r="G9278" s="259" t="s">
        <v>295</v>
      </c>
      <c r="H9278" s="264" t="s">
        <v>736</v>
      </c>
      <c r="I9278" s="264" t="s">
        <v>125</v>
      </c>
      <c r="J9278" s="265">
        <v>210249.16</v>
      </c>
      <c r="K9278" s="82" t="str">
        <f>IFERROR(IFERROR(VLOOKUP(I9278,'DE-PARA'!B:D,3,0),VLOOKUP(I9278,'DE-PARA'!C:D,2,0)),"NÃO ENCONTRADO")</f>
        <v>TEV – Transferências Entre Contas (Entradas)</v>
      </c>
      <c r="L9278" s="50" t="str">
        <f>VLOOKUP(K9278,'Base -Receita-Despesa'!$B:$AS,1,FALSE)</f>
        <v>TEV – Transferências Entre Contas (Entradas)</v>
      </c>
    </row>
    <row r="9279" spans="1:12" ht="15" customHeight="1" x14ac:dyDescent="0.25">
      <c r="A9279" s="81" t="str">
        <f t="shared" si="296"/>
        <v>2020</v>
      </c>
      <c r="B9279" s="259" t="s">
        <v>1021</v>
      </c>
      <c r="C9279" s="260" t="s">
        <v>1022</v>
      </c>
      <c r="D9279" s="73" t="str">
        <f t="shared" si="295"/>
        <v>out/2020</v>
      </c>
      <c r="E9279" s="263">
        <v>44132</v>
      </c>
      <c r="F9279" s="259">
        <v>3108</v>
      </c>
      <c r="G9279" s="259" t="s">
        <v>299</v>
      </c>
      <c r="H9279" s="264" t="s">
        <v>2128</v>
      </c>
      <c r="I9279" s="264" t="s">
        <v>253</v>
      </c>
      <c r="J9279" s="264">
        <v>-4.34</v>
      </c>
      <c r="K9279" s="82" t="str">
        <f>IFERROR(IFERROR(VLOOKUP(I9279,'DE-PARA'!B:D,3,0),VLOOKUP(I9279,'DE-PARA'!C:D,2,0)),"NÃO ENCONTRADO")</f>
        <v>Materiais</v>
      </c>
      <c r="L9279" s="50" t="str">
        <f>VLOOKUP(K9279,'Base -Receita-Despesa'!$B:$AS,1,FALSE)</f>
        <v>Materiais</v>
      </c>
    </row>
    <row r="9280" spans="1:12" ht="15" customHeight="1" x14ac:dyDescent="0.25">
      <c r="A9280" s="81" t="str">
        <f t="shared" si="296"/>
        <v>2020</v>
      </c>
      <c r="B9280" s="259" t="s">
        <v>1021</v>
      </c>
      <c r="C9280" s="260" t="s">
        <v>1022</v>
      </c>
      <c r="D9280" s="73" t="str">
        <f t="shared" si="295"/>
        <v>out/2020</v>
      </c>
      <c r="E9280" s="263">
        <v>44132</v>
      </c>
      <c r="F9280" s="259">
        <v>3247</v>
      </c>
      <c r="G9280" s="259" t="s">
        <v>299</v>
      </c>
      <c r="H9280" s="264" t="s">
        <v>2128</v>
      </c>
      <c r="I9280" s="264" t="s">
        <v>253</v>
      </c>
      <c r="J9280" s="264">
        <v>-61.29</v>
      </c>
      <c r="K9280" s="82" t="str">
        <f>IFERROR(IFERROR(VLOOKUP(I9280,'DE-PARA'!B:D,3,0),VLOOKUP(I9280,'DE-PARA'!C:D,2,0)),"NÃO ENCONTRADO")</f>
        <v>Materiais</v>
      </c>
      <c r="L9280" s="50" t="str">
        <f>VLOOKUP(K9280,'Base -Receita-Despesa'!$B:$AS,1,FALSE)</f>
        <v>Materiais</v>
      </c>
    </row>
    <row r="9281" spans="1:12" ht="15" customHeight="1" x14ac:dyDescent="0.25">
      <c r="A9281" s="81" t="str">
        <f t="shared" si="296"/>
        <v>2020</v>
      </c>
      <c r="B9281" s="259" t="s">
        <v>1021</v>
      </c>
      <c r="C9281" s="260" t="s">
        <v>1022</v>
      </c>
      <c r="D9281" s="73" t="str">
        <f t="shared" si="295"/>
        <v>out/2020</v>
      </c>
      <c r="E9281" s="263">
        <v>44132</v>
      </c>
      <c r="F9281" s="259">
        <v>3248</v>
      </c>
      <c r="G9281" s="259" t="s">
        <v>299</v>
      </c>
      <c r="H9281" s="264" t="s">
        <v>2128</v>
      </c>
      <c r="I9281" s="264" t="s">
        <v>253</v>
      </c>
      <c r="J9281" s="264">
        <v>-459.12</v>
      </c>
      <c r="K9281" s="82" t="str">
        <f>IFERROR(IFERROR(VLOOKUP(I9281,'DE-PARA'!B:D,3,0),VLOOKUP(I9281,'DE-PARA'!C:D,2,0)),"NÃO ENCONTRADO")</f>
        <v>Materiais</v>
      </c>
      <c r="L9281" s="50" t="str">
        <f>VLOOKUP(K9281,'Base -Receita-Despesa'!$B:$AS,1,FALSE)</f>
        <v>Materiais</v>
      </c>
    </row>
    <row r="9282" spans="1:12" ht="15" customHeight="1" x14ac:dyDescent="0.25">
      <c r="A9282" s="81" t="str">
        <f t="shared" si="296"/>
        <v>2020</v>
      </c>
      <c r="B9282" s="259" t="s">
        <v>1021</v>
      </c>
      <c r="C9282" s="260" t="s">
        <v>1022</v>
      </c>
      <c r="D9282" s="73" t="str">
        <f t="shared" si="295"/>
        <v>out/2020</v>
      </c>
      <c r="E9282" s="263">
        <v>44132</v>
      </c>
      <c r="F9282" s="259">
        <v>3249</v>
      </c>
      <c r="G9282" s="259" t="s">
        <v>299</v>
      </c>
      <c r="H9282" s="264" t="s">
        <v>2128</v>
      </c>
      <c r="I9282" s="264" t="s">
        <v>253</v>
      </c>
      <c r="J9282" s="264">
        <v>-8.68</v>
      </c>
      <c r="K9282" s="82" t="str">
        <f>IFERROR(IFERROR(VLOOKUP(I9282,'DE-PARA'!B:D,3,0),VLOOKUP(I9282,'DE-PARA'!C:D,2,0)),"NÃO ENCONTRADO")</f>
        <v>Materiais</v>
      </c>
      <c r="L9282" s="50" t="str">
        <f>VLOOKUP(K9282,'Base -Receita-Despesa'!$B:$AS,1,FALSE)</f>
        <v>Materiais</v>
      </c>
    </row>
    <row r="9283" spans="1:12" ht="15" customHeight="1" x14ac:dyDescent="0.25">
      <c r="A9283" s="81" t="str">
        <f t="shared" si="296"/>
        <v>2020</v>
      </c>
      <c r="B9283" s="259" t="s">
        <v>1021</v>
      </c>
      <c r="C9283" s="260" t="s">
        <v>1022</v>
      </c>
      <c r="D9283" s="73" t="str">
        <f t="shared" ref="D9283:D9346" si="297">TEXT(E9283,"mmm/aaaa")</f>
        <v>out/2020</v>
      </c>
      <c r="E9283" s="263">
        <v>44132</v>
      </c>
      <c r="F9283" s="259">
        <v>3250</v>
      </c>
      <c r="G9283" s="259" t="s">
        <v>299</v>
      </c>
      <c r="H9283" s="264" t="s">
        <v>2128</v>
      </c>
      <c r="I9283" s="264" t="s">
        <v>253</v>
      </c>
      <c r="J9283" s="264">
        <v>-8.68</v>
      </c>
      <c r="K9283" s="82" t="str">
        <f>IFERROR(IFERROR(VLOOKUP(I9283,'DE-PARA'!B:D,3,0),VLOOKUP(I9283,'DE-PARA'!C:D,2,0)),"NÃO ENCONTRADO")</f>
        <v>Materiais</v>
      </c>
      <c r="L9283" s="50" t="str">
        <f>VLOOKUP(K9283,'Base -Receita-Despesa'!$B:$AS,1,FALSE)</f>
        <v>Materiais</v>
      </c>
    </row>
    <row r="9284" spans="1:12" ht="15" customHeight="1" x14ac:dyDescent="0.25">
      <c r="A9284" s="81" t="str">
        <f t="shared" si="296"/>
        <v>2020</v>
      </c>
      <c r="B9284" s="259" t="s">
        <v>1021</v>
      </c>
      <c r="C9284" s="260" t="s">
        <v>1022</v>
      </c>
      <c r="D9284" s="73" t="str">
        <f t="shared" si="297"/>
        <v>out/2020</v>
      </c>
      <c r="E9284" s="263">
        <v>44132</v>
      </c>
      <c r="F9284" s="259">
        <v>3251</v>
      </c>
      <c r="G9284" s="259" t="s">
        <v>299</v>
      </c>
      <c r="H9284" s="264" t="s">
        <v>2128</v>
      </c>
      <c r="I9284" s="264" t="s">
        <v>253</v>
      </c>
      <c r="J9284" s="264">
        <v>-459.12</v>
      </c>
      <c r="K9284" s="82" t="str">
        <f>IFERROR(IFERROR(VLOOKUP(I9284,'DE-PARA'!B:D,3,0),VLOOKUP(I9284,'DE-PARA'!C:D,2,0)),"NÃO ENCONTRADO")</f>
        <v>Materiais</v>
      </c>
      <c r="L9284" s="50" t="str">
        <f>VLOOKUP(K9284,'Base -Receita-Despesa'!$B:$AS,1,FALSE)</f>
        <v>Materiais</v>
      </c>
    </row>
    <row r="9285" spans="1:12" ht="15" customHeight="1" x14ac:dyDescent="0.25">
      <c r="A9285" s="81" t="str">
        <f t="shared" si="296"/>
        <v>2020</v>
      </c>
      <c r="B9285" s="259" t="s">
        <v>1021</v>
      </c>
      <c r="C9285" s="260" t="s">
        <v>1022</v>
      </c>
      <c r="D9285" s="73" t="str">
        <f t="shared" si="297"/>
        <v>out/2020</v>
      </c>
      <c r="E9285" s="263">
        <v>44132</v>
      </c>
      <c r="F9285" s="259">
        <v>3252</v>
      </c>
      <c r="G9285" s="259" t="s">
        <v>299</v>
      </c>
      <c r="H9285" s="264" t="s">
        <v>2128</v>
      </c>
      <c r="I9285" s="264" t="s">
        <v>253</v>
      </c>
      <c r="J9285" s="264">
        <v>-365.55</v>
      </c>
      <c r="K9285" s="82" t="str">
        <f>IFERROR(IFERROR(VLOOKUP(I9285,'DE-PARA'!B:D,3,0),VLOOKUP(I9285,'DE-PARA'!C:D,2,0)),"NÃO ENCONTRADO")</f>
        <v>Materiais</v>
      </c>
      <c r="L9285" s="50" t="str">
        <f>VLOOKUP(K9285,'Base -Receita-Despesa'!$B:$AS,1,FALSE)</f>
        <v>Materiais</v>
      </c>
    </row>
    <row r="9286" spans="1:12" ht="15" customHeight="1" x14ac:dyDescent="0.25">
      <c r="A9286" s="81" t="str">
        <f t="shared" si="296"/>
        <v>2020</v>
      </c>
      <c r="B9286" s="259" t="s">
        <v>1021</v>
      </c>
      <c r="C9286" s="260" t="s">
        <v>1022</v>
      </c>
      <c r="D9286" s="73" t="str">
        <f t="shared" si="297"/>
        <v>out/2020</v>
      </c>
      <c r="E9286" s="263">
        <v>44132</v>
      </c>
      <c r="F9286" s="259">
        <v>3254</v>
      </c>
      <c r="G9286" s="259" t="s">
        <v>299</v>
      </c>
      <c r="H9286" s="264" t="s">
        <v>2128</v>
      </c>
      <c r="I9286" s="264" t="s">
        <v>253</v>
      </c>
      <c r="J9286" s="264">
        <v>-120</v>
      </c>
      <c r="K9286" s="82" t="str">
        <f>IFERROR(IFERROR(VLOOKUP(I9286,'DE-PARA'!B:D,3,0),VLOOKUP(I9286,'DE-PARA'!C:D,2,0)),"NÃO ENCONTRADO")</f>
        <v>Materiais</v>
      </c>
      <c r="L9286" s="50" t="str">
        <f>VLOOKUP(K9286,'Base -Receita-Despesa'!$B:$AS,1,FALSE)</f>
        <v>Materiais</v>
      </c>
    </row>
    <row r="9287" spans="1:12" ht="15" customHeight="1" x14ac:dyDescent="0.25">
      <c r="A9287" s="81" t="str">
        <f t="shared" si="296"/>
        <v>2020</v>
      </c>
      <c r="B9287" s="259" t="s">
        <v>1021</v>
      </c>
      <c r="C9287" s="260" t="s">
        <v>1022</v>
      </c>
      <c r="D9287" s="73" t="str">
        <f t="shared" si="297"/>
        <v>out/2020</v>
      </c>
      <c r="E9287" s="263">
        <v>44132</v>
      </c>
      <c r="F9287" s="259">
        <v>3255</v>
      </c>
      <c r="G9287" s="259" t="s">
        <v>299</v>
      </c>
      <c r="H9287" s="264" t="s">
        <v>2128</v>
      </c>
      <c r="I9287" s="264" t="s">
        <v>253</v>
      </c>
      <c r="J9287" s="264">
        <v>-180.24</v>
      </c>
      <c r="K9287" s="82" t="str">
        <f>IFERROR(IFERROR(VLOOKUP(I9287,'DE-PARA'!B:D,3,0),VLOOKUP(I9287,'DE-PARA'!C:D,2,0)),"NÃO ENCONTRADO")</f>
        <v>Materiais</v>
      </c>
      <c r="L9287" s="50" t="str">
        <f>VLOOKUP(K9287,'Base -Receita-Despesa'!$B:$AS,1,FALSE)</f>
        <v>Materiais</v>
      </c>
    </row>
    <row r="9288" spans="1:12" ht="15" customHeight="1" x14ac:dyDescent="0.25">
      <c r="A9288" s="81" t="str">
        <f t="shared" si="296"/>
        <v>2020</v>
      </c>
      <c r="B9288" s="259" t="s">
        <v>1021</v>
      </c>
      <c r="C9288" s="260" t="s">
        <v>1022</v>
      </c>
      <c r="D9288" s="73" t="str">
        <f t="shared" si="297"/>
        <v>out/2020</v>
      </c>
      <c r="E9288" s="263">
        <v>44132</v>
      </c>
      <c r="F9288" s="259">
        <v>3256</v>
      </c>
      <c r="G9288" s="259" t="s">
        <v>299</v>
      </c>
      <c r="H9288" s="264" t="s">
        <v>2128</v>
      </c>
      <c r="I9288" s="264" t="s">
        <v>253</v>
      </c>
      <c r="J9288" s="264">
        <v>-8.98</v>
      </c>
      <c r="K9288" s="82" t="str">
        <f>IFERROR(IFERROR(VLOOKUP(I9288,'DE-PARA'!B:D,3,0),VLOOKUP(I9288,'DE-PARA'!C:D,2,0)),"NÃO ENCONTRADO")</f>
        <v>Materiais</v>
      </c>
      <c r="L9288" s="50" t="str">
        <f>VLOOKUP(K9288,'Base -Receita-Despesa'!$B:$AS,1,FALSE)</f>
        <v>Materiais</v>
      </c>
    </row>
    <row r="9289" spans="1:12" ht="15" customHeight="1" x14ac:dyDescent="0.25">
      <c r="A9289" s="81" t="str">
        <f t="shared" si="296"/>
        <v>2020</v>
      </c>
      <c r="B9289" s="259" t="s">
        <v>1021</v>
      </c>
      <c r="C9289" s="260" t="s">
        <v>1022</v>
      </c>
      <c r="D9289" s="73" t="str">
        <f t="shared" si="297"/>
        <v>out/2020</v>
      </c>
      <c r="E9289" s="263">
        <v>44132</v>
      </c>
      <c r="F9289" s="259">
        <v>3257</v>
      </c>
      <c r="G9289" s="259" t="s">
        <v>299</v>
      </c>
      <c r="H9289" s="264" t="s">
        <v>2128</v>
      </c>
      <c r="I9289" s="264" t="s">
        <v>253</v>
      </c>
      <c r="J9289" s="264">
        <v>-459.12</v>
      </c>
      <c r="K9289" s="82" t="str">
        <f>IFERROR(IFERROR(VLOOKUP(I9289,'DE-PARA'!B:D,3,0),VLOOKUP(I9289,'DE-PARA'!C:D,2,0)),"NÃO ENCONTRADO")</f>
        <v>Materiais</v>
      </c>
      <c r="L9289" s="50" t="str">
        <f>VLOOKUP(K9289,'Base -Receita-Despesa'!$B:$AS,1,FALSE)</f>
        <v>Materiais</v>
      </c>
    </row>
    <row r="9290" spans="1:12" ht="15" customHeight="1" x14ac:dyDescent="0.25">
      <c r="A9290" s="81" t="str">
        <f t="shared" si="296"/>
        <v>2020</v>
      </c>
      <c r="B9290" s="259" t="s">
        <v>1021</v>
      </c>
      <c r="C9290" s="260" t="s">
        <v>1022</v>
      </c>
      <c r="D9290" s="73" t="str">
        <f t="shared" si="297"/>
        <v>out/2020</v>
      </c>
      <c r="E9290" s="263">
        <v>44132</v>
      </c>
      <c r="F9290" s="259">
        <v>3259</v>
      </c>
      <c r="G9290" s="259" t="s">
        <v>299</v>
      </c>
      <c r="H9290" s="264" t="s">
        <v>2128</v>
      </c>
      <c r="I9290" s="264" t="s">
        <v>253</v>
      </c>
      <c r="J9290" s="264">
        <v>-459.12</v>
      </c>
      <c r="K9290" s="82" t="str">
        <f>IFERROR(IFERROR(VLOOKUP(I9290,'DE-PARA'!B:D,3,0),VLOOKUP(I9290,'DE-PARA'!C:D,2,0)),"NÃO ENCONTRADO")</f>
        <v>Materiais</v>
      </c>
      <c r="L9290" s="50" t="str">
        <f>VLOOKUP(K9290,'Base -Receita-Despesa'!$B:$AS,1,FALSE)</f>
        <v>Materiais</v>
      </c>
    </row>
    <row r="9291" spans="1:12" ht="15" customHeight="1" x14ac:dyDescent="0.25">
      <c r="A9291" s="81" t="str">
        <f t="shared" si="296"/>
        <v>2020</v>
      </c>
      <c r="B9291" s="259" t="s">
        <v>1021</v>
      </c>
      <c r="C9291" s="260" t="s">
        <v>1022</v>
      </c>
      <c r="D9291" s="73" t="str">
        <f t="shared" si="297"/>
        <v>out/2020</v>
      </c>
      <c r="E9291" s="263">
        <v>44132</v>
      </c>
      <c r="F9291" s="259">
        <v>3260</v>
      </c>
      <c r="G9291" s="259" t="s">
        <v>299</v>
      </c>
      <c r="H9291" s="264" t="s">
        <v>2128</v>
      </c>
      <c r="I9291" s="264" t="s">
        <v>253</v>
      </c>
      <c r="J9291" s="264">
        <v>-342.4</v>
      </c>
      <c r="K9291" s="82" t="str">
        <f>IFERROR(IFERROR(VLOOKUP(I9291,'DE-PARA'!B:D,3,0),VLOOKUP(I9291,'DE-PARA'!C:D,2,0)),"NÃO ENCONTRADO")</f>
        <v>Materiais</v>
      </c>
      <c r="L9291" s="50" t="str">
        <f>VLOOKUP(K9291,'Base -Receita-Despesa'!$B:$AS,1,FALSE)</f>
        <v>Materiais</v>
      </c>
    </row>
    <row r="9292" spans="1:12" ht="15" customHeight="1" x14ac:dyDescent="0.25">
      <c r="A9292" s="81" t="str">
        <f t="shared" si="296"/>
        <v>2020</v>
      </c>
      <c r="B9292" s="259" t="s">
        <v>1021</v>
      </c>
      <c r="C9292" s="260" t="s">
        <v>1022</v>
      </c>
      <c r="D9292" s="73" t="str">
        <f t="shared" si="297"/>
        <v>out/2020</v>
      </c>
      <c r="E9292" s="263">
        <v>44132</v>
      </c>
      <c r="F9292" s="259">
        <v>3261</v>
      </c>
      <c r="G9292" s="259" t="s">
        <v>299</v>
      </c>
      <c r="H9292" s="264" t="s">
        <v>2128</v>
      </c>
      <c r="I9292" s="264" t="s">
        <v>253</v>
      </c>
      <c r="J9292" s="264">
        <v>-4.34</v>
      </c>
      <c r="K9292" s="82" t="str">
        <f>IFERROR(IFERROR(VLOOKUP(I9292,'DE-PARA'!B:D,3,0),VLOOKUP(I9292,'DE-PARA'!C:D,2,0)),"NÃO ENCONTRADO")</f>
        <v>Materiais</v>
      </c>
      <c r="L9292" s="50" t="str">
        <f>VLOOKUP(K9292,'Base -Receita-Despesa'!$B:$AS,1,FALSE)</f>
        <v>Materiais</v>
      </c>
    </row>
    <row r="9293" spans="1:12" ht="15" customHeight="1" x14ac:dyDescent="0.25">
      <c r="A9293" s="81" t="str">
        <f t="shared" si="296"/>
        <v>2020</v>
      </c>
      <c r="B9293" s="259" t="s">
        <v>1021</v>
      </c>
      <c r="C9293" s="260" t="s">
        <v>1022</v>
      </c>
      <c r="D9293" s="73" t="str">
        <f t="shared" si="297"/>
        <v>out/2020</v>
      </c>
      <c r="E9293" s="263">
        <v>44132</v>
      </c>
      <c r="F9293" s="259">
        <v>3262</v>
      </c>
      <c r="G9293" s="259" t="s">
        <v>299</v>
      </c>
      <c r="H9293" s="264" t="s">
        <v>2128</v>
      </c>
      <c r="I9293" s="264" t="s">
        <v>253</v>
      </c>
      <c r="J9293" s="264">
        <v>-546.62</v>
      </c>
      <c r="K9293" s="82" t="str">
        <f>IFERROR(IFERROR(VLOOKUP(I9293,'DE-PARA'!B:D,3,0),VLOOKUP(I9293,'DE-PARA'!C:D,2,0)),"NÃO ENCONTRADO")</f>
        <v>Materiais</v>
      </c>
      <c r="L9293" s="50" t="str">
        <f>VLOOKUP(K9293,'Base -Receita-Despesa'!$B:$AS,1,FALSE)</f>
        <v>Materiais</v>
      </c>
    </row>
    <row r="9294" spans="1:12" ht="15" customHeight="1" x14ac:dyDescent="0.25">
      <c r="A9294" s="81" t="str">
        <f t="shared" si="296"/>
        <v>2020</v>
      </c>
      <c r="B9294" s="259" t="s">
        <v>1021</v>
      </c>
      <c r="C9294" s="260" t="s">
        <v>1022</v>
      </c>
      <c r="D9294" s="73" t="str">
        <f t="shared" si="297"/>
        <v>out/2020</v>
      </c>
      <c r="E9294" s="263">
        <v>44132</v>
      </c>
      <c r="F9294" s="259">
        <v>3263</v>
      </c>
      <c r="G9294" s="259" t="s">
        <v>299</v>
      </c>
      <c r="H9294" s="264" t="s">
        <v>2128</v>
      </c>
      <c r="I9294" s="264" t="s">
        <v>253</v>
      </c>
      <c r="J9294" s="264">
        <v>-8.68</v>
      </c>
      <c r="K9294" s="82" t="str">
        <f>IFERROR(IFERROR(VLOOKUP(I9294,'DE-PARA'!B:D,3,0),VLOOKUP(I9294,'DE-PARA'!C:D,2,0)),"NÃO ENCONTRADO")</f>
        <v>Materiais</v>
      </c>
      <c r="L9294" s="50" t="str">
        <f>VLOOKUP(K9294,'Base -Receita-Despesa'!$B:$AS,1,FALSE)</f>
        <v>Materiais</v>
      </c>
    </row>
    <row r="9295" spans="1:12" ht="15" customHeight="1" x14ac:dyDescent="0.25">
      <c r="A9295" s="81" t="str">
        <f t="shared" si="296"/>
        <v>2020</v>
      </c>
      <c r="B9295" s="259" t="s">
        <v>1021</v>
      </c>
      <c r="C9295" s="260" t="s">
        <v>1022</v>
      </c>
      <c r="D9295" s="73" t="str">
        <f t="shared" si="297"/>
        <v>out/2020</v>
      </c>
      <c r="E9295" s="263">
        <v>44132</v>
      </c>
      <c r="F9295" s="259">
        <v>3264</v>
      </c>
      <c r="G9295" s="259" t="s">
        <v>299</v>
      </c>
      <c r="H9295" s="264" t="s">
        <v>2128</v>
      </c>
      <c r="I9295" s="264" t="s">
        <v>253</v>
      </c>
      <c r="J9295" s="264">
        <v>-324.26</v>
      </c>
      <c r="K9295" s="82" t="str">
        <f>IFERROR(IFERROR(VLOOKUP(I9295,'DE-PARA'!B:D,3,0),VLOOKUP(I9295,'DE-PARA'!C:D,2,0)),"NÃO ENCONTRADO")</f>
        <v>Materiais</v>
      </c>
      <c r="L9295" s="50" t="str">
        <f>VLOOKUP(K9295,'Base -Receita-Despesa'!$B:$AS,1,FALSE)</f>
        <v>Materiais</v>
      </c>
    </row>
    <row r="9296" spans="1:12" ht="15" customHeight="1" x14ac:dyDescent="0.25">
      <c r="A9296" s="81" t="str">
        <f t="shared" si="296"/>
        <v>2020</v>
      </c>
      <c r="B9296" s="259" t="s">
        <v>1021</v>
      </c>
      <c r="C9296" s="260" t="s">
        <v>1022</v>
      </c>
      <c r="D9296" s="73" t="str">
        <f t="shared" si="297"/>
        <v>out/2020</v>
      </c>
      <c r="E9296" s="263">
        <v>44132</v>
      </c>
      <c r="F9296" s="259">
        <v>3265</v>
      </c>
      <c r="G9296" s="259" t="s">
        <v>299</v>
      </c>
      <c r="H9296" s="264" t="s">
        <v>2128</v>
      </c>
      <c r="I9296" s="264" t="s">
        <v>253</v>
      </c>
      <c r="J9296" s="264">
        <v>-459.12</v>
      </c>
      <c r="K9296" s="82" t="str">
        <f>IFERROR(IFERROR(VLOOKUP(I9296,'DE-PARA'!B:D,3,0),VLOOKUP(I9296,'DE-PARA'!C:D,2,0)),"NÃO ENCONTRADO")</f>
        <v>Materiais</v>
      </c>
      <c r="L9296" s="50" t="str">
        <f>VLOOKUP(K9296,'Base -Receita-Despesa'!$B:$AS,1,FALSE)</f>
        <v>Materiais</v>
      </c>
    </row>
    <row r="9297" spans="1:12" ht="15" customHeight="1" x14ac:dyDescent="0.25">
      <c r="A9297" s="81" t="str">
        <f t="shared" si="296"/>
        <v>2020</v>
      </c>
      <c r="B9297" s="259" t="s">
        <v>1021</v>
      </c>
      <c r="C9297" s="260" t="s">
        <v>1022</v>
      </c>
      <c r="D9297" s="73" t="str">
        <f t="shared" si="297"/>
        <v>out/2020</v>
      </c>
      <c r="E9297" s="263">
        <v>44132</v>
      </c>
      <c r="F9297" s="259">
        <v>3266</v>
      </c>
      <c r="G9297" s="259" t="s">
        <v>299</v>
      </c>
      <c r="H9297" s="264" t="s">
        <v>2128</v>
      </c>
      <c r="I9297" s="264" t="s">
        <v>253</v>
      </c>
      <c r="J9297" s="264">
        <v>-373.42</v>
      </c>
      <c r="K9297" s="82" t="str">
        <f>IFERROR(IFERROR(VLOOKUP(I9297,'DE-PARA'!B:D,3,0),VLOOKUP(I9297,'DE-PARA'!C:D,2,0)),"NÃO ENCONTRADO")</f>
        <v>Materiais</v>
      </c>
      <c r="L9297" s="50" t="str">
        <f>VLOOKUP(K9297,'Base -Receita-Despesa'!$B:$AS,1,FALSE)</f>
        <v>Materiais</v>
      </c>
    </row>
    <row r="9298" spans="1:12" ht="15" customHeight="1" x14ac:dyDescent="0.25">
      <c r="A9298" s="81" t="str">
        <f t="shared" si="296"/>
        <v>2020</v>
      </c>
      <c r="B9298" s="259" t="s">
        <v>1021</v>
      </c>
      <c r="C9298" s="260" t="s">
        <v>1022</v>
      </c>
      <c r="D9298" s="73" t="str">
        <f t="shared" si="297"/>
        <v>out/2020</v>
      </c>
      <c r="E9298" s="263">
        <v>44132</v>
      </c>
      <c r="F9298" s="259">
        <v>3267</v>
      </c>
      <c r="G9298" s="259" t="s">
        <v>299</v>
      </c>
      <c r="H9298" s="264" t="s">
        <v>2128</v>
      </c>
      <c r="I9298" s="264" t="s">
        <v>253</v>
      </c>
      <c r="J9298" s="264">
        <v>-388.06</v>
      </c>
      <c r="K9298" s="82" t="str">
        <f>IFERROR(IFERROR(VLOOKUP(I9298,'DE-PARA'!B:D,3,0),VLOOKUP(I9298,'DE-PARA'!C:D,2,0)),"NÃO ENCONTRADO")</f>
        <v>Materiais</v>
      </c>
      <c r="L9298" s="50" t="str">
        <f>VLOOKUP(K9298,'Base -Receita-Despesa'!$B:$AS,1,FALSE)</f>
        <v>Materiais</v>
      </c>
    </row>
    <row r="9299" spans="1:12" ht="15" customHeight="1" x14ac:dyDescent="0.25">
      <c r="A9299" s="81" t="str">
        <f t="shared" si="296"/>
        <v>2020</v>
      </c>
      <c r="B9299" s="259" t="s">
        <v>1021</v>
      </c>
      <c r="C9299" s="260" t="s">
        <v>1022</v>
      </c>
      <c r="D9299" s="73" t="str">
        <f t="shared" si="297"/>
        <v>out/2020</v>
      </c>
      <c r="E9299" s="263">
        <v>44132</v>
      </c>
      <c r="F9299" s="259">
        <v>3268</v>
      </c>
      <c r="G9299" s="259" t="s">
        <v>299</v>
      </c>
      <c r="H9299" s="264" t="s">
        <v>2128</v>
      </c>
      <c r="I9299" s="264" t="s">
        <v>253</v>
      </c>
      <c r="J9299" s="264">
        <v>-109.23</v>
      </c>
      <c r="K9299" s="82" t="str">
        <f>IFERROR(IFERROR(VLOOKUP(I9299,'DE-PARA'!B:D,3,0),VLOOKUP(I9299,'DE-PARA'!C:D,2,0)),"NÃO ENCONTRADO")</f>
        <v>Materiais</v>
      </c>
      <c r="L9299" s="50" t="str">
        <f>VLOOKUP(K9299,'Base -Receita-Despesa'!$B:$AS,1,FALSE)</f>
        <v>Materiais</v>
      </c>
    </row>
    <row r="9300" spans="1:12" ht="15" customHeight="1" x14ac:dyDescent="0.25">
      <c r="A9300" s="81" t="str">
        <f t="shared" si="296"/>
        <v>2020</v>
      </c>
      <c r="B9300" s="259" t="s">
        <v>1021</v>
      </c>
      <c r="C9300" s="260" t="s">
        <v>1022</v>
      </c>
      <c r="D9300" s="73" t="str">
        <f t="shared" si="297"/>
        <v>out/2020</v>
      </c>
      <c r="E9300" s="263">
        <v>44132</v>
      </c>
      <c r="F9300" s="259">
        <v>3276</v>
      </c>
      <c r="G9300" s="259" t="s">
        <v>319</v>
      </c>
      <c r="H9300" s="264" t="s">
        <v>2128</v>
      </c>
      <c r="I9300" s="264" t="s">
        <v>253</v>
      </c>
      <c r="J9300" s="264">
        <v>-458.96</v>
      </c>
      <c r="K9300" s="82" t="str">
        <f>IFERROR(IFERROR(VLOOKUP(I9300,'DE-PARA'!B:D,3,0),VLOOKUP(I9300,'DE-PARA'!C:D,2,0)),"NÃO ENCONTRADO")</f>
        <v>Materiais</v>
      </c>
      <c r="L9300" s="50" t="str">
        <f>VLOOKUP(K9300,'Base -Receita-Despesa'!$B:$AS,1,FALSE)</f>
        <v>Materiais</v>
      </c>
    </row>
    <row r="9301" spans="1:12" ht="15" customHeight="1" x14ac:dyDescent="0.25">
      <c r="A9301" s="81" t="str">
        <f t="shared" si="296"/>
        <v>2020</v>
      </c>
      <c r="B9301" s="259" t="s">
        <v>1021</v>
      </c>
      <c r="C9301" s="260" t="s">
        <v>1022</v>
      </c>
      <c r="D9301" s="73" t="str">
        <f t="shared" si="297"/>
        <v>out/2020</v>
      </c>
      <c r="E9301" s="263">
        <v>44132</v>
      </c>
      <c r="F9301" s="259">
        <v>3276</v>
      </c>
      <c r="G9301" s="259" t="s">
        <v>299</v>
      </c>
      <c r="H9301" s="264" t="s">
        <v>2128</v>
      </c>
      <c r="I9301" s="264" t="s">
        <v>253</v>
      </c>
      <c r="J9301" s="264">
        <v>-459.12</v>
      </c>
      <c r="K9301" s="82" t="str">
        <f>IFERROR(IFERROR(VLOOKUP(I9301,'DE-PARA'!B:D,3,0),VLOOKUP(I9301,'DE-PARA'!C:D,2,0)),"NÃO ENCONTRADO")</f>
        <v>Materiais</v>
      </c>
      <c r="L9301" s="50" t="str">
        <f>VLOOKUP(K9301,'Base -Receita-Despesa'!$B:$AS,1,FALSE)</f>
        <v>Materiais</v>
      </c>
    </row>
    <row r="9302" spans="1:12" ht="15" customHeight="1" x14ac:dyDescent="0.25">
      <c r="A9302" s="81" t="str">
        <f t="shared" si="296"/>
        <v>2020</v>
      </c>
      <c r="B9302" s="259" t="s">
        <v>1021</v>
      </c>
      <c r="C9302" s="260" t="s">
        <v>1022</v>
      </c>
      <c r="D9302" s="73" t="str">
        <f t="shared" si="297"/>
        <v>out/2020</v>
      </c>
      <c r="E9302" s="263">
        <v>44132</v>
      </c>
      <c r="F9302" s="259">
        <v>3277</v>
      </c>
      <c r="G9302" s="259" t="s">
        <v>319</v>
      </c>
      <c r="H9302" s="264" t="s">
        <v>2128</v>
      </c>
      <c r="I9302" s="264" t="s">
        <v>253</v>
      </c>
      <c r="J9302" s="264">
        <v>-8.66</v>
      </c>
      <c r="K9302" s="82" t="str">
        <f>IFERROR(IFERROR(VLOOKUP(I9302,'DE-PARA'!B:D,3,0),VLOOKUP(I9302,'DE-PARA'!C:D,2,0)),"NÃO ENCONTRADO")</f>
        <v>Materiais</v>
      </c>
      <c r="L9302" s="50" t="str">
        <f>VLOOKUP(K9302,'Base -Receita-Despesa'!$B:$AS,1,FALSE)</f>
        <v>Materiais</v>
      </c>
    </row>
    <row r="9303" spans="1:12" ht="15" customHeight="1" x14ac:dyDescent="0.25">
      <c r="A9303" s="81" t="str">
        <f t="shared" si="296"/>
        <v>2020</v>
      </c>
      <c r="B9303" s="259" t="s">
        <v>1021</v>
      </c>
      <c r="C9303" s="260" t="s">
        <v>1022</v>
      </c>
      <c r="D9303" s="73" t="str">
        <f t="shared" si="297"/>
        <v>out/2020</v>
      </c>
      <c r="E9303" s="263">
        <v>44132</v>
      </c>
      <c r="F9303" s="259">
        <v>3277</v>
      </c>
      <c r="G9303" s="259" t="s">
        <v>299</v>
      </c>
      <c r="H9303" s="264" t="s">
        <v>2128</v>
      </c>
      <c r="I9303" s="264" t="s">
        <v>253</v>
      </c>
      <c r="J9303" s="264">
        <v>-8.68</v>
      </c>
      <c r="K9303" s="82" t="str">
        <f>IFERROR(IFERROR(VLOOKUP(I9303,'DE-PARA'!B:D,3,0),VLOOKUP(I9303,'DE-PARA'!C:D,2,0)),"NÃO ENCONTRADO")</f>
        <v>Materiais</v>
      </c>
      <c r="L9303" s="50" t="str">
        <f>VLOOKUP(K9303,'Base -Receita-Despesa'!$B:$AS,1,FALSE)</f>
        <v>Materiais</v>
      </c>
    </row>
    <row r="9304" spans="1:12" ht="15" customHeight="1" x14ac:dyDescent="0.25">
      <c r="A9304" s="81" t="str">
        <f t="shared" si="296"/>
        <v>2020</v>
      </c>
      <c r="B9304" s="259" t="s">
        <v>1021</v>
      </c>
      <c r="C9304" s="260" t="s">
        <v>1022</v>
      </c>
      <c r="D9304" s="73" t="str">
        <f t="shared" si="297"/>
        <v>out/2020</v>
      </c>
      <c r="E9304" s="263">
        <v>44132</v>
      </c>
      <c r="F9304" s="259">
        <v>3279</v>
      </c>
      <c r="G9304" s="259" t="s">
        <v>319</v>
      </c>
      <c r="H9304" s="264" t="s">
        <v>2128</v>
      </c>
      <c r="I9304" s="264" t="s">
        <v>253</v>
      </c>
      <c r="J9304" s="264">
        <v>-8.66</v>
      </c>
      <c r="K9304" s="82" t="str">
        <f>IFERROR(IFERROR(VLOOKUP(I9304,'DE-PARA'!B:D,3,0),VLOOKUP(I9304,'DE-PARA'!C:D,2,0)),"NÃO ENCONTRADO")</f>
        <v>Materiais</v>
      </c>
      <c r="L9304" s="50" t="str">
        <f>VLOOKUP(K9304,'Base -Receita-Despesa'!$B:$AS,1,FALSE)</f>
        <v>Materiais</v>
      </c>
    </row>
    <row r="9305" spans="1:12" ht="15" customHeight="1" x14ac:dyDescent="0.25">
      <c r="A9305" s="81" t="str">
        <f t="shared" si="296"/>
        <v>2020</v>
      </c>
      <c r="B9305" s="259" t="s">
        <v>1021</v>
      </c>
      <c r="C9305" s="260" t="s">
        <v>1022</v>
      </c>
      <c r="D9305" s="73" t="str">
        <f t="shared" si="297"/>
        <v>out/2020</v>
      </c>
      <c r="E9305" s="263">
        <v>44132</v>
      </c>
      <c r="F9305" s="259">
        <v>3279</v>
      </c>
      <c r="G9305" s="259" t="s">
        <v>299</v>
      </c>
      <c r="H9305" s="264" t="s">
        <v>2128</v>
      </c>
      <c r="I9305" s="264" t="s">
        <v>253</v>
      </c>
      <c r="J9305" s="264">
        <v>-8.68</v>
      </c>
      <c r="K9305" s="82" t="str">
        <f>IFERROR(IFERROR(VLOOKUP(I9305,'DE-PARA'!B:D,3,0),VLOOKUP(I9305,'DE-PARA'!C:D,2,0)),"NÃO ENCONTRADO")</f>
        <v>Materiais</v>
      </c>
      <c r="L9305" s="50" t="str">
        <f>VLOOKUP(K9305,'Base -Receita-Despesa'!$B:$AS,1,FALSE)</f>
        <v>Materiais</v>
      </c>
    </row>
    <row r="9306" spans="1:12" ht="15" customHeight="1" x14ac:dyDescent="0.25">
      <c r="A9306" s="81" t="str">
        <f t="shared" si="296"/>
        <v>2020</v>
      </c>
      <c r="B9306" s="259" t="s">
        <v>1021</v>
      </c>
      <c r="C9306" s="260" t="s">
        <v>1022</v>
      </c>
      <c r="D9306" s="73" t="str">
        <f t="shared" si="297"/>
        <v>out/2020</v>
      </c>
      <c r="E9306" s="263">
        <v>44132</v>
      </c>
      <c r="F9306" s="259">
        <v>3280</v>
      </c>
      <c r="G9306" s="259" t="s">
        <v>319</v>
      </c>
      <c r="H9306" s="264" t="s">
        <v>2128</v>
      </c>
      <c r="I9306" s="264" t="s">
        <v>253</v>
      </c>
      <c r="J9306" s="264">
        <v>-550.78</v>
      </c>
      <c r="K9306" s="82" t="str">
        <f>IFERROR(IFERROR(VLOOKUP(I9306,'DE-PARA'!B:D,3,0),VLOOKUP(I9306,'DE-PARA'!C:D,2,0)),"NÃO ENCONTRADO")</f>
        <v>Materiais</v>
      </c>
      <c r="L9306" s="50" t="str">
        <f>VLOOKUP(K9306,'Base -Receita-Despesa'!$B:$AS,1,FALSE)</f>
        <v>Materiais</v>
      </c>
    </row>
    <row r="9307" spans="1:12" ht="15" customHeight="1" x14ac:dyDescent="0.25">
      <c r="A9307" s="81" t="str">
        <f t="shared" si="296"/>
        <v>2020</v>
      </c>
      <c r="B9307" s="259" t="s">
        <v>1021</v>
      </c>
      <c r="C9307" s="260" t="s">
        <v>1022</v>
      </c>
      <c r="D9307" s="73" t="str">
        <f t="shared" si="297"/>
        <v>out/2020</v>
      </c>
      <c r="E9307" s="263">
        <v>44132</v>
      </c>
      <c r="F9307" s="259">
        <v>3280</v>
      </c>
      <c r="G9307" s="259" t="s">
        <v>299</v>
      </c>
      <c r="H9307" s="264" t="s">
        <v>2128</v>
      </c>
      <c r="I9307" s="264" t="s">
        <v>253</v>
      </c>
      <c r="J9307" s="264">
        <v>-550.96</v>
      </c>
      <c r="K9307" s="82" t="str">
        <f>IFERROR(IFERROR(VLOOKUP(I9307,'DE-PARA'!B:D,3,0),VLOOKUP(I9307,'DE-PARA'!C:D,2,0)),"NÃO ENCONTRADO")</f>
        <v>Materiais</v>
      </c>
      <c r="L9307" s="50" t="str">
        <f>VLOOKUP(K9307,'Base -Receita-Despesa'!$B:$AS,1,FALSE)</f>
        <v>Materiais</v>
      </c>
    </row>
    <row r="9308" spans="1:12" ht="15" customHeight="1" x14ac:dyDescent="0.25">
      <c r="A9308" s="81" t="str">
        <f t="shared" si="296"/>
        <v>2020</v>
      </c>
      <c r="B9308" s="259" t="s">
        <v>1021</v>
      </c>
      <c r="C9308" s="260" t="s">
        <v>1022</v>
      </c>
      <c r="D9308" s="73" t="str">
        <f t="shared" si="297"/>
        <v>out/2020</v>
      </c>
      <c r="E9308" s="263">
        <v>44132</v>
      </c>
      <c r="F9308" s="259">
        <v>3287</v>
      </c>
      <c r="G9308" s="259" t="s">
        <v>319</v>
      </c>
      <c r="H9308" s="264" t="s">
        <v>2128</v>
      </c>
      <c r="I9308" s="264" t="s">
        <v>253</v>
      </c>
      <c r="J9308" s="264">
        <v>-18.47</v>
      </c>
      <c r="K9308" s="82" t="str">
        <f>IFERROR(IFERROR(VLOOKUP(I9308,'DE-PARA'!B:D,3,0),VLOOKUP(I9308,'DE-PARA'!C:D,2,0)),"NÃO ENCONTRADO")</f>
        <v>Materiais</v>
      </c>
      <c r="L9308" s="50" t="str">
        <f>VLOOKUP(K9308,'Base -Receita-Despesa'!$B:$AS,1,FALSE)</f>
        <v>Materiais</v>
      </c>
    </row>
    <row r="9309" spans="1:12" ht="15" customHeight="1" x14ac:dyDescent="0.25">
      <c r="A9309" s="81" t="str">
        <f t="shared" si="296"/>
        <v>2020</v>
      </c>
      <c r="B9309" s="259" t="s">
        <v>1021</v>
      </c>
      <c r="C9309" s="260" t="s">
        <v>1022</v>
      </c>
      <c r="D9309" s="73" t="str">
        <f t="shared" si="297"/>
        <v>out/2020</v>
      </c>
      <c r="E9309" s="263">
        <v>44132</v>
      </c>
      <c r="F9309" s="259">
        <v>3287</v>
      </c>
      <c r="G9309" s="259" t="s">
        <v>299</v>
      </c>
      <c r="H9309" s="264" t="s">
        <v>2128</v>
      </c>
      <c r="I9309" s="264" t="s">
        <v>253</v>
      </c>
      <c r="J9309" s="264">
        <v>-18.48</v>
      </c>
      <c r="K9309" s="82" t="str">
        <f>IFERROR(IFERROR(VLOOKUP(I9309,'DE-PARA'!B:D,3,0),VLOOKUP(I9309,'DE-PARA'!C:D,2,0)),"NÃO ENCONTRADO")</f>
        <v>Materiais</v>
      </c>
      <c r="L9309" s="50" t="str">
        <f>VLOOKUP(K9309,'Base -Receita-Despesa'!$B:$AS,1,FALSE)</f>
        <v>Materiais</v>
      </c>
    </row>
    <row r="9310" spans="1:12" ht="15" customHeight="1" x14ac:dyDescent="0.25">
      <c r="A9310" s="81" t="str">
        <f t="shared" si="296"/>
        <v>2020</v>
      </c>
      <c r="B9310" s="259" t="s">
        <v>1021</v>
      </c>
      <c r="C9310" s="260" t="s">
        <v>1022</v>
      </c>
      <c r="D9310" s="73" t="str">
        <f t="shared" si="297"/>
        <v>out/2020</v>
      </c>
      <c r="E9310" s="263">
        <v>44132</v>
      </c>
      <c r="F9310" s="259">
        <v>3340</v>
      </c>
      <c r="G9310" s="259" t="s">
        <v>319</v>
      </c>
      <c r="H9310" s="264" t="s">
        <v>2128</v>
      </c>
      <c r="I9310" s="264" t="s">
        <v>253</v>
      </c>
      <c r="J9310" s="264">
        <v>-365.42</v>
      </c>
      <c r="K9310" s="82" t="str">
        <f>IFERROR(IFERROR(VLOOKUP(I9310,'DE-PARA'!B:D,3,0),VLOOKUP(I9310,'DE-PARA'!C:D,2,0)),"NÃO ENCONTRADO")</f>
        <v>Materiais</v>
      </c>
      <c r="L9310" s="50" t="str">
        <f>VLOOKUP(K9310,'Base -Receita-Despesa'!$B:$AS,1,FALSE)</f>
        <v>Materiais</v>
      </c>
    </row>
    <row r="9311" spans="1:12" ht="15" customHeight="1" x14ac:dyDescent="0.25">
      <c r="A9311" s="81" t="str">
        <f t="shared" si="296"/>
        <v>2020</v>
      </c>
      <c r="B9311" s="259" t="s">
        <v>1021</v>
      </c>
      <c r="C9311" s="260" t="s">
        <v>1022</v>
      </c>
      <c r="D9311" s="73" t="str">
        <f t="shared" si="297"/>
        <v>out/2020</v>
      </c>
      <c r="E9311" s="263">
        <v>44132</v>
      </c>
      <c r="F9311" s="259">
        <v>3340</v>
      </c>
      <c r="G9311" s="259" t="s">
        <v>299</v>
      </c>
      <c r="H9311" s="264" t="s">
        <v>2128</v>
      </c>
      <c r="I9311" s="264" t="s">
        <v>253</v>
      </c>
      <c r="J9311" s="264">
        <v>-365.55</v>
      </c>
      <c r="K9311" s="82" t="str">
        <f>IFERROR(IFERROR(VLOOKUP(I9311,'DE-PARA'!B:D,3,0),VLOOKUP(I9311,'DE-PARA'!C:D,2,0)),"NÃO ENCONTRADO")</f>
        <v>Materiais</v>
      </c>
      <c r="L9311" s="50" t="str">
        <f>VLOOKUP(K9311,'Base -Receita-Despesa'!$B:$AS,1,FALSE)</f>
        <v>Materiais</v>
      </c>
    </row>
    <row r="9312" spans="1:12" ht="15" customHeight="1" x14ac:dyDescent="0.25">
      <c r="A9312" s="81" t="str">
        <f t="shared" si="296"/>
        <v>2020</v>
      </c>
      <c r="B9312" s="259" t="s">
        <v>1021</v>
      </c>
      <c r="C9312" s="260" t="s">
        <v>1022</v>
      </c>
      <c r="D9312" s="73" t="str">
        <f t="shared" si="297"/>
        <v>out/2020</v>
      </c>
      <c r="E9312" s="263">
        <v>44132</v>
      </c>
      <c r="F9312" s="259">
        <v>3341</v>
      </c>
      <c r="G9312" s="259" t="s">
        <v>319</v>
      </c>
      <c r="H9312" s="264" t="s">
        <v>2128</v>
      </c>
      <c r="I9312" s="264" t="s">
        <v>253</v>
      </c>
      <c r="J9312" s="264">
        <v>-373.29</v>
      </c>
      <c r="K9312" s="82" t="str">
        <f>IFERROR(IFERROR(VLOOKUP(I9312,'DE-PARA'!B:D,3,0),VLOOKUP(I9312,'DE-PARA'!C:D,2,0)),"NÃO ENCONTRADO")</f>
        <v>Materiais</v>
      </c>
      <c r="L9312" s="50" t="str">
        <f>VLOOKUP(K9312,'Base -Receita-Despesa'!$B:$AS,1,FALSE)</f>
        <v>Materiais</v>
      </c>
    </row>
    <row r="9313" spans="1:12" ht="15" customHeight="1" x14ac:dyDescent="0.25">
      <c r="A9313" s="81" t="str">
        <f t="shared" si="296"/>
        <v>2020</v>
      </c>
      <c r="B9313" s="259" t="s">
        <v>1021</v>
      </c>
      <c r="C9313" s="260" t="s">
        <v>1022</v>
      </c>
      <c r="D9313" s="73" t="str">
        <f t="shared" si="297"/>
        <v>out/2020</v>
      </c>
      <c r="E9313" s="263">
        <v>44132</v>
      </c>
      <c r="F9313" s="259">
        <v>3341</v>
      </c>
      <c r="G9313" s="259" t="s">
        <v>299</v>
      </c>
      <c r="H9313" s="264" t="s">
        <v>2128</v>
      </c>
      <c r="I9313" s="264" t="s">
        <v>253</v>
      </c>
      <c r="J9313" s="264">
        <v>-373.42</v>
      </c>
      <c r="K9313" s="82" t="str">
        <f>IFERROR(IFERROR(VLOOKUP(I9313,'DE-PARA'!B:D,3,0),VLOOKUP(I9313,'DE-PARA'!C:D,2,0)),"NÃO ENCONTRADO")</f>
        <v>Materiais</v>
      </c>
      <c r="L9313" s="50" t="str">
        <f>VLOOKUP(K9313,'Base -Receita-Despesa'!$B:$AS,1,FALSE)</f>
        <v>Materiais</v>
      </c>
    </row>
    <row r="9314" spans="1:12" ht="15" customHeight="1" x14ac:dyDescent="0.25">
      <c r="A9314" s="81" t="str">
        <f t="shared" si="296"/>
        <v>2020</v>
      </c>
      <c r="B9314" s="259" t="s">
        <v>1021</v>
      </c>
      <c r="C9314" s="260" t="s">
        <v>1022</v>
      </c>
      <c r="D9314" s="73" t="str">
        <f t="shared" si="297"/>
        <v>out/2020</v>
      </c>
      <c r="E9314" s="263">
        <v>44132</v>
      </c>
      <c r="F9314" s="259">
        <v>3342</v>
      </c>
      <c r="G9314" s="259" t="s">
        <v>319</v>
      </c>
      <c r="H9314" s="264" t="s">
        <v>2128</v>
      </c>
      <c r="I9314" s="264" t="s">
        <v>253</v>
      </c>
      <c r="J9314" s="264">
        <v>-8.9499999999999993</v>
      </c>
      <c r="K9314" s="82" t="str">
        <f>IFERROR(IFERROR(VLOOKUP(I9314,'DE-PARA'!B:D,3,0),VLOOKUP(I9314,'DE-PARA'!C:D,2,0)),"NÃO ENCONTRADO")</f>
        <v>Materiais</v>
      </c>
      <c r="L9314" s="50" t="str">
        <f>VLOOKUP(K9314,'Base -Receita-Despesa'!$B:$AS,1,FALSE)</f>
        <v>Materiais</v>
      </c>
    </row>
    <row r="9315" spans="1:12" ht="15" customHeight="1" x14ac:dyDescent="0.25">
      <c r="A9315" s="81" t="str">
        <f t="shared" si="296"/>
        <v>2020</v>
      </c>
      <c r="B9315" s="259" t="s">
        <v>1021</v>
      </c>
      <c r="C9315" s="260" t="s">
        <v>1022</v>
      </c>
      <c r="D9315" s="73" t="str">
        <f t="shared" si="297"/>
        <v>out/2020</v>
      </c>
      <c r="E9315" s="263">
        <v>44132</v>
      </c>
      <c r="F9315" s="259">
        <v>3342</v>
      </c>
      <c r="G9315" s="259" t="s">
        <v>299</v>
      </c>
      <c r="H9315" s="264" t="s">
        <v>2128</v>
      </c>
      <c r="I9315" s="264" t="s">
        <v>253</v>
      </c>
      <c r="J9315" s="264">
        <v>-8.98</v>
      </c>
      <c r="K9315" s="82" t="str">
        <f>IFERROR(IFERROR(VLOOKUP(I9315,'DE-PARA'!B:D,3,0),VLOOKUP(I9315,'DE-PARA'!C:D,2,0)),"NÃO ENCONTRADO")</f>
        <v>Materiais</v>
      </c>
      <c r="L9315" s="50" t="str">
        <f>VLOOKUP(K9315,'Base -Receita-Despesa'!$B:$AS,1,FALSE)</f>
        <v>Materiais</v>
      </c>
    </row>
    <row r="9316" spans="1:12" ht="15" customHeight="1" x14ac:dyDescent="0.25">
      <c r="A9316" s="81" t="str">
        <f t="shared" si="296"/>
        <v>2020</v>
      </c>
      <c r="B9316" s="259" t="s">
        <v>1021</v>
      </c>
      <c r="C9316" s="260" t="s">
        <v>1022</v>
      </c>
      <c r="D9316" s="73" t="str">
        <f t="shared" si="297"/>
        <v>out/2020</v>
      </c>
      <c r="E9316" s="263">
        <v>44132</v>
      </c>
      <c r="F9316" s="259">
        <v>3343</v>
      </c>
      <c r="G9316" s="259" t="s">
        <v>319</v>
      </c>
      <c r="H9316" s="264" t="s">
        <v>2128</v>
      </c>
      <c r="I9316" s="264" t="s">
        <v>253</v>
      </c>
      <c r="J9316" s="264">
        <v>-10.220000000000001</v>
      </c>
      <c r="K9316" s="82" t="str">
        <f>IFERROR(IFERROR(VLOOKUP(I9316,'DE-PARA'!B:D,3,0),VLOOKUP(I9316,'DE-PARA'!C:D,2,0)),"NÃO ENCONTRADO")</f>
        <v>Materiais</v>
      </c>
      <c r="L9316" s="50" t="str">
        <f>VLOOKUP(K9316,'Base -Receita-Despesa'!$B:$AS,1,FALSE)</f>
        <v>Materiais</v>
      </c>
    </row>
    <row r="9317" spans="1:12" ht="15" customHeight="1" x14ac:dyDescent="0.25">
      <c r="A9317" s="81" t="str">
        <f t="shared" si="296"/>
        <v>2020</v>
      </c>
      <c r="B9317" s="259" t="s">
        <v>1021</v>
      </c>
      <c r="C9317" s="260" t="s">
        <v>1022</v>
      </c>
      <c r="D9317" s="73" t="str">
        <f t="shared" si="297"/>
        <v>out/2020</v>
      </c>
      <c r="E9317" s="263">
        <v>44132</v>
      </c>
      <c r="F9317" s="259">
        <v>3343</v>
      </c>
      <c r="G9317" s="259" t="s">
        <v>299</v>
      </c>
      <c r="H9317" s="264" t="s">
        <v>2128</v>
      </c>
      <c r="I9317" s="264" t="s">
        <v>253</v>
      </c>
      <c r="J9317" s="264">
        <v>-10.24</v>
      </c>
      <c r="K9317" s="82" t="str">
        <f>IFERROR(IFERROR(VLOOKUP(I9317,'DE-PARA'!B:D,3,0),VLOOKUP(I9317,'DE-PARA'!C:D,2,0)),"NÃO ENCONTRADO")</f>
        <v>Materiais</v>
      </c>
      <c r="L9317" s="50" t="str">
        <f>VLOOKUP(K9317,'Base -Receita-Despesa'!$B:$AS,1,FALSE)</f>
        <v>Materiais</v>
      </c>
    </row>
    <row r="9318" spans="1:12" ht="15" customHeight="1" x14ac:dyDescent="0.25">
      <c r="A9318" s="81" t="str">
        <f t="shared" si="296"/>
        <v>2020</v>
      </c>
      <c r="B9318" s="259" t="s">
        <v>1021</v>
      </c>
      <c r="C9318" s="260" t="s">
        <v>1022</v>
      </c>
      <c r="D9318" s="73" t="str">
        <f t="shared" si="297"/>
        <v>out/2020</v>
      </c>
      <c r="E9318" s="263">
        <v>44132</v>
      </c>
      <c r="F9318" s="261">
        <v>3344</v>
      </c>
      <c r="G9318" s="259" t="s">
        <v>319</v>
      </c>
      <c r="H9318" s="264" t="s">
        <v>2128</v>
      </c>
      <c r="I9318" s="264" t="s">
        <v>253</v>
      </c>
      <c r="J9318" s="264">
        <v>-8.66</v>
      </c>
      <c r="K9318" s="82" t="str">
        <f>IFERROR(IFERROR(VLOOKUP(I9318,'DE-PARA'!B:D,3,0),VLOOKUP(I9318,'DE-PARA'!C:D,2,0)),"NÃO ENCONTRADO")</f>
        <v>Materiais</v>
      </c>
      <c r="L9318" s="50" t="str">
        <f>VLOOKUP(K9318,'Base -Receita-Despesa'!$B:$AS,1,FALSE)</f>
        <v>Materiais</v>
      </c>
    </row>
    <row r="9319" spans="1:12" ht="15" customHeight="1" x14ac:dyDescent="0.25">
      <c r="A9319" s="81" t="str">
        <f t="shared" si="296"/>
        <v>2020</v>
      </c>
      <c r="B9319" s="259" t="s">
        <v>1021</v>
      </c>
      <c r="C9319" s="260" t="s">
        <v>1022</v>
      </c>
      <c r="D9319" s="73" t="str">
        <f t="shared" si="297"/>
        <v>out/2020</v>
      </c>
      <c r="E9319" s="263">
        <v>44132</v>
      </c>
      <c r="F9319" s="259">
        <v>3344</v>
      </c>
      <c r="G9319" s="259" t="s">
        <v>299</v>
      </c>
      <c r="H9319" s="264" t="s">
        <v>2128</v>
      </c>
      <c r="I9319" s="264" t="s">
        <v>253</v>
      </c>
      <c r="J9319" s="264">
        <v>-8.68</v>
      </c>
      <c r="K9319" s="82" t="str">
        <f>IFERROR(IFERROR(VLOOKUP(I9319,'DE-PARA'!B:D,3,0),VLOOKUP(I9319,'DE-PARA'!C:D,2,0)),"NÃO ENCONTRADO")</f>
        <v>Materiais</v>
      </c>
      <c r="L9319" s="50" t="str">
        <f>VLOOKUP(K9319,'Base -Receita-Despesa'!$B:$AS,1,FALSE)</f>
        <v>Materiais</v>
      </c>
    </row>
    <row r="9320" spans="1:12" ht="15" customHeight="1" x14ac:dyDescent="0.25">
      <c r="A9320" s="81" t="str">
        <f t="shared" si="296"/>
        <v>2020</v>
      </c>
      <c r="B9320" s="259" t="s">
        <v>1021</v>
      </c>
      <c r="C9320" s="260" t="s">
        <v>1022</v>
      </c>
      <c r="D9320" s="73" t="str">
        <f t="shared" si="297"/>
        <v>out/2020</v>
      </c>
      <c r="E9320" s="263">
        <v>44132</v>
      </c>
      <c r="F9320" s="259">
        <v>3345</v>
      </c>
      <c r="G9320" s="259" t="s">
        <v>319</v>
      </c>
      <c r="H9320" s="264" t="s">
        <v>2128</v>
      </c>
      <c r="I9320" s="264" t="s">
        <v>253</v>
      </c>
      <c r="J9320" s="264">
        <v>-8.66</v>
      </c>
      <c r="K9320" s="82" t="str">
        <f>IFERROR(IFERROR(VLOOKUP(I9320,'DE-PARA'!B:D,3,0),VLOOKUP(I9320,'DE-PARA'!C:D,2,0)),"NÃO ENCONTRADO")</f>
        <v>Materiais</v>
      </c>
      <c r="L9320" s="50" t="str">
        <f>VLOOKUP(K9320,'Base -Receita-Despesa'!$B:$AS,1,FALSE)</f>
        <v>Materiais</v>
      </c>
    </row>
    <row r="9321" spans="1:12" ht="15" customHeight="1" x14ac:dyDescent="0.25">
      <c r="A9321" s="81" t="str">
        <f t="shared" si="296"/>
        <v>2020</v>
      </c>
      <c r="B9321" s="259" t="s">
        <v>1021</v>
      </c>
      <c r="C9321" s="260" t="s">
        <v>1022</v>
      </c>
      <c r="D9321" s="73" t="str">
        <f t="shared" si="297"/>
        <v>out/2020</v>
      </c>
      <c r="E9321" s="263">
        <v>44132</v>
      </c>
      <c r="F9321" s="259">
        <v>3345</v>
      </c>
      <c r="G9321" s="259" t="s">
        <v>299</v>
      </c>
      <c r="H9321" s="264" t="s">
        <v>2128</v>
      </c>
      <c r="I9321" s="264" t="s">
        <v>253</v>
      </c>
      <c r="J9321" s="264">
        <v>-8.68</v>
      </c>
      <c r="K9321" s="82" t="str">
        <f>IFERROR(IFERROR(VLOOKUP(I9321,'DE-PARA'!B:D,3,0),VLOOKUP(I9321,'DE-PARA'!C:D,2,0)),"NÃO ENCONTRADO")</f>
        <v>Materiais</v>
      </c>
      <c r="L9321" s="50" t="str">
        <f>VLOOKUP(K9321,'Base -Receita-Despesa'!$B:$AS,1,FALSE)</f>
        <v>Materiais</v>
      </c>
    </row>
    <row r="9322" spans="1:12" ht="15" customHeight="1" x14ac:dyDescent="0.25">
      <c r="A9322" s="81" t="str">
        <f t="shared" si="296"/>
        <v>2020</v>
      </c>
      <c r="B9322" s="259" t="s">
        <v>1021</v>
      </c>
      <c r="C9322" s="260" t="s">
        <v>1022</v>
      </c>
      <c r="D9322" s="73" t="str">
        <f t="shared" si="297"/>
        <v>out/2020</v>
      </c>
      <c r="E9322" s="263">
        <v>44132</v>
      </c>
      <c r="F9322" s="259">
        <v>3384</v>
      </c>
      <c r="G9322" s="259" t="s">
        <v>299</v>
      </c>
      <c r="H9322" s="264" t="s">
        <v>2128</v>
      </c>
      <c r="I9322" s="264" t="s">
        <v>253</v>
      </c>
      <c r="J9322" s="264">
        <v>-411.34</v>
      </c>
      <c r="K9322" s="82" t="str">
        <f>IFERROR(IFERROR(VLOOKUP(I9322,'DE-PARA'!B:D,3,0),VLOOKUP(I9322,'DE-PARA'!C:D,2,0)),"NÃO ENCONTRADO")</f>
        <v>Materiais</v>
      </c>
      <c r="L9322" s="50" t="str">
        <f>VLOOKUP(K9322,'Base -Receita-Despesa'!$B:$AS,1,FALSE)</f>
        <v>Materiais</v>
      </c>
    </row>
    <row r="9323" spans="1:12" ht="15" customHeight="1" x14ac:dyDescent="0.25">
      <c r="A9323" s="81" t="str">
        <f t="shared" si="296"/>
        <v>2020</v>
      </c>
      <c r="B9323" s="259" t="s">
        <v>1021</v>
      </c>
      <c r="C9323" s="260" t="s">
        <v>1022</v>
      </c>
      <c r="D9323" s="73" t="str">
        <f t="shared" si="297"/>
        <v>out/2020</v>
      </c>
      <c r="E9323" s="263">
        <v>44132</v>
      </c>
      <c r="F9323" s="259">
        <v>3385</v>
      </c>
      <c r="G9323" s="259" t="s">
        <v>319</v>
      </c>
      <c r="H9323" s="264" t="s">
        <v>2128</v>
      </c>
      <c r="I9323" s="264" t="s">
        <v>253</v>
      </c>
      <c r="J9323" s="264">
        <v>-96.15</v>
      </c>
      <c r="K9323" s="82" t="str">
        <f>IFERROR(IFERROR(VLOOKUP(I9323,'DE-PARA'!B:D,3,0),VLOOKUP(I9323,'DE-PARA'!C:D,2,0)),"NÃO ENCONTRADO")</f>
        <v>Materiais</v>
      </c>
      <c r="L9323" s="50" t="str">
        <f>VLOOKUP(K9323,'Base -Receita-Despesa'!$B:$AS,1,FALSE)</f>
        <v>Materiais</v>
      </c>
    </row>
    <row r="9324" spans="1:12" ht="15" customHeight="1" x14ac:dyDescent="0.25">
      <c r="A9324" s="81" t="str">
        <f t="shared" si="296"/>
        <v>2020</v>
      </c>
      <c r="B9324" s="259" t="s">
        <v>1021</v>
      </c>
      <c r="C9324" s="260" t="s">
        <v>1022</v>
      </c>
      <c r="D9324" s="73" t="str">
        <f t="shared" si="297"/>
        <v>out/2020</v>
      </c>
      <c r="E9324" s="263">
        <v>44132</v>
      </c>
      <c r="F9324" s="259">
        <v>3526</v>
      </c>
      <c r="G9324" s="259" t="s">
        <v>323</v>
      </c>
      <c r="H9324" s="264" t="s">
        <v>2128</v>
      </c>
      <c r="I9324" s="264" t="s">
        <v>253</v>
      </c>
      <c r="J9324" s="264">
        <v>-21.15</v>
      </c>
      <c r="K9324" s="82" t="str">
        <f>IFERROR(IFERROR(VLOOKUP(I9324,'DE-PARA'!B:D,3,0),VLOOKUP(I9324,'DE-PARA'!C:D,2,0)),"NÃO ENCONTRADO")</f>
        <v>Materiais</v>
      </c>
      <c r="L9324" s="50" t="str">
        <f>VLOOKUP(K9324,'Base -Receita-Despesa'!$B:$AS,1,FALSE)</f>
        <v>Materiais</v>
      </c>
    </row>
    <row r="9325" spans="1:12" ht="15" customHeight="1" x14ac:dyDescent="0.25">
      <c r="A9325" s="81" t="str">
        <f t="shared" si="296"/>
        <v>2020</v>
      </c>
      <c r="B9325" s="259" t="s">
        <v>1021</v>
      </c>
      <c r="C9325" s="260" t="s">
        <v>1022</v>
      </c>
      <c r="D9325" s="73" t="str">
        <f t="shared" si="297"/>
        <v>out/2020</v>
      </c>
      <c r="E9325" s="263">
        <v>44132</v>
      </c>
      <c r="F9325" s="259">
        <v>3526</v>
      </c>
      <c r="G9325" s="259" t="s">
        <v>319</v>
      </c>
      <c r="H9325" s="264" t="s">
        <v>2128</v>
      </c>
      <c r="I9325" s="264" t="s">
        <v>253</v>
      </c>
      <c r="J9325" s="264">
        <v>-21.15</v>
      </c>
      <c r="K9325" s="82" t="str">
        <f>IFERROR(IFERROR(VLOOKUP(I9325,'DE-PARA'!B:D,3,0),VLOOKUP(I9325,'DE-PARA'!C:D,2,0)),"NÃO ENCONTRADO")</f>
        <v>Materiais</v>
      </c>
      <c r="L9325" s="50" t="str">
        <f>VLOOKUP(K9325,'Base -Receita-Despesa'!$B:$AS,1,FALSE)</f>
        <v>Materiais</v>
      </c>
    </row>
    <row r="9326" spans="1:12" ht="15" customHeight="1" x14ac:dyDescent="0.25">
      <c r="A9326" s="81" t="str">
        <f t="shared" si="296"/>
        <v>2020</v>
      </c>
      <c r="B9326" s="259" t="s">
        <v>1021</v>
      </c>
      <c r="C9326" s="260" t="s">
        <v>1022</v>
      </c>
      <c r="D9326" s="73" t="str">
        <f t="shared" si="297"/>
        <v>out/2020</v>
      </c>
      <c r="E9326" s="263">
        <v>44132</v>
      </c>
      <c r="F9326" s="259">
        <v>3528</v>
      </c>
      <c r="G9326" s="259" t="s">
        <v>323</v>
      </c>
      <c r="H9326" s="264" t="s">
        <v>2128</v>
      </c>
      <c r="I9326" s="264" t="s">
        <v>253</v>
      </c>
      <c r="J9326" s="264">
        <v>-4.33</v>
      </c>
      <c r="K9326" s="82" t="str">
        <f>IFERROR(IFERROR(VLOOKUP(I9326,'DE-PARA'!B:D,3,0),VLOOKUP(I9326,'DE-PARA'!C:D,2,0)),"NÃO ENCONTRADO")</f>
        <v>Materiais</v>
      </c>
      <c r="L9326" s="50" t="str">
        <f>VLOOKUP(K9326,'Base -Receita-Despesa'!$B:$AS,1,FALSE)</f>
        <v>Materiais</v>
      </c>
    </row>
    <row r="9327" spans="1:12" ht="15" customHeight="1" x14ac:dyDescent="0.25">
      <c r="A9327" s="81" t="str">
        <f t="shared" si="296"/>
        <v>2020</v>
      </c>
      <c r="B9327" s="259" t="s">
        <v>1021</v>
      </c>
      <c r="C9327" s="260" t="s">
        <v>1022</v>
      </c>
      <c r="D9327" s="73" t="str">
        <f t="shared" si="297"/>
        <v>out/2020</v>
      </c>
      <c r="E9327" s="263">
        <v>44132</v>
      </c>
      <c r="F9327" s="259">
        <v>3528</v>
      </c>
      <c r="G9327" s="259" t="s">
        <v>319</v>
      </c>
      <c r="H9327" s="264" t="s">
        <v>2128</v>
      </c>
      <c r="I9327" s="264" t="s">
        <v>253</v>
      </c>
      <c r="J9327" s="264">
        <v>-4.33</v>
      </c>
      <c r="K9327" s="82" t="str">
        <f>IFERROR(IFERROR(VLOOKUP(I9327,'DE-PARA'!B:D,3,0),VLOOKUP(I9327,'DE-PARA'!C:D,2,0)),"NÃO ENCONTRADO")</f>
        <v>Materiais</v>
      </c>
      <c r="L9327" s="50" t="str">
        <f>VLOOKUP(K9327,'Base -Receita-Despesa'!$B:$AS,1,FALSE)</f>
        <v>Materiais</v>
      </c>
    </row>
    <row r="9328" spans="1:12" ht="15" customHeight="1" x14ac:dyDescent="0.25">
      <c r="A9328" s="81" t="str">
        <f t="shared" si="296"/>
        <v>2020</v>
      </c>
      <c r="B9328" s="259" t="s">
        <v>1021</v>
      </c>
      <c r="C9328" s="260" t="s">
        <v>1022</v>
      </c>
      <c r="D9328" s="73" t="str">
        <f t="shared" si="297"/>
        <v>out/2020</v>
      </c>
      <c r="E9328" s="263">
        <v>44132</v>
      </c>
      <c r="F9328" s="259">
        <v>3529</v>
      </c>
      <c r="G9328" s="259" t="s">
        <v>323</v>
      </c>
      <c r="H9328" s="264" t="s">
        <v>2128</v>
      </c>
      <c r="I9328" s="264" t="s">
        <v>253</v>
      </c>
      <c r="J9328" s="264">
        <v>-321.77999999999997</v>
      </c>
      <c r="K9328" s="82" t="str">
        <f>IFERROR(IFERROR(VLOOKUP(I9328,'DE-PARA'!B:D,3,0),VLOOKUP(I9328,'DE-PARA'!C:D,2,0)),"NÃO ENCONTRADO")</f>
        <v>Materiais</v>
      </c>
      <c r="L9328" s="50" t="str">
        <f>VLOOKUP(K9328,'Base -Receita-Despesa'!$B:$AS,1,FALSE)</f>
        <v>Materiais</v>
      </c>
    </row>
    <row r="9329" spans="1:12" ht="15" customHeight="1" x14ac:dyDescent="0.25">
      <c r="A9329" s="81" t="str">
        <f t="shared" si="296"/>
        <v>2020</v>
      </c>
      <c r="B9329" s="259" t="s">
        <v>1021</v>
      </c>
      <c r="C9329" s="260" t="s">
        <v>1022</v>
      </c>
      <c r="D9329" s="73" t="str">
        <f t="shared" si="297"/>
        <v>out/2020</v>
      </c>
      <c r="E9329" s="263">
        <v>44132</v>
      </c>
      <c r="F9329" s="259">
        <v>3529</v>
      </c>
      <c r="G9329" s="259" t="s">
        <v>319</v>
      </c>
      <c r="H9329" s="264" t="s">
        <v>2128</v>
      </c>
      <c r="I9329" s="264" t="s">
        <v>253</v>
      </c>
      <c r="J9329" s="264">
        <v>-321.77999999999997</v>
      </c>
      <c r="K9329" s="82" t="str">
        <f>IFERROR(IFERROR(VLOOKUP(I9329,'DE-PARA'!B:D,3,0),VLOOKUP(I9329,'DE-PARA'!C:D,2,0)),"NÃO ENCONTRADO")</f>
        <v>Materiais</v>
      </c>
      <c r="L9329" s="50" t="str">
        <f>VLOOKUP(K9329,'Base -Receita-Despesa'!$B:$AS,1,FALSE)</f>
        <v>Materiais</v>
      </c>
    </row>
    <row r="9330" spans="1:12" ht="15" customHeight="1" x14ac:dyDescent="0.25">
      <c r="A9330" s="81" t="str">
        <f t="shared" ref="A9330:A9393" si="298">IF(K9330="NÃO ENCONTRADO",0,RIGHT(D9330,4))</f>
        <v>2020</v>
      </c>
      <c r="B9330" s="259" t="s">
        <v>1021</v>
      </c>
      <c r="C9330" s="260" t="s">
        <v>1022</v>
      </c>
      <c r="D9330" s="73" t="str">
        <f t="shared" si="297"/>
        <v>out/2020</v>
      </c>
      <c r="E9330" s="263">
        <v>44132</v>
      </c>
      <c r="F9330" s="259">
        <v>3530</v>
      </c>
      <c r="G9330" s="259" t="s">
        <v>323</v>
      </c>
      <c r="H9330" s="264" t="s">
        <v>2128</v>
      </c>
      <c r="I9330" s="264" t="s">
        <v>253</v>
      </c>
      <c r="J9330" s="264">
        <v>-354.15</v>
      </c>
      <c r="K9330" s="82" t="str">
        <f>IFERROR(IFERROR(VLOOKUP(I9330,'DE-PARA'!B:D,3,0),VLOOKUP(I9330,'DE-PARA'!C:D,2,0)),"NÃO ENCONTRADO")</f>
        <v>Materiais</v>
      </c>
      <c r="L9330" s="50" t="str">
        <f>VLOOKUP(K9330,'Base -Receita-Despesa'!$B:$AS,1,FALSE)</f>
        <v>Materiais</v>
      </c>
    </row>
    <row r="9331" spans="1:12" ht="15" customHeight="1" x14ac:dyDescent="0.25">
      <c r="A9331" s="81" t="str">
        <f t="shared" si="298"/>
        <v>2020</v>
      </c>
      <c r="B9331" s="259" t="s">
        <v>1021</v>
      </c>
      <c r="C9331" s="260" t="s">
        <v>1022</v>
      </c>
      <c r="D9331" s="73" t="str">
        <f t="shared" si="297"/>
        <v>out/2020</v>
      </c>
      <c r="E9331" s="263">
        <v>44132</v>
      </c>
      <c r="F9331" s="259">
        <v>3530</v>
      </c>
      <c r="G9331" s="259" t="s">
        <v>319</v>
      </c>
      <c r="H9331" s="264" t="s">
        <v>2128</v>
      </c>
      <c r="I9331" s="264" t="s">
        <v>253</v>
      </c>
      <c r="J9331" s="264">
        <v>-354.15</v>
      </c>
      <c r="K9331" s="82" t="str">
        <f>IFERROR(IFERROR(VLOOKUP(I9331,'DE-PARA'!B:D,3,0),VLOOKUP(I9331,'DE-PARA'!C:D,2,0)),"NÃO ENCONTRADO")</f>
        <v>Materiais</v>
      </c>
      <c r="L9331" s="50" t="str">
        <f>VLOOKUP(K9331,'Base -Receita-Despesa'!$B:$AS,1,FALSE)</f>
        <v>Materiais</v>
      </c>
    </row>
    <row r="9332" spans="1:12" ht="15" customHeight="1" x14ac:dyDescent="0.25">
      <c r="A9332" s="81" t="str">
        <f t="shared" si="298"/>
        <v>2020</v>
      </c>
      <c r="B9332" s="259" t="s">
        <v>1021</v>
      </c>
      <c r="C9332" s="260" t="s">
        <v>1022</v>
      </c>
      <c r="D9332" s="73" t="str">
        <f t="shared" si="297"/>
        <v>out/2020</v>
      </c>
      <c r="E9332" s="263">
        <v>44132</v>
      </c>
      <c r="F9332" s="259">
        <v>3531</v>
      </c>
      <c r="G9332" s="259" t="s">
        <v>323</v>
      </c>
      <c r="H9332" s="264" t="s">
        <v>2128</v>
      </c>
      <c r="I9332" s="264" t="s">
        <v>253</v>
      </c>
      <c r="J9332" s="264">
        <v>-67.930000000000007</v>
      </c>
      <c r="K9332" s="82" t="str">
        <f>IFERROR(IFERROR(VLOOKUP(I9332,'DE-PARA'!B:D,3,0),VLOOKUP(I9332,'DE-PARA'!C:D,2,0)),"NÃO ENCONTRADO")</f>
        <v>Materiais</v>
      </c>
      <c r="L9332" s="50" t="str">
        <f>VLOOKUP(K9332,'Base -Receita-Despesa'!$B:$AS,1,FALSE)</f>
        <v>Materiais</v>
      </c>
    </row>
    <row r="9333" spans="1:12" ht="15" customHeight="1" x14ac:dyDescent="0.25">
      <c r="A9333" s="81" t="str">
        <f t="shared" si="298"/>
        <v>2020</v>
      </c>
      <c r="B9333" s="259" t="s">
        <v>1021</v>
      </c>
      <c r="C9333" s="260" t="s">
        <v>1022</v>
      </c>
      <c r="D9333" s="73" t="str">
        <f t="shared" si="297"/>
        <v>out/2020</v>
      </c>
      <c r="E9333" s="263">
        <v>44132</v>
      </c>
      <c r="F9333" s="259">
        <v>3531</v>
      </c>
      <c r="G9333" s="259" t="s">
        <v>319</v>
      </c>
      <c r="H9333" s="264" t="s">
        <v>2128</v>
      </c>
      <c r="I9333" s="264" t="s">
        <v>253</v>
      </c>
      <c r="J9333" s="264">
        <v>-67.930000000000007</v>
      </c>
      <c r="K9333" s="82" t="str">
        <f>IFERROR(IFERROR(VLOOKUP(I9333,'DE-PARA'!B:D,3,0),VLOOKUP(I9333,'DE-PARA'!C:D,2,0)),"NÃO ENCONTRADO")</f>
        <v>Materiais</v>
      </c>
      <c r="L9333" s="50" t="str">
        <f>VLOOKUP(K9333,'Base -Receita-Despesa'!$B:$AS,1,FALSE)</f>
        <v>Materiais</v>
      </c>
    </row>
    <row r="9334" spans="1:12" ht="15" customHeight="1" x14ac:dyDescent="0.25">
      <c r="A9334" s="81" t="str">
        <f t="shared" si="298"/>
        <v>2020</v>
      </c>
      <c r="B9334" s="259" t="s">
        <v>1021</v>
      </c>
      <c r="C9334" s="260" t="s">
        <v>1022</v>
      </c>
      <c r="D9334" s="73" t="str">
        <f t="shared" si="297"/>
        <v>out/2020</v>
      </c>
      <c r="E9334" s="263">
        <v>44132</v>
      </c>
      <c r="F9334" s="259">
        <v>3619</v>
      </c>
      <c r="G9334" s="259" t="s">
        <v>323</v>
      </c>
      <c r="H9334" s="264" t="s">
        <v>2128</v>
      </c>
      <c r="I9334" s="264" t="s">
        <v>253</v>
      </c>
      <c r="J9334" s="264">
        <v>-49.46</v>
      </c>
      <c r="K9334" s="82" t="str">
        <f>IFERROR(IFERROR(VLOOKUP(I9334,'DE-PARA'!B:D,3,0),VLOOKUP(I9334,'DE-PARA'!C:D,2,0)),"NÃO ENCONTRADO")</f>
        <v>Materiais</v>
      </c>
      <c r="L9334" s="50" t="str">
        <f>VLOOKUP(K9334,'Base -Receita-Despesa'!$B:$AS,1,FALSE)</f>
        <v>Materiais</v>
      </c>
    </row>
    <row r="9335" spans="1:12" ht="15" customHeight="1" x14ac:dyDescent="0.25">
      <c r="A9335" s="81" t="str">
        <f t="shared" si="298"/>
        <v>2020</v>
      </c>
      <c r="B9335" s="259" t="s">
        <v>1021</v>
      </c>
      <c r="C9335" s="260" t="s">
        <v>1022</v>
      </c>
      <c r="D9335" s="73" t="str">
        <f t="shared" si="297"/>
        <v>out/2020</v>
      </c>
      <c r="E9335" s="263">
        <v>44132</v>
      </c>
      <c r="F9335" s="259">
        <v>3620</v>
      </c>
      <c r="G9335" s="259" t="s">
        <v>323</v>
      </c>
      <c r="H9335" s="264" t="s">
        <v>2128</v>
      </c>
      <c r="I9335" s="264" t="s">
        <v>253</v>
      </c>
      <c r="J9335" s="264">
        <v>-264.3</v>
      </c>
      <c r="K9335" s="82" t="str">
        <f>IFERROR(IFERROR(VLOOKUP(I9335,'DE-PARA'!B:D,3,0),VLOOKUP(I9335,'DE-PARA'!C:D,2,0)),"NÃO ENCONTRADO")</f>
        <v>Materiais</v>
      </c>
      <c r="L9335" s="50" t="str">
        <f>VLOOKUP(K9335,'Base -Receita-Despesa'!$B:$AS,1,FALSE)</f>
        <v>Materiais</v>
      </c>
    </row>
    <row r="9336" spans="1:12" ht="15" customHeight="1" x14ac:dyDescent="0.25">
      <c r="A9336" s="81" t="str">
        <f t="shared" si="298"/>
        <v>2020</v>
      </c>
      <c r="B9336" s="259" t="s">
        <v>1021</v>
      </c>
      <c r="C9336" s="260" t="s">
        <v>1022</v>
      </c>
      <c r="D9336" s="73" t="str">
        <f t="shared" si="297"/>
        <v>out/2020</v>
      </c>
      <c r="E9336" s="263">
        <v>44132</v>
      </c>
      <c r="F9336" s="259">
        <v>3621</v>
      </c>
      <c r="G9336" s="259" t="s">
        <v>323</v>
      </c>
      <c r="H9336" s="264" t="s">
        <v>2128</v>
      </c>
      <c r="I9336" s="264" t="s">
        <v>253</v>
      </c>
      <c r="J9336" s="264">
        <v>-49.46</v>
      </c>
      <c r="K9336" s="82" t="str">
        <f>IFERROR(IFERROR(VLOOKUP(I9336,'DE-PARA'!B:D,3,0),VLOOKUP(I9336,'DE-PARA'!C:D,2,0)),"NÃO ENCONTRADO")</f>
        <v>Materiais</v>
      </c>
      <c r="L9336" s="50" t="str">
        <f>VLOOKUP(K9336,'Base -Receita-Despesa'!$B:$AS,1,FALSE)</f>
        <v>Materiais</v>
      </c>
    </row>
    <row r="9337" spans="1:12" ht="15" customHeight="1" x14ac:dyDescent="0.25">
      <c r="A9337" s="81" t="str">
        <f t="shared" si="298"/>
        <v>2020</v>
      </c>
      <c r="B9337" s="259" t="s">
        <v>1021</v>
      </c>
      <c r="C9337" s="260" t="s">
        <v>1022</v>
      </c>
      <c r="D9337" s="73" t="str">
        <f t="shared" si="297"/>
        <v>out/2020</v>
      </c>
      <c r="E9337" s="263">
        <v>44132</v>
      </c>
      <c r="F9337" s="259">
        <v>3622</v>
      </c>
      <c r="G9337" s="259" t="s">
        <v>323</v>
      </c>
      <c r="H9337" s="264" t="s">
        <v>2128</v>
      </c>
      <c r="I9337" s="264" t="s">
        <v>253</v>
      </c>
      <c r="J9337" s="264">
        <v>-458.96</v>
      </c>
      <c r="K9337" s="82" t="str">
        <f>IFERROR(IFERROR(VLOOKUP(I9337,'DE-PARA'!B:D,3,0),VLOOKUP(I9337,'DE-PARA'!C:D,2,0)),"NÃO ENCONTRADO")</f>
        <v>Materiais</v>
      </c>
      <c r="L9337" s="50" t="str">
        <f>VLOOKUP(K9337,'Base -Receita-Despesa'!$B:$AS,1,FALSE)</f>
        <v>Materiais</v>
      </c>
    </row>
    <row r="9338" spans="1:12" ht="15" customHeight="1" x14ac:dyDescent="0.25">
      <c r="A9338" s="81" t="str">
        <f t="shared" si="298"/>
        <v>2020</v>
      </c>
      <c r="B9338" s="259" t="s">
        <v>1021</v>
      </c>
      <c r="C9338" s="260" t="s">
        <v>1022</v>
      </c>
      <c r="D9338" s="73" t="str">
        <f t="shared" si="297"/>
        <v>out/2020</v>
      </c>
      <c r="E9338" s="263">
        <v>44132</v>
      </c>
      <c r="F9338" s="259">
        <v>3623</v>
      </c>
      <c r="G9338" s="259" t="s">
        <v>323</v>
      </c>
      <c r="H9338" s="264" t="s">
        <v>2128</v>
      </c>
      <c r="I9338" s="264" t="s">
        <v>253</v>
      </c>
      <c r="J9338" s="264">
        <v>-4.33</v>
      </c>
      <c r="K9338" s="82" t="str">
        <f>IFERROR(IFERROR(VLOOKUP(I9338,'DE-PARA'!B:D,3,0),VLOOKUP(I9338,'DE-PARA'!C:D,2,0)),"NÃO ENCONTRADO")</f>
        <v>Materiais</v>
      </c>
      <c r="L9338" s="50" t="str">
        <f>VLOOKUP(K9338,'Base -Receita-Despesa'!$B:$AS,1,FALSE)</f>
        <v>Materiais</v>
      </c>
    </row>
    <row r="9339" spans="1:12" ht="15" customHeight="1" x14ac:dyDescent="0.25">
      <c r="A9339" s="81" t="str">
        <f t="shared" si="298"/>
        <v>2020</v>
      </c>
      <c r="B9339" s="259" t="s">
        <v>1021</v>
      </c>
      <c r="C9339" s="260" t="s">
        <v>1022</v>
      </c>
      <c r="D9339" s="73" t="str">
        <f t="shared" si="297"/>
        <v>out/2020</v>
      </c>
      <c r="E9339" s="263">
        <v>44132</v>
      </c>
      <c r="F9339" s="259">
        <v>3694</v>
      </c>
      <c r="G9339" s="259" t="s">
        <v>323</v>
      </c>
      <c r="H9339" s="264" t="s">
        <v>2128</v>
      </c>
      <c r="I9339" s="264" t="s">
        <v>253</v>
      </c>
      <c r="J9339" s="264">
        <v>-58.69</v>
      </c>
      <c r="K9339" s="82" t="str">
        <f>IFERROR(IFERROR(VLOOKUP(I9339,'DE-PARA'!B:D,3,0),VLOOKUP(I9339,'DE-PARA'!C:D,2,0)),"NÃO ENCONTRADO")</f>
        <v>Materiais</v>
      </c>
      <c r="L9339" s="50" t="str">
        <f>VLOOKUP(K9339,'Base -Receita-Despesa'!$B:$AS,1,FALSE)</f>
        <v>Materiais</v>
      </c>
    </row>
    <row r="9340" spans="1:12" ht="15" customHeight="1" x14ac:dyDescent="0.25">
      <c r="A9340" s="81" t="str">
        <f t="shared" si="298"/>
        <v>2020</v>
      </c>
      <c r="B9340" s="259" t="s">
        <v>1021</v>
      </c>
      <c r="C9340" s="260" t="s">
        <v>1022</v>
      </c>
      <c r="D9340" s="73" t="str">
        <f t="shared" si="297"/>
        <v>out/2020</v>
      </c>
      <c r="E9340" s="263">
        <v>44132</v>
      </c>
      <c r="F9340" s="259">
        <v>3695</v>
      </c>
      <c r="G9340" s="259" t="s">
        <v>323</v>
      </c>
      <c r="H9340" s="264" t="s">
        <v>2128</v>
      </c>
      <c r="I9340" s="264" t="s">
        <v>253</v>
      </c>
      <c r="J9340" s="264">
        <v>-61.26</v>
      </c>
      <c r="K9340" s="82" t="str">
        <f>IFERROR(IFERROR(VLOOKUP(I9340,'DE-PARA'!B:D,3,0),VLOOKUP(I9340,'DE-PARA'!C:D,2,0)),"NÃO ENCONTRADO")</f>
        <v>Materiais</v>
      </c>
      <c r="L9340" s="50" t="str">
        <f>VLOOKUP(K9340,'Base -Receita-Despesa'!$B:$AS,1,FALSE)</f>
        <v>Materiais</v>
      </c>
    </row>
    <row r="9341" spans="1:12" ht="15" customHeight="1" x14ac:dyDescent="0.25">
      <c r="A9341" s="81" t="str">
        <f t="shared" si="298"/>
        <v>2020</v>
      </c>
      <c r="B9341" s="259" t="s">
        <v>1021</v>
      </c>
      <c r="C9341" s="260" t="s">
        <v>1022</v>
      </c>
      <c r="D9341" s="73" t="str">
        <f t="shared" si="297"/>
        <v>out/2020</v>
      </c>
      <c r="E9341" s="263">
        <v>44132</v>
      </c>
      <c r="F9341" s="259">
        <v>3696</v>
      </c>
      <c r="G9341" s="259" t="s">
        <v>323</v>
      </c>
      <c r="H9341" s="264" t="s">
        <v>2128</v>
      </c>
      <c r="I9341" s="264" t="s">
        <v>253</v>
      </c>
      <c r="J9341" s="264">
        <v>-54.74</v>
      </c>
      <c r="K9341" s="82" t="str">
        <f>IFERROR(IFERROR(VLOOKUP(I9341,'DE-PARA'!B:D,3,0),VLOOKUP(I9341,'DE-PARA'!C:D,2,0)),"NÃO ENCONTRADO")</f>
        <v>Materiais</v>
      </c>
      <c r="L9341" s="50" t="str">
        <f>VLOOKUP(K9341,'Base -Receita-Despesa'!$B:$AS,1,FALSE)</f>
        <v>Materiais</v>
      </c>
    </row>
    <row r="9342" spans="1:12" ht="15" customHeight="1" x14ac:dyDescent="0.25">
      <c r="A9342" s="81" t="str">
        <f t="shared" si="298"/>
        <v>2020</v>
      </c>
      <c r="B9342" s="259" t="s">
        <v>1021</v>
      </c>
      <c r="C9342" s="260" t="s">
        <v>1022</v>
      </c>
      <c r="D9342" s="73" t="str">
        <f t="shared" si="297"/>
        <v>out/2020</v>
      </c>
      <c r="E9342" s="263">
        <v>44132</v>
      </c>
      <c r="F9342" s="259">
        <v>3697</v>
      </c>
      <c r="G9342" s="259" t="s">
        <v>323</v>
      </c>
      <c r="H9342" s="264" t="s">
        <v>2128</v>
      </c>
      <c r="I9342" s="264" t="s">
        <v>253</v>
      </c>
      <c r="J9342" s="264">
        <v>-4.33</v>
      </c>
      <c r="K9342" s="82" t="str">
        <f>IFERROR(IFERROR(VLOOKUP(I9342,'DE-PARA'!B:D,3,0),VLOOKUP(I9342,'DE-PARA'!C:D,2,0)),"NÃO ENCONTRADO")</f>
        <v>Materiais</v>
      </c>
      <c r="L9342" s="50" t="str">
        <f>VLOOKUP(K9342,'Base -Receita-Despesa'!$B:$AS,1,FALSE)</f>
        <v>Materiais</v>
      </c>
    </row>
    <row r="9343" spans="1:12" ht="15" customHeight="1" x14ac:dyDescent="0.25">
      <c r="A9343" s="81" t="str">
        <f t="shared" si="298"/>
        <v>2020</v>
      </c>
      <c r="B9343" s="259" t="s">
        <v>1021</v>
      </c>
      <c r="C9343" s="260" t="s">
        <v>1022</v>
      </c>
      <c r="D9343" s="73" t="str">
        <f t="shared" si="297"/>
        <v>out/2020</v>
      </c>
      <c r="E9343" s="263">
        <v>44132</v>
      </c>
      <c r="F9343" s="259">
        <v>3698</v>
      </c>
      <c r="G9343" s="259" t="s">
        <v>323</v>
      </c>
      <c r="H9343" s="264" t="s">
        <v>2128</v>
      </c>
      <c r="I9343" s="264" t="s">
        <v>253</v>
      </c>
      <c r="J9343" s="264">
        <v>-18.47</v>
      </c>
      <c r="K9343" s="82" t="str">
        <f>IFERROR(IFERROR(VLOOKUP(I9343,'DE-PARA'!B:D,3,0),VLOOKUP(I9343,'DE-PARA'!C:D,2,0)),"NÃO ENCONTRADO")</f>
        <v>Materiais</v>
      </c>
      <c r="L9343" s="50" t="str">
        <f>VLOOKUP(K9343,'Base -Receita-Despesa'!$B:$AS,1,FALSE)</f>
        <v>Materiais</v>
      </c>
    </row>
    <row r="9344" spans="1:12" ht="15" customHeight="1" x14ac:dyDescent="0.25">
      <c r="A9344" s="81" t="str">
        <f t="shared" si="298"/>
        <v>2020</v>
      </c>
      <c r="B9344" s="259" t="s">
        <v>1021</v>
      </c>
      <c r="C9344" s="260" t="s">
        <v>1022</v>
      </c>
      <c r="D9344" s="73" t="str">
        <f t="shared" si="297"/>
        <v>out/2020</v>
      </c>
      <c r="E9344" s="263">
        <v>44132</v>
      </c>
      <c r="F9344" s="259">
        <v>3699</v>
      </c>
      <c r="G9344" s="259" t="s">
        <v>323</v>
      </c>
      <c r="H9344" s="264" t="s">
        <v>2128</v>
      </c>
      <c r="I9344" s="264" t="s">
        <v>253</v>
      </c>
      <c r="J9344" s="264">
        <v>-365.42</v>
      </c>
      <c r="K9344" s="82" t="str">
        <f>IFERROR(IFERROR(VLOOKUP(I9344,'DE-PARA'!B:D,3,0),VLOOKUP(I9344,'DE-PARA'!C:D,2,0)),"NÃO ENCONTRADO")</f>
        <v>Materiais</v>
      </c>
      <c r="L9344" s="50" t="str">
        <f>VLOOKUP(K9344,'Base -Receita-Despesa'!$B:$AS,1,FALSE)</f>
        <v>Materiais</v>
      </c>
    </row>
    <row r="9345" spans="1:12" ht="15" customHeight="1" x14ac:dyDescent="0.25">
      <c r="A9345" s="81" t="str">
        <f t="shared" si="298"/>
        <v>2020</v>
      </c>
      <c r="B9345" s="259" t="s">
        <v>1021</v>
      </c>
      <c r="C9345" s="260" t="s">
        <v>1022</v>
      </c>
      <c r="D9345" s="73" t="str">
        <f t="shared" si="297"/>
        <v>out/2020</v>
      </c>
      <c r="E9345" s="263">
        <v>44132</v>
      </c>
      <c r="F9345" s="259">
        <v>3702</v>
      </c>
      <c r="G9345" s="259" t="s">
        <v>323</v>
      </c>
      <c r="H9345" s="264" t="s">
        <v>2128</v>
      </c>
      <c r="I9345" s="264" t="s">
        <v>253</v>
      </c>
      <c r="J9345" s="264">
        <v>-54.74</v>
      </c>
      <c r="K9345" s="82" t="str">
        <f>IFERROR(IFERROR(VLOOKUP(I9345,'DE-PARA'!B:D,3,0),VLOOKUP(I9345,'DE-PARA'!C:D,2,0)),"NÃO ENCONTRADO")</f>
        <v>Materiais</v>
      </c>
      <c r="L9345" s="50" t="str">
        <f>VLOOKUP(K9345,'Base -Receita-Despesa'!$B:$AS,1,FALSE)</f>
        <v>Materiais</v>
      </c>
    </row>
    <row r="9346" spans="1:12" ht="15" customHeight="1" x14ac:dyDescent="0.25">
      <c r="A9346" s="81" t="str">
        <f t="shared" si="298"/>
        <v>2020</v>
      </c>
      <c r="B9346" s="259" t="s">
        <v>1021</v>
      </c>
      <c r="C9346" s="260" t="s">
        <v>1022</v>
      </c>
      <c r="D9346" s="73" t="str">
        <f t="shared" si="297"/>
        <v>out/2020</v>
      </c>
      <c r="E9346" s="263">
        <v>44132</v>
      </c>
      <c r="F9346" s="259">
        <v>3760</v>
      </c>
      <c r="G9346" s="259" t="s">
        <v>323</v>
      </c>
      <c r="H9346" s="264" t="s">
        <v>2128</v>
      </c>
      <c r="I9346" s="264" t="s">
        <v>253</v>
      </c>
      <c r="J9346" s="264">
        <v>-268.63</v>
      </c>
      <c r="K9346" s="82" t="str">
        <f>IFERROR(IFERROR(VLOOKUP(I9346,'DE-PARA'!B:D,3,0),VLOOKUP(I9346,'DE-PARA'!C:D,2,0)),"NÃO ENCONTRADO")</f>
        <v>Materiais</v>
      </c>
      <c r="L9346" s="50" t="str">
        <f>VLOOKUP(K9346,'Base -Receita-Despesa'!$B:$AS,1,FALSE)</f>
        <v>Materiais</v>
      </c>
    </row>
    <row r="9347" spans="1:12" ht="15" customHeight="1" x14ac:dyDescent="0.25">
      <c r="A9347" s="81" t="str">
        <f t="shared" si="298"/>
        <v>2020</v>
      </c>
      <c r="B9347" s="259" t="s">
        <v>1021</v>
      </c>
      <c r="C9347" s="260" t="s">
        <v>1022</v>
      </c>
      <c r="D9347" s="73" t="str">
        <f t="shared" ref="D9347:D9410" si="299">TEXT(E9347,"mmm/aaaa")</f>
        <v>out/2020</v>
      </c>
      <c r="E9347" s="263">
        <v>44132</v>
      </c>
      <c r="F9347" s="259">
        <v>3761</v>
      </c>
      <c r="G9347" s="259" t="s">
        <v>323</v>
      </c>
      <c r="H9347" s="264" t="s">
        <v>2128</v>
      </c>
      <c r="I9347" s="264" t="s">
        <v>253</v>
      </c>
      <c r="J9347" s="264">
        <v>-131.72</v>
      </c>
      <c r="K9347" s="82" t="str">
        <f>IFERROR(IFERROR(VLOOKUP(I9347,'DE-PARA'!B:D,3,0),VLOOKUP(I9347,'DE-PARA'!C:D,2,0)),"NÃO ENCONTRADO")</f>
        <v>Materiais</v>
      </c>
      <c r="L9347" s="50" t="str">
        <f>VLOOKUP(K9347,'Base -Receita-Despesa'!$B:$AS,1,FALSE)</f>
        <v>Materiais</v>
      </c>
    </row>
    <row r="9348" spans="1:12" ht="15" customHeight="1" x14ac:dyDescent="0.25">
      <c r="A9348" s="81" t="str">
        <f t="shared" si="298"/>
        <v>2020</v>
      </c>
      <c r="B9348" s="259" t="s">
        <v>1021</v>
      </c>
      <c r="C9348" s="260" t="s">
        <v>1022</v>
      </c>
      <c r="D9348" s="73" t="str">
        <f t="shared" si="299"/>
        <v>out/2020</v>
      </c>
      <c r="E9348" s="263">
        <v>44132</v>
      </c>
      <c r="F9348" s="259">
        <v>3762</v>
      </c>
      <c r="G9348" s="259" t="s">
        <v>323</v>
      </c>
      <c r="H9348" s="264" t="s">
        <v>2128</v>
      </c>
      <c r="I9348" s="264" t="s">
        <v>253</v>
      </c>
      <c r="J9348" s="264">
        <v>-272.89999999999998</v>
      </c>
      <c r="K9348" s="82" t="str">
        <f>IFERROR(IFERROR(VLOOKUP(I9348,'DE-PARA'!B:D,3,0),VLOOKUP(I9348,'DE-PARA'!C:D,2,0)),"NÃO ENCONTRADO")</f>
        <v>Materiais</v>
      </c>
      <c r="L9348" s="50" t="str">
        <f>VLOOKUP(K9348,'Base -Receita-Despesa'!$B:$AS,1,FALSE)</f>
        <v>Materiais</v>
      </c>
    </row>
    <row r="9349" spans="1:12" ht="15" customHeight="1" x14ac:dyDescent="0.25">
      <c r="A9349" s="81" t="str">
        <f t="shared" si="298"/>
        <v>2020</v>
      </c>
      <c r="B9349" s="259" t="s">
        <v>1021</v>
      </c>
      <c r="C9349" s="260" t="s">
        <v>1022</v>
      </c>
      <c r="D9349" s="73" t="str">
        <f t="shared" si="299"/>
        <v>out/2020</v>
      </c>
      <c r="E9349" s="263">
        <v>44132</v>
      </c>
      <c r="F9349" s="259">
        <v>3763</v>
      </c>
      <c r="G9349" s="259" t="s">
        <v>323</v>
      </c>
      <c r="H9349" s="264" t="s">
        <v>2128</v>
      </c>
      <c r="I9349" s="264" t="s">
        <v>253</v>
      </c>
      <c r="J9349" s="264">
        <v>-259.97000000000003</v>
      </c>
      <c r="K9349" s="82" t="str">
        <f>IFERROR(IFERROR(VLOOKUP(I9349,'DE-PARA'!B:D,3,0),VLOOKUP(I9349,'DE-PARA'!C:D,2,0)),"NÃO ENCONTRADO")</f>
        <v>Materiais</v>
      </c>
      <c r="L9349" s="50" t="str">
        <f>VLOOKUP(K9349,'Base -Receita-Despesa'!$B:$AS,1,FALSE)</f>
        <v>Materiais</v>
      </c>
    </row>
    <row r="9350" spans="1:12" ht="15" customHeight="1" x14ac:dyDescent="0.25">
      <c r="A9350" s="81" t="str">
        <f t="shared" si="298"/>
        <v>2020</v>
      </c>
      <c r="B9350" s="259" t="s">
        <v>1021</v>
      </c>
      <c r="C9350" s="260" t="s">
        <v>1022</v>
      </c>
      <c r="D9350" s="73" t="str">
        <f t="shared" si="299"/>
        <v>out/2020</v>
      </c>
      <c r="E9350" s="263">
        <v>44132</v>
      </c>
      <c r="F9350" s="259">
        <v>9406</v>
      </c>
      <c r="G9350" s="259" t="s">
        <v>295</v>
      </c>
      <c r="H9350" s="264" t="s">
        <v>918</v>
      </c>
      <c r="I9350" s="264" t="s">
        <v>253</v>
      </c>
      <c r="J9350" s="265">
        <v>-7700</v>
      </c>
      <c r="K9350" s="82" t="str">
        <f>IFERROR(IFERROR(VLOOKUP(I9350,'DE-PARA'!B:D,3,0),VLOOKUP(I9350,'DE-PARA'!C:D,2,0)),"NÃO ENCONTRADO")</f>
        <v>Materiais</v>
      </c>
      <c r="L9350" s="50" t="str">
        <f>VLOOKUP(K9350,'Base -Receita-Despesa'!$B:$AS,1,FALSE)</f>
        <v>Materiais</v>
      </c>
    </row>
    <row r="9351" spans="1:12" ht="15" customHeight="1" x14ac:dyDescent="0.25">
      <c r="A9351" s="81" t="str">
        <f t="shared" si="298"/>
        <v>2020</v>
      </c>
      <c r="B9351" s="259" t="s">
        <v>1021</v>
      </c>
      <c r="C9351" s="260" t="s">
        <v>1022</v>
      </c>
      <c r="D9351" s="73" t="str">
        <f t="shared" si="299"/>
        <v>out/2020</v>
      </c>
      <c r="E9351" s="263">
        <v>44132</v>
      </c>
      <c r="F9351" s="259">
        <v>43591</v>
      </c>
      <c r="G9351" s="259" t="s">
        <v>295</v>
      </c>
      <c r="H9351" s="264" t="s">
        <v>2348</v>
      </c>
      <c r="I9351" s="264" t="s">
        <v>284</v>
      </c>
      <c r="J9351" s="265">
        <v>-6176</v>
      </c>
      <c r="K9351" s="82" t="str">
        <f>IFERROR(IFERROR(VLOOKUP(I9351,'DE-PARA'!B:D,3,0),VLOOKUP(I9351,'DE-PARA'!C:D,2,0)),"NÃO ENCONTRADO")</f>
        <v>Investimentos</v>
      </c>
      <c r="L9351" s="50" t="str">
        <f>VLOOKUP(K9351,'Base -Receita-Despesa'!$B:$AS,1,FALSE)</f>
        <v>Investimentos</v>
      </c>
    </row>
    <row r="9352" spans="1:12" ht="15" customHeight="1" x14ac:dyDescent="0.25">
      <c r="A9352" s="81" t="str">
        <f t="shared" si="298"/>
        <v>2020</v>
      </c>
      <c r="B9352" s="259" t="s">
        <v>1021</v>
      </c>
      <c r="C9352" s="260" t="s">
        <v>1022</v>
      </c>
      <c r="D9352" s="73" t="str">
        <f t="shared" si="299"/>
        <v>out/2020</v>
      </c>
      <c r="E9352" s="263">
        <v>44132</v>
      </c>
      <c r="F9352" s="259" t="s">
        <v>214</v>
      </c>
      <c r="G9352" s="259" t="s">
        <v>295</v>
      </c>
      <c r="H9352" s="264" t="s">
        <v>197</v>
      </c>
      <c r="I9352" s="264" t="s">
        <v>133</v>
      </c>
      <c r="J9352" s="264">
        <v>-10</v>
      </c>
      <c r="K9352" s="82" t="str">
        <f>IFERROR(IFERROR(VLOOKUP(I9352,'DE-PARA'!B:D,3,0),VLOOKUP(I9352,'DE-PARA'!C:D,2,0)),"NÃO ENCONTRADO")</f>
        <v>Outras Saídas</v>
      </c>
      <c r="L9352" s="50" t="str">
        <f>VLOOKUP(K9352,'Base -Receita-Despesa'!$B:$AS,1,FALSE)</f>
        <v>Outras Saídas</v>
      </c>
    </row>
    <row r="9353" spans="1:12" ht="15" customHeight="1" x14ac:dyDescent="0.25">
      <c r="A9353" s="81" t="str">
        <f t="shared" si="298"/>
        <v>2020</v>
      </c>
      <c r="B9353" s="259" t="s">
        <v>1021</v>
      </c>
      <c r="C9353" s="260" t="s">
        <v>1022</v>
      </c>
      <c r="D9353" s="73" t="str">
        <f t="shared" si="299"/>
        <v>out/2020</v>
      </c>
      <c r="E9353" s="263">
        <v>44132</v>
      </c>
      <c r="F9353" s="259" t="s">
        <v>214</v>
      </c>
      <c r="G9353" s="259" t="s">
        <v>295</v>
      </c>
      <c r="H9353" s="264" t="s">
        <v>197</v>
      </c>
      <c r="I9353" s="264" t="s">
        <v>133</v>
      </c>
      <c r="J9353" s="264">
        <v>-10</v>
      </c>
      <c r="K9353" s="82" t="str">
        <f>IFERROR(IFERROR(VLOOKUP(I9353,'DE-PARA'!B:D,3,0),VLOOKUP(I9353,'DE-PARA'!C:D,2,0)),"NÃO ENCONTRADO")</f>
        <v>Outras Saídas</v>
      </c>
      <c r="L9353" s="50" t="str">
        <f>VLOOKUP(K9353,'Base -Receita-Despesa'!$B:$AS,1,FALSE)</f>
        <v>Outras Saídas</v>
      </c>
    </row>
    <row r="9354" spans="1:12" ht="15" customHeight="1" x14ac:dyDescent="0.25">
      <c r="A9354" s="81" t="str">
        <f t="shared" si="298"/>
        <v>2020</v>
      </c>
      <c r="B9354" s="259" t="s">
        <v>1021</v>
      </c>
      <c r="C9354" s="260" t="s">
        <v>1022</v>
      </c>
      <c r="D9354" s="73" t="str">
        <f t="shared" si="299"/>
        <v>out/2020</v>
      </c>
      <c r="E9354" s="263">
        <v>44132</v>
      </c>
      <c r="F9354" s="259" t="s">
        <v>214</v>
      </c>
      <c r="G9354" s="259" t="s">
        <v>295</v>
      </c>
      <c r="H9354" s="264" t="s">
        <v>197</v>
      </c>
      <c r="I9354" s="264" t="s">
        <v>133</v>
      </c>
      <c r="J9354" s="264">
        <v>-10</v>
      </c>
      <c r="K9354" s="82" t="str">
        <f>IFERROR(IFERROR(VLOOKUP(I9354,'DE-PARA'!B:D,3,0),VLOOKUP(I9354,'DE-PARA'!C:D,2,0)),"NÃO ENCONTRADO")</f>
        <v>Outras Saídas</v>
      </c>
      <c r="L9354" s="50" t="str">
        <f>VLOOKUP(K9354,'Base -Receita-Despesa'!$B:$AS,1,FALSE)</f>
        <v>Outras Saídas</v>
      </c>
    </row>
    <row r="9355" spans="1:12" ht="15" customHeight="1" x14ac:dyDescent="0.25">
      <c r="A9355" s="81" t="str">
        <f t="shared" si="298"/>
        <v>2020</v>
      </c>
      <c r="B9355" s="259" t="s">
        <v>1021</v>
      </c>
      <c r="C9355" s="260" t="s">
        <v>1022</v>
      </c>
      <c r="D9355" s="73" t="str">
        <f t="shared" si="299"/>
        <v>out/2020</v>
      </c>
      <c r="E9355" s="263">
        <v>44132</v>
      </c>
      <c r="F9355" s="259" t="s">
        <v>214</v>
      </c>
      <c r="G9355" s="259" t="s">
        <v>295</v>
      </c>
      <c r="H9355" s="264" t="s">
        <v>136</v>
      </c>
      <c r="I9355" s="264" t="s">
        <v>133</v>
      </c>
      <c r="J9355" s="264">
        <v>-7.86</v>
      </c>
      <c r="K9355" s="82" t="str">
        <f>IFERROR(IFERROR(VLOOKUP(I9355,'DE-PARA'!B:D,3,0),VLOOKUP(I9355,'DE-PARA'!C:D,2,0)),"NÃO ENCONTRADO")</f>
        <v>Outras Saídas</v>
      </c>
      <c r="L9355" s="50" t="str">
        <f>VLOOKUP(K9355,'Base -Receita-Despesa'!$B:$AS,1,FALSE)</f>
        <v>Outras Saídas</v>
      </c>
    </row>
    <row r="9356" spans="1:12" ht="15" customHeight="1" x14ac:dyDescent="0.25">
      <c r="A9356" s="81" t="str">
        <f t="shared" si="298"/>
        <v>2020</v>
      </c>
      <c r="B9356" s="259" t="s">
        <v>1021</v>
      </c>
      <c r="C9356" s="260" t="s">
        <v>1022</v>
      </c>
      <c r="D9356" s="73" t="str">
        <f t="shared" si="299"/>
        <v>out/2020</v>
      </c>
      <c r="E9356" s="263">
        <v>44133</v>
      </c>
      <c r="F9356" s="259">
        <v>12874</v>
      </c>
      <c r="G9356" s="259" t="s">
        <v>295</v>
      </c>
      <c r="H9356" s="264" t="s">
        <v>997</v>
      </c>
      <c r="I9356" s="264" t="s">
        <v>137</v>
      </c>
      <c r="J9356" s="265">
        <v>-168930</v>
      </c>
      <c r="K9356" s="82" t="str">
        <f>IFERROR(IFERROR(VLOOKUP(I9356,'DE-PARA'!B:D,3,0),VLOOKUP(I9356,'DE-PARA'!C:D,2,0)),"NÃO ENCONTRADO")</f>
        <v>Serviços</v>
      </c>
      <c r="L9356" s="50" t="str">
        <f>VLOOKUP(K9356,'Base -Receita-Despesa'!$B:$AS,1,FALSE)</f>
        <v>Serviços</v>
      </c>
    </row>
    <row r="9357" spans="1:12" ht="15" customHeight="1" x14ac:dyDescent="0.25">
      <c r="A9357" s="81" t="str">
        <f t="shared" si="298"/>
        <v>2020</v>
      </c>
      <c r="B9357" s="259" t="s">
        <v>1021</v>
      </c>
      <c r="C9357" s="260" t="s">
        <v>1022</v>
      </c>
      <c r="D9357" s="73" t="str">
        <f t="shared" si="299"/>
        <v>out/2020</v>
      </c>
      <c r="E9357" s="263">
        <v>44133</v>
      </c>
      <c r="F9357" s="259">
        <v>12753</v>
      </c>
      <c r="G9357" s="259" t="s">
        <v>295</v>
      </c>
      <c r="H9357" s="264" t="s">
        <v>997</v>
      </c>
      <c r="I9357" s="264" t="s">
        <v>137</v>
      </c>
      <c r="J9357" s="265">
        <v>-9009.6</v>
      </c>
      <c r="K9357" s="82" t="str">
        <f>IFERROR(IFERROR(VLOOKUP(I9357,'DE-PARA'!B:D,3,0),VLOOKUP(I9357,'DE-PARA'!C:D,2,0)),"NÃO ENCONTRADO")</f>
        <v>Serviços</v>
      </c>
      <c r="L9357" s="50" t="str">
        <f>VLOOKUP(K9357,'Base -Receita-Despesa'!$B:$AS,1,FALSE)</f>
        <v>Serviços</v>
      </c>
    </row>
    <row r="9358" spans="1:12" ht="15" customHeight="1" x14ac:dyDescent="0.25">
      <c r="A9358" s="81" t="str">
        <f t="shared" si="298"/>
        <v>2020</v>
      </c>
      <c r="B9358" s="259" t="s">
        <v>1021</v>
      </c>
      <c r="C9358" s="260" t="s">
        <v>1022</v>
      </c>
      <c r="D9358" s="73" t="str">
        <f t="shared" si="299"/>
        <v>out/2020</v>
      </c>
      <c r="E9358" s="263">
        <v>44133</v>
      </c>
      <c r="F9358" s="259">
        <v>21500</v>
      </c>
      <c r="G9358" s="259" t="s">
        <v>295</v>
      </c>
      <c r="H9358" s="264" t="s">
        <v>882</v>
      </c>
      <c r="I9358" s="264" t="s">
        <v>271</v>
      </c>
      <c r="J9358" s="265">
        <v>-4185.18</v>
      </c>
      <c r="K9358" s="82" t="str">
        <f>IFERROR(IFERROR(VLOOKUP(I9358,'DE-PARA'!B:D,3,0),VLOOKUP(I9358,'DE-PARA'!C:D,2,0)),"NÃO ENCONTRADO")</f>
        <v>Serviços</v>
      </c>
      <c r="L9358" s="50" t="str">
        <f>VLOOKUP(K9358,'Base -Receita-Despesa'!$B:$AS,1,FALSE)</f>
        <v>Serviços</v>
      </c>
    </row>
    <row r="9359" spans="1:12" ht="15" customHeight="1" x14ac:dyDescent="0.25">
      <c r="A9359" s="81" t="str">
        <f t="shared" si="298"/>
        <v>2020</v>
      </c>
      <c r="B9359" s="259" t="s">
        <v>1021</v>
      </c>
      <c r="C9359" s="260" t="s">
        <v>1022</v>
      </c>
      <c r="D9359" s="73" t="str">
        <f t="shared" si="299"/>
        <v>out/2020</v>
      </c>
      <c r="E9359" s="263">
        <v>44133</v>
      </c>
      <c r="F9359" s="259">
        <v>225</v>
      </c>
      <c r="G9359" s="259" t="s">
        <v>295</v>
      </c>
      <c r="H9359" s="264" t="s">
        <v>2349</v>
      </c>
      <c r="I9359" s="264" t="s">
        <v>244</v>
      </c>
      <c r="J9359" s="265">
        <v>-15954.5</v>
      </c>
      <c r="K9359" s="82" t="str">
        <f>IFERROR(IFERROR(VLOOKUP(I9359,'DE-PARA'!B:D,3,0),VLOOKUP(I9359,'DE-PARA'!C:D,2,0)),"NÃO ENCONTRADO")</f>
        <v>Pessoal</v>
      </c>
      <c r="L9359" s="50" t="str">
        <f>VLOOKUP(K9359,'Base -Receita-Despesa'!$B:$AS,1,FALSE)</f>
        <v>Pessoal</v>
      </c>
    </row>
    <row r="9360" spans="1:12" ht="15" customHeight="1" x14ac:dyDescent="0.25">
      <c r="A9360" s="81" t="str">
        <f t="shared" si="298"/>
        <v>2020</v>
      </c>
      <c r="B9360" s="259" t="s">
        <v>1021</v>
      </c>
      <c r="C9360" s="260" t="s">
        <v>1022</v>
      </c>
      <c r="D9360" s="73" t="str">
        <f t="shared" si="299"/>
        <v>out/2020</v>
      </c>
      <c r="E9360" s="263">
        <v>44133</v>
      </c>
      <c r="F9360" s="259" t="s">
        <v>214</v>
      </c>
      <c r="G9360" s="259" t="s">
        <v>295</v>
      </c>
      <c r="H9360" s="264" t="s">
        <v>197</v>
      </c>
      <c r="I9360" s="264" t="s">
        <v>133</v>
      </c>
      <c r="J9360" s="264">
        <v>-10</v>
      </c>
      <c r="K9360" s="82" t="str">
        <f>IFERROR(IFERROR(VLOOKUP(I9360,'DE-PARA'!B:D,3,0),VLOOKUP(I9360,'DE-PARA'!C:D,2,0)),"NÃO ENCONTRADO")</f>
        <v>Outras Saídas</v>
      </c>
      <c r="L9360" s="50" t="str">
        <f>VLOOKUP(K9360,'Base -Receita-Despesa'!$B:$AS,1,FALSE)</f>
        <v>Outras Saídas</v>
      </c>
    </row>
    <row r="9361" spans="1:12" ht="15" customHeight="1" x14ac:dyDescent="0.25">
      <c r="A9361" s="81" t="str">
        <f t="shared" si="298"/>
        <v>2020</v>
      </c>
      <c r="B9361" s="259" t="s">
        <v>1021</v>
      </c>
      <c r="C9361" s="260" t="s">
        <v>1022</v>
      </c>
      <c r="D9361" s="73" t="str">
        <f t="shared" si="299"/>
        <v>out/2020</v>
      </c>
      <c r="E9361" s="263">
        <v>44133</v>
      </c>
      <c r="F9361" s="259" t="s">
        <v>214</v>
      </c>
      <c r="G9361" s="259" t="s">
        <v>295</v>
      </c>
      <c r="H9361" s="264" t="s">
        <v>197</v>
      </c>
      <c r="I9361" s="264" t="s">
        <v>133</v>
      </c>
      <c r="J9361" s="264">
        <v>-10</v>
      </c>
      <c r="K9361" s="82" t="str">
        <f>IFERROR(IFERROR(VLOOKUP(I9361,'DE-PARA'!B:D,3,0),VLOOKUP(I9361,'DE-PARA'!C:D,2,0)),"NÃO ENCONTRADO")</f>
        <v>Outras Saídas</v>
      </c>
      <c r="L9361" s="50" t="str">
        <f>VLOOKUP(K9361,'Base -Receita-Despesa'!$B:$AS,1,FALSE)</f>
        <v>Outras Saídas</v>
      </c>
    </row>
    <row r="9362" spans="1:12" ht="15" customHeight="1" x14ac:dyDescent="0.25">
      <c r="A9362" s="81" t="str">
        <f t="shared" si="298"/>
        <v>2020</v>
      </c>
      <c r="B9362" s="259" t="s">
        <v>1021</v>
      </c>
      <c r="C9362" s="260" t="s">
        <v>1022</v>
      </c>
      <c r="D9362" s="73" t="str">
        <f t="shared" si="299"/>
        <v>out/2020</v>
      </c>
      <c r="E9362" s="263">
        <v>44133</v>
      </c>
      <c r="F9362" s="259" t="s">
        <v>214</v>
      </c>
      <c r="G9362" s="259" t="s">
        <v>295</v>
      </c>
      <c r="H9362" s="264" t="s">
        <v>136</v>
      </c>
      <c r="I9362" s="264" t="s">
        <v>133</v>
      </c>
      <c r="J9362" s="264">
        <v>-1.31</v>
      </c>
      <c r="K9362" s="82" t="str">
        <f>IFERROR(IFERROR(VLOOKUP(I9362,'DE-PARA'!B:D,3,0),VLOOKUP(I9362,'DE-PARA'!C:D,2,0)),"NÃO ENCONTRADO")</f>
        <v>Outras Saídas</v>
      </c>
      <c r="L9362" s="50" t="str">
        <f>VLOOKUP(K9362,'Base -Receita-Despesa'!$B:$AS,1,FALSE)</f>
        <v>Outras Saídas</v>
      </c>
    </row>
    <row r="9363" spans="1:12" ht="15" customHeight="1" x14ac:dyDescent="0.25">
      <c r="A9363" s="81" t="str">
        <f t="shared" si="298"/>
        <v>2020</v>
      </c>
      <c r="B9363" s="259" t="s">
        <v>1021</v>
      </c>
      <c r="C9363" s="260" t="s">
        <v>1022</v>
      </c>
      <c r="D9363" s="73" t="str">
        <f t="shared" si="299"/>
        <v>out/2020</v>
      </c>
      <c r="E9363" s="263">
        <v>44134</v>
      </c>
      <c r="F9363" s="259" t="s">
        <v>141</v>
      </c>
      <c r="G9363" s="259" t="s">
        <v>295</v>
      </c>
      <c r="H9363" s="264" t="s">
        <v>998</v>
      </c>
      <c r="I9363" s="264" t="s">
        <v>142</v>
      </c>
      <c r="J9363" s="264">
        <v>735.63</v>
      </c>
      <c r="K9363" s="82" t="str">
        <f>IFERROR(IFERROR(VLOOKUP(I9363,'DE-PARA'!B:D,3,0),VLOOKUP(I9363,'DE-PARA'!C:D,2,0)),"NÃO ENCONTRADO")</f>
        <v>Outras Saídas</v>
      </c>
      <c r="L9363" s="50" t="str">
        <f>VLOOKUP(K9363,'Base -Receita-Despesa'!$B:$AS,1,FALSE)</f>
        <v>Outras Saídas</v>
      </c>
    </row>
    <row r="9364" spans="1:12" ht="15" customHeight="1" x14ac:dyDescent="0.25">
      <c r="A9364" s="81" t="str">
        <f t="shared" si="298"/>
        <v>2020</v>
      </c>
      <c r="B9364" s="259" t="s">
        <v>1021</v>
      </c>
      <c r="C9364" s="260" t="s">
        <v>1022</v>
      </c>
      <c r="D9364" s="73" t="str">
        <f t="shared" si="299"/>
        <v>out/2020</v>
      </c>
      <c r="E9364" s="263">
        <v>44134</v>
      </c>
      <c r="F9364" s="259" t="s">
        <v>171</v>
      </c>
      <c r="G9364" s="259" t="s">
        <v>295</v>
      </c>
      <c r="H9364" s="264" t="s">
        <v>1000</v>
      </c>
      <c r="I9364" s="264" t="s">
        <v>238</v>
      </c>
      <c r="J9364" s="264">
        <v>0.02</v>
      </c>
      <c r="K9364" s="82" t="str">
        <f>IFERROR(IFERROR(VLOOKUP(I9364,'DE-PARA'!B:D,3,0),VLOOKUP(I9364,'DE-PARA'!C:D,2,0)),"NÃO ENCONTRADO")</f>
        <v>Rendimentos sobre Aplicações Financeiras</v>
      </c>
      <c r="L9364" s="50" t="str">
        <f>VLOOKUP(K9364,'Base -Receita-Despesa'!$B:$AS,1,FALSE)</f>
        <v>Rendimentos sobre Aplicações Financeiras</v>
      </c>
    </row>
    <row r="9365" spans="1:12" ht="15" customHeight="1" x14ac:dyDescent="0.25">
      <c r="A9365" s="81" t="str">
        <f t="shared" si="298"/>
        <v>2020</v>
      </c>
      <c r="B9365" s="259" t="s">
        <v>1021</v>
      </c>
      <c r="C9365" s="260" t="s">
        <v>1022</v>
      </c>
      <c r="D9365" s="73" t="str">
        <f t="shared" si="299"/>
        <v>nov/2020</v>
      </c>
      <c r="E9365" s="263">
        <v>44138</v>
      </c>
      <c r="F9365" s="259">
        <v>9221</v>
      </c>
      <c r="G9365" s="259" t="s">
        <v>295</v>
      </c>
      <c r="H9365" s="264" t="s">
        <v>924</v>
      </c>
      <c r="I9365" s="264" t="s">
        <v>190</v>
      </c>
      <c r="J9365" s="264">
        <v>-650</v>
      </c>
      <c r="K9365" s="82" t="str">
        <f>IFERROR(IFERROR(VLOOKUP(I9365,'DE-PARA'!B:D,3,0),VLOOKUP(I9365,'DE-PARA'!C:D,2,0)),"NÃO ENCONTRADO")</f>
        <v>Serviços</v>
      </c>
      <c r="L9365" s="50" t="str">
        <f>VLOOKUP(K9365,'Base -Receita-Despesa'!$B:$AS,1,FALSE)</f>
        <v>Serviços</v>
      </c>
    </row>
    <row r="9366" spans="1:12" ht="15" customHeight="1" x14ac:dyDescent="0.25">
      <c r="A9366" s="81" t="str">
        <f t="shared" si="298"/>
        <v>2020</v>
      </c>
      <c r="B9366" s="259" t="s">
        <v>1021</v>
      </c>
      <c r="C9366" s="260" t="s">
        <v>1022</v>
      </c>
      <c r="D9366" s="73" t="str">
        <f t="shared" si="299"/>
        <v>nov/2020</v>
      </c>
      <c r="E9366" s="263">
        <v>44138</v>
      </c>
      <c r="F9366" s="259" t="s">
        <v>141</v>
      </c>
      <c r="G9366" s="259" t="s">
        <v>295</v>
      </c>
      <c r="H9366" s="264" t="s">
        <v>990</v>
      </c>
      <c r="I9366" s="264" t="s">
        <v>142</v>
      </c>
      <c r="J9366" s="265">
        <v>-3000</v>
      </c>
      <c r="K9366" s="82" t="str">
        <f>IFERROR(IFERROR(VLOOKUP(I9366,'DE-PARA'!B:D,3,0),VLOOKUP(I9366,'DE-PARA'!C:D,2,0)),"NÃO ENCONTRADO")</f>
        <v>Outras Saídas</v>
      </c>
      <c r="L9366" s="50" t="str">
        <f>VLOOKUP(K9366,'Base -Receita-Despesa'!$B:$AS,1,FALSE)</f>
        <v>Outras Saídas</v>
      </c>
    </row>
    <row r="9367" spans="1:12" ht="15" customHeight="1" x14ac:dyDescent="0.25">
      <c r="A9367" s="81" t="str">
        <f t="shared" si="298"/>
        <v>2020</v>
      </c>
      <c r="B9367" s="259" t="s">
        <v>1021</v>
      </c>
      <c r="C9367" s="260" t="s">
        <v>1022</v>
      </c>
      <c r="D9367" s="73" t="str">
        <f t="shared" si="299"/>
        <v>nov/2020</v>
      </c>
      <c r="E9367" s="263">
        <v>44139</v>
      </c>
      <c r="F9367" s="259" t="s">
        <v>2350</v>
      </c>
      <c r="G9367" s="259" t="s">
        <v>295</v>
      </c>
      <c r="H9367" s="264" t="s">
        <v>840</v>
      </c>
      <c r="I9367" s="264" t="s">
        <v>150</v>
      </c>
      <c r="J9367" s="265">
        <v>-3434.65</v>
      </c>
      <c r="K9367" s="82" t="str">
        <f>IFERROR(IFERROR(VLOOKUP(I9367,'DE-PARA'!B:D,3,0),VLOOKUP(I9367,'DE-PARA'!C:D,2,0)),"NÃO ENCONTRADO")</f>
        <v>Serviços</v>
      </c>
      <c r="L9367" s="50" t="str">
        <f>VLOOKUP(K9367,'Base -Receita-Despesa'!$B:$AS,1,FALSE)</f>
        <v>Serviços</v>
      </c>
    </row>
    <row r="9368" spans="1:12" ht="15" customHeight="1" x14ac:dyDescent="0.25">
      <c r="A9368" s="81" t="str">
        <f t="shared" si="298"/>
        <v>2020</v>
      </c>
      <c r="B9368" s="259" t="s">
        <v>1021</v>
      </c>
      <c r="C9368" s="260" t="s">
        <v>1022</v>
      </c>
      <c r="D9368" s="73" t="str">
        <f t="shared" si="299"/>
        <v>nov/2020</v>
      </c>
      <c r="E9368" s="263">
        <v>44139</v>
      </c>
      <c r="F9368" s="259" t="s">
        <v>2350</v>
      </c>
      <c r="G9368" s="259" t="s">
        <v>295</v>
      </c>
      <c r="H9368" s="264" t="s">
        <v>840</v>
      </c>
      <c r="I9368" s="264" t="s">
        <v>189</v>
      </c>
      <c r="J9368" s="264">
        <v>-721.28</v>
      </c>
      <c r="K9368" s="82" t="str">
        <f>IFERROR(IFERROR(VLOOKUP(I9368,'DE-PARA'!B:D,3,0),VLOOKUP(I9368,'DE-PARA'!C:D,2,0)),"NÃO ENCONTRADO")</f>
        <v>Outras Saídas</v>
      </c>
      <c r="L9368" s="50" t="str">
        <f>VLOOKUP(K9368,'Base -Receita-Despesa'!$B:$AS,1,FALSE)</f>
        <v>Outras Saídas</v>
      </c>
    </row>
    <row r="9369" spans="1:12" ht="15" customHeight="1" x14ac:dyDescent="0.25">
      <c r="A9369" s="81" t="str">
        <f t="shared" si="298"/>
        <v>2020</v>
      </c>
      <c r="B9369" s="259" t="s">
        <v>1021</v>
      </c>
      <c r="C9369" s="260" t="s">
        <v>1022</v>
      </c>
      <c r="D9369" s="73" t="str">
        <f t="shared" si="299"/>
        <v>nov/2020</v>
      </c>
      <c r="E9369" s="263">
        <v>44139</v>
      </c>
      <c r="F9369" s="259" t="s">
        <v>2351</v>
      </c>
      <c r="G9369" s="259" t="s">
        <v>295</v>
      </c>
      <c r="H9369" s="270" t="s">
        <v>882</v>
      </c>
      <c r="I9369" s="264" t="s">
        <v>271</v>
      </c>
      <c r="J9369" s="270">
        <v>-220.27</v>
      </c>
      <c r="K9369" s="82" t="str">
        <f>IFERROR(IFERROR(VLOOKUP(I9369,'DE-PARA'!B:D,3,0),VLOOKUP(I9369,'DE-PARA'!C:D,2,0)),"NÃO ENCONTRADO")</f>
        <v>Serviços</v>
      </c>
      <c r="L9369" s="50" t="str">
        <f>VLOOKUP(K9369,'Base -Receita-Despesa'!$B:$AS,1,FALSE)</f>
        <v>Serviços</v>
      </c>
    </row>
    <row r="9370" spans="1:12" ht="15" customHeight="1" x14ac:dyDescent="0.25">
      <c r="A9370" s="81" t="str">
        <f t="shared" si="298"/>
        <v>2020</v>
      </c>
      <c r="B9370" s="259" t="s">
        <v>1021</v>
      </c>
      <c r="C9370" s="260" t="s">
        <v>1022</v>
      </c>
      <c r="D9370" s="73" t="str">
        <f t="shared" si="299"/>
        <v>nov/2020</v>
      </c>
      <c r="E9370" s="263">
        <v>44139</v>
      </c>
      <c r="F9370" s="259" t="s">
        <v>2351</v>
      </c>
      <c r="G9370" s="259" t="s">
        <v>295</v>
      </c>
      <c r="H9370" s="270" t="s">
        <v>882</v>
      </c>
      <c r="I9370" s="264" t="s">
        <v>189</v>
      </c>
      <c r="J9370" s="264">
        <v>-46.25</v>
      </c>
      <c r="K9370" s="82" t="str">
        <f>IFERROR(IFERROR(VLOOKUP(I9370,'DE-PARA'!B:D,3,0),VLOOKUP(I9370,'DE-PARA'!C:D,2,0)),"NÃO ENCONTRADO")</f>
        <v>Outras Saídas</v>
      </c>
      <c r="L9370" s="50" t="str">
        <f>VLOOKUP(K9370,'Base -Receita-Despesa'!$B:$AS,1,FALSE)</f>
        <v>Outras Saídas</v>
      </c>
    </row>
    <row r="9371" spans="1:12" ht="15" customHeight="1" x14ac:dyDescent="0.25">
      <c r="A9371" s="81" t="str">
        <f t="shared" si="298"/>
        <v>2020</v>
      </c>
      <c r="B9371" s="259" t="s">
        <v>1021</v>
      </c>
      <c r="C9371" s="260" t="s">
        <v>1022</v>
      </c>
      <c r="D9371" s="73" t="str">
        <f t="shared" si="299"/>
        <v>nov/2020</v>
      </c>
      <c r="E9371" s="263">
        <v>44139</v>
      </c>
      <c r="F9371" s="259" t="s">
        <v>1601</v>
      </c>
      <c r="G9371" s="259" t="s">
        <v>295</v>
      </c>
      <c r="H9371" s="264" t="s">
        <v>840</v>
      </c>
      <c r="I9371" s="264" t="s">
        <v>150</v>
      </c>
      <c r="J9371" s="265">
        <v>-3434.65</v>
      </c>
      <c r="K9371" s="82" t="str">
        <f>IFERROR(IFERROR(VLOOKUP(I9371,'DE-PARA'!B:D,3,0),VLOOKUP(I9371,'DE-PARA'!C:D,2,0)),"NÃO ENCONTRADO")</f>
        <v>Serviços</v>
      </c>
      <c r="L9371" s="50" t="str">
        <f>VLOOKUP(K9371,'Base -Receita-Despesa'!$B:$AS,1,FALSE)</f>
        <v>Serviços</v>
      </c>
    </row>
    <row r="9372" spans="1:12" ht="15" customHeight="1" x14ac:dyDescent="0.25">
      <c r="A9372" s="81" t="str">
        <f t="shared" si="298"/>
        <v>2020</v>
      </c>
      <c r="B9372" s="259" t="s">
        <v>1021</v>
      </c>
      <c r="C9372" s="260" t="s">
        <v>1022</v>
      </c>
      <c r="D9372" s="73" t="str">
        <f t="shared" si="299"/>
        <v>nov/2020</v>
      </c>
      <c r="E9372" s="263">
        <v>44139</v>
      </c>
      <c r="F9372" s="259" t="s">
        <v>1601</v>
      </c>
      <c r="G9372" s="259" t="s">
        <v>295</v>
      </c>
      <c r="H9372" s="264" t="s">
        <v>840</v>
      </c>
      <c r="I9372" s="264" t="s">
        <v>189</v>
      </c>
      <c r="J9372" s="264">
        <v>-755.62</v>
      </c>
      <c r="K9372" s="82" t="str">
        <f>IFERROR(IFERROR(VLOOKUP(I9372,'DE-PARA'!B:D,3,0),VLOOKUP(I9372,'DE-PARA'!C:D,2,0)),"NÃO ENCONTRADO")</f>
        <v>Outras Saídas</v>
      </c>
      <c r="L9372" s="50" t="str">
        <f>VLOOKUP(K9372,'Base -Receita-Despesa'!$B:$AS,1,FALSE)</f>
        <v>Outras Saídas</v>
      </c>
    </row>
    <row r="9373" spans="1:12" ht="15" customHeight="1" x14ac:dyDescent="0.25">
      <c r="A9373" s="81" t="str">
        <f t="shared" si="298"/>
        <v>2020</v>
      </c>
      <c r="B9373" s="259" t="s">
        <v>1021</v>
      </c>
      <c r="C9373" s="260" t="s">
        <v>1022</v>
      </c>
      <c r="D9373" s="73" t="str">
        <f t="shared" si="299"/>
        <v>nov/2020</v>
      </c>
      <c r="E9373" s="263">
        <v>44139</v>
      </c>
      <c r="F9373" s="259" t="s">
        <v>2352</v>
      </c>
      <c r="G9373" s="259" t="s">
        <v>295</v>
      </c>
      <c r="H9373" s="264" t="s">
        <v>2353</v>
      </c>
      <c r="I9373" s="264" t="s">
        <v>188</v>
      </c>
      <c r="J9373" s="264">
        <v>-242.38</v>
      </c>
      <c r="K9373" s="82" t="str">
        <f>IFERROR(IFERROR(VLOOKUP(I9373,'DE-PARA'!B:D,3,0),VLOOKUP(I9373,'DE-PARA'!C:D,2,0)),"NÃO ENCONTRADO")</f>
        <v>Tributos, Taxas e Contribuições</v>
      </c>
      <c r="L9373" s="50" t="str">
        <f>VLOOKUP(K9373,'Base -Receita-Despesa'!$B:$AS,1,FALSE)</f>
        <v>Tributos, Taxas e Contribuições</v>
      </c>
    </row>
    <row r="9374" spans="1:12" ht="15" customHeight="1" x14ac:dyDescent="0.25">
      <c r="A9374" s="81" t="str">
        <f t="shared" si="298"/>
        <v>2020</v>
      </c>
      <c r="B9374" s="259" t="s">
        <v>1021</v>
      </c>
      <c r="C9374" s="260" t="s">
        <v>1022</v>
      </c>
      <c r="D9374" s="73" t="str">
        <f t="shared" si="299"/>
        <v>nov/2020</v>
      </c>
      <c r="E9374" s="263">
        <v>44139</v>
      </c>
      <c r="F9374" s="259" t="s">
        <v>2352</v>
      </c>
      <c r="G9374" s="259" t="s">
        <v>295</v>
      </c>
      <c r="H9374" s="264" t="s">
        <v>2353</v>
      </c>
      <c r="I9374" s="264" t="s">
        <v>189</v>
      </c>
      <c r="J9374" s="264">
        <v>-66.44</v>
      </c>
      <c r="K9374" s="82" t="str">
        <f>IFERROR(IFERROR(VLOOKUP(I9374,'DE-PARA'!B:D,3,0),VLOOKUP(I9374,'DE-PARA'!C:D,2,0)),"NÃO ENCONTRADO")</f>
        <v>Outras Saídas</v>
      </c>
      <c r="L9374" s="50" t="str">
        <f>VLOOKUP(K9374,'Base -Receita-Despesa'!$B:$AS,1,FALSE)</f>
        <v>Outras Saídas</v>
      </c>
    </row>
    <row r="9375" spans="1:12" ht="15" customHeight="1" x14ac:dyDescent="0.25">
      <c r="A9375" s="81" t="str">
        <f t="shared" si="298"/>
        <v>2020</v>
      </c>
      <c r="B9375" s="259" t="s">
        <v>1021</v>
      </c>
      <c r="C9375" s="260" t="s">
        <v>1022</v>
      </c>
      <c r="D9375" s="73" t="str">
        <f t="shared" si="299"/>
        <v>nov/2020</v>
      </c>
      <c r="E9375" s="263">
        <v>44139</v>
      </c>
      <c r="F9375" s="259" t="s">
        <v>2351</v>
      </c>
      <c r="G9375" s="259" t="s">
        <v>295</v>
      </c>
      <c r="H9375" s="270" t="s">
        <v>882</v>
      </c>
      <c r="I9375" s="264" t="s">
        <v>271</v>
      </c>
      <c r="J9375" s="264">
        <v>-252.52</v>
      </c>
      <c r="K9375" s="82" t="str">
        <f>IFERROR(IFERROR(VLOOKUP(I9375,'DE-PARA'!B:D,3,0),VLOOKUP(I9375,'DE-PARA'!C:D,2,0)),"NÃO ENCONTRADO")</f>
        <v>Serviços</v>
      </c>
      <c r="L9375" s="50" t="str">
        <f>VLOOKUP(K9375,'Base -Receita-Despesa'!$B:$AS,1,FALSE)</f>
        <v>Serviços</v>
      </c>
    </row>
    <row r="9376" spans="1:12" ht="15" customHeight="1" x14ac:dyDescent="0.25">
      <c r="A9376" s="81" t="str">
        <f t="shared" si="298"/>
        <v>2020</v>
      </c>
      <c r="B9376" s="259" t="s">
        <v>1021</v>
      </c>
      <c r="C9376" s="260" t="s">
        <v>1022</v>
      </c>
      <c r="D9376" s="73" t="str">
        <f t="shared" si="299"/>
        <v>nov/2020</v>
      </c>
      <c r="E9376" s="263">
        <v>44139</v>
      </c>
      <c r="F9376" s="259" t="s">
        <v>2351</v>
      </c>
      <c r="G9376" s="259" t="s">
        <v>295</v>
      </c>
      <c r="H9376" s="270" t="s">
        <v>882</v>
      </c>
      <c r="I9376" s="264" t="s">
        <v>189</v>
      </c>
      <c r="J9376" s="264">
        <v>-55.55</v>
      </c>
      <c r="K9376" s="82" t="str">
        <f>IFERROR(IFERROR(VLOOKUP(I9376,'DE-PARA'!B:D,3,0),VLOOKUP(I9376,'DE-PARA'!C:D,2,0)),"NÃO ENCONTRADO")</f>
        <v>Outras Saídas</v>
      </c>
      <c r="L9376" s="50" t="str">
        <f>VLOOKUP(K9376,'Base -Receita-Despesa'!$B:$AS,1,FALSE)</f>
        <v>Outras Saídas</v>
      </c>
    </row>
    <row r="9377" spans="1:12" ht="15" customHeight="1" x14ac:dyDescent="0.25">
      <c r="A9377" s="81" t="str">
        <f t="shared" si="298"/>
        <v>2020</v>
      </c>
      <c r="B9377" s="259" t="s">
        <v>1021</v>
      </c>
      <c r="C9377" s="260" t="s">
        <v>1022</v>
      </c>
      <c r="D9377" s="73" t="str">
        <f t="shared" si="299"/>
        <v>nov/2020</v>
      </c>
      <c r="E9377" s="263">
        <v>44139</v>
      </c>
      <c r="F9377" s="259">
        <v>2150620</v>
      </c>
      <c r="G9377" s="259" t="s">
        <v>295</v>
      </c>
      <c r="H9377" s="264" t="s">
        <v>2312</v>
      </c>
      <c r="I9377" s="264" t="s">
        <v>144</v>
      </c>
      <c r="J9377" s="264">
        <v>-84.26</v>
      </c>
      <c r="K9377" s="82" t="str">
        <f>IFERROR(IFERROR(VLOOKUP(I9377,'DE-PARA'!B:D,3,0),VLOOKUP(I9377,'DE-PARA'!C:D,2,0)),"NÃO ENCONTRADO")</f>
        <v>Concessionárias (água, luz e telefone)</v>
      </c>
      <c r="L9377" s="50" t="str">
        <f>VLOOKUP(K9377,'Base -Receita-Despesa'!$B:$AS,1,FALSE)</f>
        <v>Concessionárias (água, luz e telefone)</v>
      </c>
    </row>
    <row r="9378" spans="1:12" ht="15" customHeight="1" x14ac:dyDescent="0.25">
      <c r="A9378" s="81" t="str">
        <f t="shared" si="298"/>
        <v>2020</v>
      </c>
      <c r="B9378" s="259" t="s">
        <v>1021</v>
      </c>
      <c r="C9378" s="260" t="s">
        <v>1022</v>
      </c>
      <c r="D9378" s="73" t="str">
        <f t="shared" si="299"/>
        <v>nov/2020</v>
      </c>
      <c r="E9378" s="263">
        <v>44145</v>
      </c>
      <c r="F9378" s="259" t="s">
        <v>2354</v>
      </c>
      <c r="G9378" s="259" t="s">
        <v>295</v>
      </c>
      <c r="H9378" s="264" t="s">
        <v>919</v>
      </c>
      <c r="I9378" s="264" t="s">
        <v>148</v>
      </c>
      <c r="J9378" s="265">
        <v>-3500</v>
      </c>
      <c r="K9378" s="82" t="str">
        <f>IFERROR(IFERROR(VLOOKUP(I9378,'DE-PARA'!B:D,3,0),VLOOKUP(I9378,'DE-PARA'!C:D,2,0)),"NÃO ENCONTRADO")</f>
        <v>Pessoal</v>
      </c>
      <c r="L9378" s="50" t="str">
        <f>VLOOKUP(K9378,'Base -Receita-Despesa'!$B:$AS,1,FALSE)</f>
        <v>Pessoal</v>
      </c>
    </row>
    <row r="9379" spans="1:12" ht="15" customHeight="1" x14ac:dyDescent="0.25">
      <c r="A9379" s="81" t="str">
        <f t="shared" si="298"/>
        <v>2020</v>
      </c>
      <c r="B9379" s="259" t="s">
        <v>1023</v>
      </c>
      <c r="C9379" s="260" t="s">
        <v>1022</v>
      </c>
      <c r="D9379" s="73" t="str">
        <f t="shared" si="299"/>
        <v>nov/2020</v>
      </c>
      <c r="E9379" s="263">
        <v>44147</v>
      </c>
      <c r="F9379" s="259" t="s">
        <v>143</v>
      </c>
      <c r="G9379" s="259" t="s">
        <v>295</v>
      </c>
      <c r="H9379" s="264" t="s">
        <v>143</v>
      </c>
      <c r="I9379" s="264" t="s">
        <v>235</v>
      </c>
      <c r="J9379" s="265">
        <v>59306.1</v>
      </c>
      <c r="K9379" s="82" t="str">
        <f>IFERROR(IFERROR(VLOOKUP(I9379,'DE-PARA'!B:D,3,0),VLOOKUP(I9379,'DE-PARA'!C:D,2,0)),"NÃO ENCONTRADO")</f>
        <v>Repasses Contrato de Gestão</v>
      </c>
      <c r="L9379" s="50" t="str">
        <f>VLOOKUP(K9379,'Base -Receita-Despesa'!$B:$AS,1,FALSE)</f>
        <v>Repasses Contrato de Gestão</v>
      </c>
    </row>
    <row r="9380" spans="1:12" ht="15" customHeight="1" x14ac:dyDescent="0.25">
      <c r="A9380" s="81" t="str">
        <f t="shared" si="298"/>
        <v>2020</v>
      </c>
      <c r="B9380" s="259" t="s">
        <v>1023</v>
      </c>
      <c r="C9380" s="260" t="s">
        <v>1022</v>
      </c>
      <c r="D9380" s="73" t="str">
        <f t="shared" si="299"/>
        <v>nov/2020</v>
      </c>
      <c r="E9380" s="263">
        <v>44147</v>
      </c>
      <c r="F9380" s="259" t="s">
        <v>143</v>
      </c>
      <c r="G9380" s="259" t="s">
        <v>295</v>
      </c>
      <c r="H9380" s="264" t="s">
        <v>143</v>
      </c>
      <c r="I9380" s="264" t="s">
        <v>235</v>
      </c>
      <c r="J9380" s="265">
        <v>593061</v>
      </c>
      <c r="K9380" s="82" t="str">
        <f>IFERROR(IFERROR(VLOOKUP(I9380,'DE-PARA'!B:D,3,0),VLOOKUP(I9380,'DE-PARA'!C:D,2,0)),"NÃO ENCONTRADO")</f>
        <v>Repasses Contrato de Gestão</v>
      </c>
      <c r="L9380" s="50" t="str">
        <f>VLOOKUP(K9380,'Base -Receita-Despesa'!$B:$AS,1,FALSE)</f>
        <v>Repasses Contrato de Gestão</v>
      </c>
    </row>
    <row r="9381" spans="1:12" ht="15" customHeight="1" x14ac:dyDescent="0.25">
      <c r="A9381" s="81" t="str">
        <f t="shared" si="298"/>
        <v>2020</v>
      </c>
      <c r="B9381" s="259" t="s">
        <v>1023</v>
      </c>
      <c r="C9381" s="260" t="s">
        <v>1022</v>
      </c>
      <c r="D9381" s="73" t="str">
        <f t="shared" si="299"/>
        <v>nov/2020</v>
      </c>
      <c r="E9381" s="263">
        <v>44147</v>
      </c>
      <c r="F9381" s="259" t="s">
        <v>205</v>
      </c>
      <c r="G9381" s="259" t="s">
        <v>295</v>
      </c>
      <c r="H9381" s="264" t="s">
        <v>736</v>
      </c>
      <c r="I9381" s="264" t="s">
        <v>125</v>
      </c>
      <c r="J9381" s="265">
        <v>-500000</v>
      </c>
      <c r="K9381" s="82" t="str">
        <f>IFERROR(IFERROR(VLOOKUP(I9381,'DE-PARA'!B:D,3,0),VLOOKUP(I9381,'DE-PARA'!C:D,2,0)),"NÃO ENCONTRADO")</f>
        <v>TEV – Transferências Entre Contas (Entradas)</v>
      </c>
      <c r="L9381" s="50" t="str">
        <f>VLOOKUP(K9381,'Base -Receita-Despesa'!$B:$AS,1,FALSE)</f>
        <v>TEV – Transferências Entre Contas (Entradas)</v>
      </c>
    </row>
    <row r="9382" spans="1:12" ht="15" customHeight="1" x14ac:dyDescent="0.25">
      <c r="A9382" s="81" t="str">
        <f t="shared" si="298"/>
        <v>2020</v>
      </c>
      <c r="B9382" s="259" t="s">
        <v>1023</v>
      </c>
      <c r="C9382" s="260" t="s">
        <v>1022</v>
      </c>
      <c r="D9382" s="73" t="str">
        <f t="shared" si="299"/>
        <v>nov/2020</v>
      </c>
      <c r="E9382" s="263">
        <v>44147</v>
      </c>
      <c r="F9382" s="259" t="s">
        <v>214</v>
      </c>
      <c r="G9382" s="259" t="s">
        <v>295</v>
      </c>
      <c r="H9382" s="264" t="s">
        <v>329</v>
      </c>
      <c r="I9382" s="264" t="s">
        <v>133</v>
      </c>
      <c r="J9382" s="264">
        <v>-99</v>
      </c>
      <c r="K9382" s="82" t="str">
        <f>IFERROR(IFERROR(VLOOKUP(I9382,'DE-PARA'!B:D,3,0),VLOOKUP(I9382,'DE-PARA'!C:D,2,0)),"NÃO ENCONTRADO")</f>
        <v>Outras Saídas</v>
      </c>
      <c r="L9382" s="50" t="str">
        <f>VLOOKUP(K9382,'Base -Receita-Despesa'!$B:$AS,1,FALSE)</f>
        <v>Outras Saídas</v>
      </c>
    </row>
    <row r="9383" spans="1:12" ht="15" customHeight="1" x14ac:dyDescent="0.25">
      <c r="A9383" s="81" t="str">
        <f t="shared" si="298"/>
        <v>2020</v>
      </c>
      <c r="B9383" s="259" t="s">
        <v>1021</v>
      </c>
      <c r="C9383" s="260" t="s">
        <v>1022</v>
      </c>
      <c r="D9383" s="73" t="str">
        <f t="shared" si="299"/>
        <v>nov/2020</v>
      </c>
      <c r="E9383" s="263">
        <v>44147</v>
      </c>
      <c r="F9383" s="259" t="s">
        <v>205</v>
      </c>
      <c r="G9383" s="259" t="s">
        <v>295</v>
      </c>
      <c r="H9383" s="264" t="s">
        <v>736</v>
      </c>
      <c r="I9383" s="264" t="s">
        <v>125</v>
      </c>
      <c r="J9383" s="265">
        <v>500000</v>
      </c>
      <c r="K9383" s="82" t="str">
        <f>IFERROR(IFERROR(VLOOKUP(I9383,'DE-PARA'!B:D,3,0),VLOOKUP(I9383,'DE-PARA'!C:D,2,0)),"NÃO ENCONTRADO")</f>
        <v>TEV – Transferências Entre Contas (Entradas)</v>
      </c>
      <c r="L9383" s="50" t="str">
        <f>VLOOKUP(K9383,'Base -Receita-Despesa'!$B:$AS,1,FALSE)</f>
        <v>TEV – Transferências Entre Contas (Entradas)</v>
      </c>
    </row>
    <row r="9384" spans="1:12" ht="15" customHeight="1" x14ac:dyDescent="0.25">
      <c r="A9384" s="81" t="str">
        <f t="shared" si="298"/>
        <v>2020</v>
      </c>
      <c r="B9384" s="259" t="s">
        <v>1021</v>
      </c>
      <c r="C9384" s="260" t="s">
        <v>1022</v>
      </c>
      <c r="D9384" s="73" t="str">
        <f t="shared" si="299"/>
        <v>nov/2020</v>
      </c>
      <c r="E9384" s="263">
        <v>44147</v>
      </c>
      <c r="F9384" s="259">
        <v>404</v>
      </c>
      <c r="G9384" s="259" t="s">
        <v>295</v>
      </c>
      <c r="H9384" s="264" t="s">
        <v>961</v>
      </c>
      <c r="I9384" s="264" t="s">
        <v>137</v>
      </c>
      <c r="J9384" s="265">
        <v>-5631</v>
      </c>
      <c r="K9384" s="82" t="str">
        <f>IFERROR(IFERROR(VLOOKUP(I9384,'DE-PARA'!B:D,3,0),VLOOKUP(I9384,'DE-PARA'!C:D,2,0)),"NÃO ENCONTRADO")</f>
        <v>Serviços</v>
      </c>
      <c r="L9384" s="50" t="str">
        <f>VLOOKUP(K9384,'Base -Receita-Despesa'!$B:$AS,1,FALSE)</f>
        <v>Serviços</v>
      </c>
    </row>
    <row r="9385" spans="1:12" ht="15" customHeight="1" x14ac:dyDescent="0.25">
      <c r="A9385" s="81" t="str">
        <f t="shared" si="298"/>
        <v>2020</v>
      </c>
      <c r="B9385" s="259" t="s">
        <v>1021</v>
      </c>
      <c r="C9385" s="260" t="s">
        <v>1022</v>
      </c>
      <c r="D9385" s="73" t="str">
        <f t="shared" si="299"/>
        <v>nov/2020</v>
      </c>
      <c r="E9385" s="263">
        <v>44147</v>
      </c>
      <c r="F9385" s="259">
        <v>2483</v>
      </c>
      <c r="G9385" s="259" t="s">
        <v>295</v>
      </c>
      <c r="H9385" s="264" t="s">
        <v>880</v>
      </c>
      <c r="I9385" s="264" t="s">
        <v>137</v>
      </c>
      <c r="J9385" s="265">
        <v>-3500</v>
      </c>
      <c r="K9385" s="82" t="str">
        <f>IFERROR(IFERROR(VLOOKUP(I9385,'DE-PARA'!B:D,3,0),VLOOKUP(I9385,'DE-PARA'!C:D,2,0)),"NÃO ENCONTRADO")</f>
        <v>Serviços</v>
      </c>
      <c r="L9385" s="50" t="str">
        <f>VLOOKUP(K9385,'Base -Receita-Despesa'!$B:$AS,1,FALSE)</f>
        <v>Serviços</v>
      </c>
    </row>
    <row r="9386" spans="1:12" ht="15" customHeight="1" x14ac:dyDescent="0.25">
      <c r="A9386" s="81" t="str">
        <f t="shared" si="298"/>
        <v>2020</v>
      </c>
      <c r="B9386" s="259" t="s">
        <v>1021</v>
      </c>
      <c r="C9386" s="260" t="s">
        <v>1022</v>
      </c>
      <c r="D9386" s="73" t="str">
        <f t="shared" si="299"/>
        <v>nov/2020</v>
      </c>
      <c r="E9386" s="263">
        <v>44147</v>
      </c>
      <c r="F9386" s="259" t="s">
        <v>164</v>
      </c>
      <c r="G9386" s="259" t="s">
        <v>295</v>
      </c>
      <c r="H9386" s="264" t="s">
        <v>1004</v>
      </c>
      <c r="I9386" s="264" t="s">
        <v>142</v>
      </c>
      <c r="J9386" s="264">
        <v>-310.95</v>
      </c>
      <c r="K9386" s="82" t="str">
        <f>IFERROR(IFERROR(VLOOKUP(I9386,'DE-PARA'!B:D,3,0),VLOOKUP(I9386,'DE-PARA'!C:D,2,0)),"NÃO ENCONTRADO")</f>
        <v>Outras Saídas</v>
      </c>
      <c r="L9386" s="50" t="str">
        <f>VLOOKUP(K9386,'Base -Receita-Despesa'!$B:$AS,1,FALSE)</f>
        <v>Outras Saídas</v>
      </c>
    </row>
    <row r="9387" spans="1:12" ht="15" customHeight="1" x14ac:dyDescent="0.25">
      <c r="A9387" s="81" t="str">
        <f t="shared" si="298"/>
        <v>2020</v>
      </c>
      <c r="B9387" s="259" t="s">
        <v>1021</v>
      </c>
      <c r="C9387" s="260" t="s">
        <v>1022</v>
      </c>
      <c r="D9387" s="73" t="str">
        <f t="shared" si="299"/>
        <v>nov/2020</v>
      </c>
      <c r="E9387" s="263">
        <v>44147</v>
      </c>
      <c r="F9387" s="259" t="s">
        <v>320</v>
      </c>
      <c r="G9387" s="259" t="s">
        <v>295</v>
      </c>
      <c r="H9387" s="264" t="s">
        <v>707</v>
      </c>
      <c r="I9387" s="264" t="s">
        <v>276</v>
      </c>
      <c r="J9387" s="264">
        <v>-297.66000000000003</v>
      </c>
      <c r="K9387" s="82" t="str">
        <f>IFERROR(IFERROR(VLOOKUP(I9387,'DE-PARA'!B:D,3,0),VLOOKUP(I9387,'DE-PARA'!C:D,2,0)),"NÃO ENCONTRADO")</f>
        <v>Despesas com Viagens</v>
      </c>
      <c r="L9387" s="50" t="str">
        <f>VLOOKUP(K9387,'Base -Receita-Despesa'!$B:$AS,1,FALSE)</f>
        <v>Despesas com Viagens</v>
      </c>
    </row>
    <row r="9388" spans="1:12" ht="15" customHeight="1" x14ac:dyDescent="0.25">
      <c r="A9388" s="81" t="str">
        <f t="shared" si="298"/>
        <v>2020</v>
      </c>
      <c r="B9388" s="259" t="s">
        <v>1021</v>
      </c>
      <c r="C9388" s="260" t="s">
        <v>1022</v>
      </c>
      <c r="D9388" s="73" t="str">
        <f t="shared" si="299"/>
        <v>nov/2020</v>
      </c>
      <c r="E9388" s="263">
        <v>44147</v>
      </c>
      <c r="F9388" s="259" t="s">
        <v>174</v>
      </c>
      <c r="G9388" s="259" t="s">
        <v>295</v>
      </c>
      <c r="H9388" s="264" t="s">
        <v>2142</v>
      </c>
      <c r="I9388" s="264" t="s">
        <v>128</v>
      </c>
      <c r="J9388" s="265">
        <v>-1903.72</v>
      </c>
      <c r="K9388" s="82" t="str">
        <f>IFERROR(IFERROR(VLOOKUP(I9388,'DE-PARA'!B:D,3,0),VLOOKUP(I9388,'DE-PARA'!C:D,2,0)),"NÃO ENCONTRADO")</f>
        <v>Rescisões Trabalhistas</v>
      </c>
      <c r="L9388" s="50" t="str">
        <f>VLOOKUP(K9388,'Base -Receita-Despesa'!$B:$AS,1,FALSE)</f>
        <v>Rescisões Trabalhistas</v>
      </c>
    </row>
    <row r="9389" spans="1:12" ht="15" customHeight="1" x14ac:dyDescent="0.25">
      <c r="A9389" s="81" t="str">
        <f t="shared" si="298"/>
        <v>2020</v>
      </c>
      <c r="B9389" s="259" t="s">
        <v>1023</v>
      </c>
      <c r="C9389" s="260" t="s">
        <v>1022</v>
      </c>
      <c r="D9389" s="73" t="str">
        <f t="shared" si="299"/>
        <v>nov/2020</v>
      </c>
      <c r="E9389" s="263">
        <v>44148</v>
      </c>
      <c r="F9389" s="259" t="s">
        <v>205</v>
      </c>
      <c r="G9389" s="259" t="s">
        <v>295</v>
      </c>
      <c r="H9389" s="264" t="s">
        <v>736</v>
      </c>
      <c r="I9389" s="264" t="s">
        <v>125</v>
      </c>
      <c r="J9389" s="265">
        <v>-152268.1</v>
      </c>
      <c r="K9389" s="82" t="str">
        <f>IFERROR(IFERROR(VLOOKUP(I9389,'DE-PARA'!B:D,3,0),VLOOKUP(I9389,'DE-PARA'!C:D,2,0)),"NÃO ENCONTRADO")</f>
        <v>TEV – Transferências Entre Contas (Entradas)</v>
      </c>
      <c r="L9389" s="50" t="str">
        <f>VLOOKUP(K9389,'Base -Receita-Despesa'!$B:$AS,1,FALSE)</f>
        <v>TEV – Transferências Entre Contas (Entradas)</v>
      </c>
    </row>
    <row r="9390" spans="1:12" ht="15" customHeight="1" x14ac:dyDescent="0.25">
      <c r="A9390" s="81" t="str">
        <f t="shared" si="298"/>
        <v>2020</v>
      </c>
      <c r="B9390" s="259" t="s">
        <v>1021</v>
      </c>
      <c r="C9390" s="260" t="s">
        <v>1022</v>
      </c>
      <c r="D9390" s="73" t="str">
        <f t="shared" si="299"/>
        <v>nov/2020</v>
      </c>
      <c r="E9390" s="263">
        <v>44148</v>
      </c>
      <c r="F9390" s="259" t="s">
        <v>205</v>
      </c>
      <c r="G9390" s="259" t="s">
        <v>295</v>
      </c>
      <c r="H9390" s="264" t="s">
        <v>736</v>
      </c>
      <c r="I9390" s="264" t="s">
        <v>125</v>
      </c>
      <c r="J9390" s="265">
        <v>152268.1</v>
      </c>
      <c r="K9390" s="82" t="str">
        <f>IFERROR(IFERROR(VLOOKUP(I9390,'DE-PARA'!B:D,3,0),VLOOKUP(I9390,'DE-PARA'!C:D,2,0)),"NÃO ENCONTRADO")</f>
        <v>TEV – Transferências Entre Contas (Entradas)</v>
      </c>
      <c r="L9390" s="50" t="str">
        <f>VLOOKUP(K9390,'Base -Receita-Despesa'!$B:$AS,1,FALSE)</f>
        <v>TEV – Transferências Entre Contas (Entradas)</v>
      </c>
    </row>
    <row r="9391" spans="1:12" ht="15" customHeight="1" x14ac:dyDescent="0.25">
      <c r="A9391" s="81" t="str">
        <f t="shared" si="298"/>
        <v>2020</v>
      </c>
      <c r="B9391" s="259" t="s">
        <v>1021</v>
      </c>
      <c r="C9391" s="260" t="s">
        <v>1022</v>
      </c>
      <c r="D9391" s="73" t="str">
        <f t="shared" si="299"/>
        <v>nov/2020</v>
      </c>
      <c r="E9391" s="263">
        <v>44148</v>
      </c>
      <c r="F9391" s="259" t="s">
        <v>134</v>
      </c>
      <c r="G9391" s="259" t="s">
        <v>295</v>
      </c>
      <c r="H9391" s="264" t="s">
        <v>2327</v>
      </c>
      <c r="I9391" s="264" t="s">
        <v>135</v>
      </c>
      <c r="J9391" s="265">
        <v>-1593.8</v>
      </c>
      <c r="K9391" s="82" t="str">
        <f>IFERROR(IFERROR(VLOOKUP(I9391,'DE-PARA'!B:D,3,0),VLOOKUP(I9391,'DE-PARA'!C:D,2,0)),"NÃO ENCONTRADO")</f>
        <v>Pessoal</v>
      </c>
      <c r="L9391" s="50" t="str">
        <f>VLOOKUP(K9391,'Base -Receita-Despesa'!$B:$AS,1,FALSE)</f>
        <v>Pessoal</v>
      </c>
    </row>
    <row r="9392" spans="1:12" ht="15" customHeight="1" x14ac:dyDescent="0.25">
      <c r="A9392" s="81" t="str">
        <f t="shared" si="298"/>
        <v>2020</v>
      </c>
      <c r="B9392" s="259" t="s">
        <v>1021</v>
      </c>
      <c r="C9392" s="260" t="s">
        <v>1022</v>
      </c>
      <c r="D9392" s="73" t="str">
        <f t="shared" si="299"/>
        <v>nov/2020</v>
      </c>
      <c r="E9392" s="263">
        <v>44148</v>
      </c>
      <c r="F9392" s="259" t="s">
        <v>134</v>
      </c>
      <c r="G9392" s="259" t="s">
        <v>295</v>
      </c>
      <c r="H9392" s="264" t="s">
        <v>2355</v>
      </c>
      <c r="I9392" s="264" t="s">
        <v>135</v>
      </c>
      <c r="J9392" s="264">
        <v>-332.08</v>
      </c>
      <c r="K9392" s="82" t="str">
        <f>IFERROR(IFERROR(VLOOKUP(I9392,'DE-PARA'!B:D,3,0),VLOOKUP(I9392,'DE-PARA'!C:D,2,0)),"NÃO ENCONTRADO")</f>
        <v>Pessoal</v>
      </c>
      <c r="L9392" s="50" t="str">
        <f>VLOOKUP(K9392,'Base -Receita-Despesa'!$B:$AS,1,FALSE)</f>
        <v>Pessoal</v>
      </c>
    </row>
    <row r="9393" spans="1:12" ht="15" customHeight="1" x14ac:dyDescent="0.25">
      <c r="A9393" s="81" t="str">
        <f t="shared" si="298"/>
        <v>2020</v>
      </c>
      <c r="B9393" s="259" t="s">
        <v>1021</v>
      </c>
      <c r="C9393" s="260" t="s">
        <v>1022</v>
      </c>
      <c r="D9393" s="73" t="str">
        <f t="shared" si="299"/>
        <v>nov/2020</v>
      </c>
      <c r="E9393" s="263">
        <v>44148</v>
      </c>
      <c r="F9393" s="259">
        <v>24</v>
      </c>
      <c r="G9393" s="259" t="s">
        <v>295</v>
      </c>
      <c r="H9393" s="264" t="s">
        <v>1919</v>
      </c>
      <c r="I9393" s="264" t="s">
        <v>119</v>
      </c>
      <c r="J9393" s="265">
        <v>-47101.38</v>
      </c>
      <c r="K9393" s="82" t="str">
        <f>IFERROR(IFERROR(VLOOKUP(I9393,'DE-PARA'!B:D,3,0),VLOOKUP(I9393,'DE-PARA'!C:D,2,0)),"NÃO ENCONTRADO")</f>
        <v>Serviços</v>
      </c>
      <c r="L9393" s="50" t="str">
        <f>VLOOKUP(K9393,'Base -Receita-Despesa'!$B:$AS,1,FALSE)</f>
        <v>Serviços</v>
      </c>
    </row>
    <row r="9394" spans="1:12" ht="15" customHeight="1" x14ac:dyDescent="0.25">
      <c r="A9394" s="81" t="str">
        <f t="shared" ref="A9394:A9457" si="300">IF(K9394="NÃO ENCONTRADO",0,RIGHT(D9394,4))</f>
        <v>2020</v>
      </c>
      <c r="B9394" s="259" t="s">
        <v>1021</v>
      </c>
      <c r="C9394" s="260" t="s">
        <v>1022</v>
      </c>
      <c r="D9394" s="73" t="str">
        <f t="shared" si="299"/>
        <v>nov/2020</v>
      </c>
      <c r="E9394" s="263">
        <v>44148</v>
      </c>
      <c r="F9394" s="259">
        <v>6</v>
      </c>
      <c r="G9394" s="259" t="s">
        <v>295</v>
      </c>
      <c r="H9394" s="264" t="s">
        <v>2208</v>
      </c>
      <c r="I9394" s="264" t="s">
        <v>244</v>
      </c>
      <c r="J9394" s="265">
        <v>-17000</v>
      </c>
      <c r="K9394" s="82" t="str">
        <f>IFERROR(IFERROR(VLOOKUP(I9394,'DE-PARA'!B:D,3,0),VLOOKUP(I9394,'DE-PARA'!C:D,2,0)),"NÃO ENCONTRADO")</f>
        <v>Pessoal</v>
      </c>
      <c r="L9394" s="50" t="str">
        <f>VLOOKUP(K9394,'Base -Receita-Despesa'!$B:$AS,1,FALSE)</f>
        <v>Pessoal</v>
      </c>
    </row>
    <row r="9395" spans="1:12" ht="15" customHeight="1" x14ac:dyDescent="0.25">
      <c r="A9395" s="81" t="str">
        <f t="shared" si="300"/>
        <v>2020</v>
      </c>
      <c r="B9395" s="259" t="s">
        <v>1021</v>
      </c>
      <c r="C9395" s="260" t="s">
        <v>1022</v>
      </c>
      <c r="D9395" s="73" t="str">
        <f t="shared" si="299"/>
        <v>nov/2020</v>
      </c>
      <c r="E9395" s="263">
        <v>44148</v>
      </c>
      <c r="F9395" s="259">
        <v>6</v>
      </c>
      <c r="G9395" s="259" t="s">
        <v>295</v>
      </c>
      <c r="H9395" s="264" t="s">
        <v>2277</v>
      </c>
      <c r="I9395" s="264" t="s">
        <v>244</v>
      </c>
      <c r="J9395" s="265">
        <v>-7000</v>
      </c>
      <c r="K9395" s="82" t="str">
        <f>IFERROR(IFERROR(VLOOKUP(I9395,'DE-PARA'!B:D,3,0),VLOOKUP(I9395,'DE-PARA'!C:D,2,0)),"NÃO ENCONTRADO")</f>
        <v>Pessoal</v>
      </c>
      <c r="L9395" s="50" t="str">
        <f>VLOOKUP(K9395,'Base -Receita-Despesa'!$B:$AS,1,FALSE)</f>
        <v>Pessoal</v>
      </c>
    </row>
    <row r="9396" spans="1:12" ht="15" customHeight="1" x14ac:dyDescent="0.25">
      <c r="A9396" s="81" t="str">
        <f t="shared" si="300"/>
        <v>2020</v>
      </c>
      <c r="B9396" s="259" t="s">
        <v>1021</v>
      </c>
      <c r="C9396" s="260" t="s">
        <v>1022</v>
      </c>
      <c r="D9396" s="73" t="str">
        <f t="shared" si="299"/>
        <v>nov/2020</v>
      </c>
      <c r="E9396" s="263">
        <v>44148</v>
      </c>
      <c r="F9396" s="259">
        <v>6</v>
      </c>
      <c r="G9396" s="259" t="s">
        <v>295</v>
      </c>
      <c r="H9396" s="264" t="s">
        <v>2157</v>
      </c>
      <c r="I9396" s="264" t="s">
        <v>244</v>
      </c>
      <c r="J9396" s="265">
        <v>-5000</v>
      </c>
      <c r="K9396" s="82" t="str">
        <f>IFERROR(IFERROR(VLOOKUP(I9396,'DE-PARA'!B:D,3,0),VLOOKUP(I9396,'DE-PARA'!C:D,2,0)),"NÃO ENCONTRADO")</f>
        <v>Pessoal</v>
      </c>
      <c r="L9396" s="50" t="str">
        <f>VLOOKUP(K9396,'Base -Receita-Despesa'!$B:$AS,1,FALSE)</f>
        <v>Pessoal</v>
      </c>
    </row>
    <row r="9397" spans="1:12" ht="15" customHeight="1" x14ac:dyDescent="0.25">
      <c r="A9397" s="81" t="str">
        <f t="shared" si="300"/>
        <v>2020</v>
      </c>
      <c r="B9397" s="259" t="s">
        <v>1021</v>
      </c>
      <c r="C9397" s="260" t="s">
        <v>1022</v>
      </c>
      <c r="D9397" s="73" t="str">
        <f t="shared" si="299"/>
        <v>nov/2020</v>
      </c>
      <c r="E9397" s="263">
        <v>44148</v>
      </c>
      <c r="F9397" s="259" t="s">
        <v>2356</v>
      </c>
      <c r="G9397" s="259" t="s">
        <v>295</v>
      </c>
      <c r="H9397" s="264" t="s">
        <v>2357</v>
      </c>
      <c r="I9397" s="264" t="s">
        <v>148</v>
      </c>
      <c r="J9397" s="265">
        <v>-1260</v>
      </c>
      <c r="K9397" s="82" t="str">
        <f>IFERROR(IFERROR(VLOOKUP(I9397,'DE-PARA'!B:D,3,0),VLOOKUP(I9397,'DE-PARA'!C:D,2,0)),"NÃO ENCONTRADO")</f>
        <v>Pessoal</v>
      </c>
      <c r="L9397" s="50" t="str">
        <f>VLOOKUP(K9397,'Base -Receita-Despesa'!$B:$AS,1,FALSE)</f>
        <v>Pessoal</v>
      </c>
    </row>
    <row r="9398" spans="1:12" ht="15" customHeight="1" x14ac:dyDescent="0.25">
      <c r="A9398" s="81" t="str">
        <f t="shared" si="300"/>
        <v>2020</v>
      </c>
      <c r="B9398" s="259" t="s">
        <v>1021</v>
      </c>
      <c r="C9398" s="260" t="s">
        <v>1022</v>
      </c>
      <c r="D9398" s="73" t="str">
        <f t="shared" si="299"/>
        <v>nov/2020</v>
      </c>
      <c r="E9398" s="263">
        <v>44148</v>
      </c>
      <c r="F9398" s="259" t="s">
        <v>2354</v>
      </c>
      <c r="G9398" s="259" t="s">
        <v>295</v>
      </c>
      <c r="H9398" s="264" t="s">
        <v>919</v>
      </c>
      <c r="I9398" s="264" t="s">
        <v>148</v>
      </c>
      <c r="J9398" s="265">
        <v>-3500</v>
      </c>
      <c r="K9398" s="82" t="str">
        <f>IFERROR(IFERROR(VLOOKUP(I9398,'DE-PARA'!B:D,3,0),VLOOKUP(I9398,'DE-PARA'!C:D,2,0)),"NÃO ENCONTRADO")</f>
        <v>Pessoal</v>
      </c>
      <c r="L9398" s="50" t="str">
        <f>VLOOKUP(K9398,'Base -Receita-Despesa'!$B:$AS,1,FALSE)</f>
        <v>Pessoal</v>
      </c>
    </row>
    <row r="9399" spans="1:12" ht="15" customHeight="1" x14ac:dyDescent="0.25">
      <c r="A9399" s="81" t="str">
        <f t="shared" si="300"/>
        <v>2020</v>
      </c>
      <c r="B9399" s="259" t="s">
        <v>1021</v>
      </c>
      <c r="C9399" s="260" t="s">
        <v>1022</v>
      </c>
      <c r="D9399" s="73" t="str">
        <f t="shared" si="299"/>
        <v>nov/2020</v>
      </c>
      <c r="E9399" s="263">
        <v>44148</v>
      </c>
      <c r="F9399" s="259" t="s">
        <v>2358</v>
      </c>
      <c r="G9399" s="259" t="s">
        <v>295</v>
      </c>
      <c r="H9399" s="264" t="s">
        <v>2355</v>
      </c>
      <c r="I9399" s="264" t="s">
        <v>148</v>
      </c>
      <c r="J9399" s="264">
        <v>-292.7</v>
      </c>
      <c r="K9399" s="82" t="str">
        <f>IFERROR(IFERROR(VLOOKUP(I9399,'DE-PARA'!B:D,3,0),VLOOKUP(I9399,'DE-PARA'!C:D,2,0)),"NÃO ENCONTRADO")</f>
        <v>Pessoal</v>
      </c>
      <c r="L9399" s="50" t="str">
        <f>VLOOKUP(K9399,'Base -Receita-Despesa'!$B:$AS,1,FALSE)</f>
        <v>Pessoal</v>
      </c>
    </row>
    <row r="9400" spans="1:12" ht="15" customHeight="1" x14ac:dyDescent="0.25">
      <c r="A9400" s="81" t="str">
        <f t="shared" si="300"/>
        <v>2020</v>
      </c>
      <c r="B9400" s="259" t="s">
        <v>1021</v>
      </c>
      <c r="C9400" s="260" t="s">
        <v>1022</v>
      </c>
      <c r="D9400" s="73" t="str">
        <f t="shared" si="299"/>
        <v>nov/2020</v>
      </c>
      <c r="E9400" s="263">
        <v>44148</v>
      </c>
      <c r="F9400" s="259">
        <v>9</v>
      </c>
      <c r="G9400" s="259" t="s">
        <v>295</v>
      </c>
      <c r="H9400" s="264" t="s">
        <v>2359</v>
      </c>
      <c r="I9400" s="264" t="s">
        <v>244</v>
      </c>
      <c r="J9400" s="265">
        <v>-6000</v>
      </c>
      <c r="K9400" s="82" t="str">
        <f>IFERROR(IFERROR(VLOOKUP(I9400,'DE-PARA'!B:D,3,0),VLOOKUP(I9400,'DE-PARA'!C:D,2,0)),"NÃO ENCONTRADO")</f>
        <v>Pessoal</v>
      </c>
      <c r="L9400" s="50" t="str">
        <f>VLOOKUP(K9400,'Base -Receita-Despesa'!$B:$AS,1,FALSE)</f>
        <v>Pessoal</v>
      </c>
    </row>
    <row r="9401" spans="1:12" ht="15" customHeight="1" x14ac:dyDescent="0.25">
      <c r="A9401" s="81" t="str">
        <f t="shared" si="300"/>
        <v>2020</v>
      </c>
      <c r="B9401" s="259" t="s">
        <v>1021</v>
      </c>
      <c r="C9401" s="260" t="s">
        <v>1022</v>
      </c>
      <c r="D9401" s="73" t="str">
        <f t="shared" si="299"/>
        <v>nov/2020</v>
      </c>
      <c r="E9401" s="263">
        <v>44148</v>
      </c>
      <c r="F9401" s="259" t="s">
        <v>134</v>
      </c>
      <c r="G9401" s="259" t="s">
        <v>295</v>
      </c>
      <c r="H9401" s="264" t="s">
        <v>2360</v>
      </c>
      <c r="I9401" s="264" t="s">
        <v>135</v>
      </c>
      <c r="J9401" s="264">
        <v>-547.33000000000004</v>
      </c>
      <c r="K9401" s="82" t="str">
        <f>IFERROR(IFERROR(VLOOKUP(I9401,'DE-PARA'!B:D,3,0),VLOOKUP(I9401,'DE-PARA'!C:D,2,0)),"NÃO ENCONTRADO")</f>
        <v>Pessoal</v>
      </c>
      <c r="L9401" s="50" t="str">
        <f>VLOOKUP(K9401,'Base -Receita-Despesa'!$B:$AS,1,FALSE)</f>
        <v>Pessoal</v>
      </c>
    </row>
    <row r="9402" spans="1:12" ht="15" customHeight="1" x14ac:dyDescent="0.25">
      <c r="A9402" s="81" t="str">
        <f t="shared" si="300"/>
        <v>2020</v>
      </c>
      <c r="B9402" s="259" t="s">
        <v>1021</v>
      </c>
      <c r="C9402" s="260" t="s">
        <v>1022</v>
      </c>
      <c r="D9402" s="73" t="str">
        <f t="shared" si="299"/>
        <v>nov/2020</v>
      </c>
      <c r="E9402" s="263">
        <v>44148</v>
      </c>
      <c r="F9402" s="259" t="s">
        <v>134</v>
      </c>
      <c r="G9402" s="259" t="s">
        <v>295</v>
      </c>
      <c r="H9402" s="264" t="s">
        <v>2361</v>
      </c>
      <c r="I9402" s="264" t="s">
        <v>135</v>
      </c>
      <c r="J9402" s="265">
        <v>-1671.86</v>
      </c>
      <c r="K9402" s="82" t="str">
        <f>IFERROR(IFERROR(VLOOKUP(I9402,'DE-PARA'!B:D,3,0),VLOOKUP(I9402,'DE-PARA'!C:D,2,0)),"NÃO ENCONTRADO")</f>
        <v>Pessoal</v>
      </c>
      <c r="L9402" s="50" t="str">
        <f>VLOOKUP(K9402,'Base -Receita-Despesa'!$B:$AS,1,FALSE)</f>
        <v>Pessoal</v>
      </c>
    </row>
    <row r="9403" spans="1:12" ht="15" customHeight="1" x14ac:dyDescent="0.25">
      <c r="A9403" s="81" t="str">
        <f t="shared" si="300"/>
        <v>2020</v>
      </c>
      <c r="B9403" s="259" t="s">
        <v>1021</v>
      </c>
      <c r="C9403" s="260" t="s">
        <v>1022</v>
      </c>
      <c r="D9403" s="73" t="str">
        <f t="shared" si="299"/>
        <v>nov/2020</v>
      </c>
      <c r="E9403" s="263">
        <v>44148</v>
      </c>
      <c r="F9403" s="259" t="s">
        <v>2362</v>
      </c>
      <c r="G9403" s="259" t="s">
        <v>295</v>
      </c>
      <c r="H9403" s="264" t="s">
        <v>1830</v>
      </c>
      <c r="I9403" s="264" t="s">
        <v>148</v>
      </c>
      <c r="J9403" s="265">
        <v>-1176</v>
      </c>
      <c r="K9403" s="82" t="str">
        <f>IFERROR(IFERROR(VLOOKUP(I9403,'DE-PARA'!B:D,3,0),VLOOKUP(I9403,'DE-PARA'!C:D,2,0)),"NÃO ENCONTRADO")</f>
        <v>Pessoal</v>
      </c>
      <c r="L9403" s="50" t="str">
        <f>VLOOKUP(K9403,'Base -Receita-Despesa'!$B:$AS,1,FALSE)</f>
        <v>Pessoal</v>
      </c>
    </row>
    <row r="9404" spans="1:12" ht="15" customHeight="1" x14ac:dyDescent="0.25">
      <c r="A9404" s="81" t="str">
        <f t="shared" si="300"/>
        <v>2020</v>
      </c>
      <c r="B9404" s="259" t="s">
        <v>1021</v>
      </c>
      <c r="C9404" s="260" t="s">
        <v>1022</v>
      </c>
      <c r="D9404" s="73" t="str">
        <f t="shared" si="299"/>
        <v>nov/2020</v>
      </c>
      <c r="E9404" s="263">
        <v>44148</v>
      </c>
      <c r="F9404" s="259" t="s">
        <v>2363</v>
      </c>
      <c r="G9404" s="259" t="s">
        <v>295</v>
      </c>
      <c r="H9404" s="264" t="s">
        <v>2364</v>
      </c>
      <c r="I9404" s="264" t="s">
        <v>148</v>
      </c>
      <c r="J9404" s="265">
        <v>-1812.39</v>
      </c>
      <c r="K9404" s="82" t="str">
        <f>IFERROR(IFERROR(VLOOKUP(I9404,'DE-PARA'!B:D,3,0),VLOOKUP(I9404,'DE-PARA'!C:D,2,0)),"NÃO ENCONTRADO")</f>
        <v>Pessoal</v>
      </c>
      <c r="L9404" s="50" t="str">
        <f>VLOOKUP(K9404,'Base -Receita-Despesa'!$B:$AS,1,FALSE)</f>
        <v>Pessoal</v>
      </c>
    </row>
    <row r="9405" spans="1:12" ht="15" customHeight="1" x14ac:dyDescent="0.25">
      <c r="A9405" s="81" t="str">
        <f t="shared" si="300"/>
        <v>2020</v>
      </c>
      <c r="B9405" s="259" t="s">
        <v>1021</v>
      </c>
      <c r="C9405" s="260" t="s">
        <v>1022</v>
      </c>
      <c r="D9405" s="73" t="str">
        <f t="shared" si="299"/>
        <v>nov/2020</v>
      </c>
      <c r="E9405" s="263">
        <v>44148</v>
      </c>
      <c r="F9405" s="259" t="s">
        <v>2365</v>
      </c>
      <c r="G9405" s="259" t="s">
        <v>295</v>
      </c>
      <c r="H9405" s="264" t="s">
        <v>2366</v>
      </c>
      <c r="I9405" s="264" t="s">
        <v>148</v>
      </c>
      <c r="J9405" s="264">
        <v>-877.26</v>
      </c>
      <c r="K9405" s="82" t="str">
        <f>IFERROR(IFERROR(VLOOKUP(I9405,'DE-PARA'!B:D,3,0),VLOOKUP(I9405,'DE-PARA'!C:D,2,0)),"NÃO ENCONTRADO")</f>
        <v>Pessoal</v>
      </c>
      <c r="L9405" s="50" t="str">
        <f>VLOOKUP(K9405,'Base -Receita-Despesa'!$B:$AS,1,FALSE)</f>
        <v>Pessoal</v>
      </c>
    </row>
    <row r="9406" spans="1:12" ht="15" customHeight="1" x14ac:dyDescent="0.25">
      <c r="A9406" s="81" t="str">
        <f t="shared" si="300"/>
        <v>2020</v>
      </c>
      <c r="B9406" s="259" t="s">
        <v>1021</v>
      </c>
      <c r="C9406" s="260" t="s">
        <v>1022</v>
      </c>
      <c r="D9406" s="73" t="str">
        <f t="shared" si="299"/>
        <v>nov/2020</v>
      </c>
      <c r="E9406" s="263">
        <v>44148</v>
      </c>
      <c r="F9406" s="259" t="s">
        <v>214</v>
      </c>
      <c r="G9406" s="259" t="s">
        <v>295</v>
      </c>
      <c r="H9406" s="264" t="s">
        <v>197</v>
      </c>
      <c r="I9406" s="264" t="s">
        <v>133</v>
      </c>
      <c r="J9406" s="264">
        <v>-10</v>
      </c>
      <c r="K9406" s="82" t="str">
        <f>IFERROR(IFERROR(VLOOKUP(I9406,'DE-PARA'!B:D,3,0),VLOOKUP(I9406,'DE-PARA'!C:D,2,0)),"NÃO ENCONTRADO")</f>
        <v>Outras Saídas</v>
      </c>
      <c r="L9406" s="50" t="str">
        <f>VLOOKUP(K9406,'Base -Receita-Despesa'!$B:$AS,1,FALSE)</f>
        <v>Outras Saídas</v>
      </c>
    </row>
    <row r="9407" spans="1:12" ht="15" customHeight="1" x14ac:dyDescent="0.25">
      <c r="A9407" s="81" t="str">
        <f t="shared" si="300"/>
        <v>2020</v>
      </c>
      <c r="B9407" s="259" t="s">
        <v>1021</v>
      </c>
      <c r="C9407" s="260" t="s">
        <v>1022</v>
      </c>
      <c r="D9407" s="73" t="str">
        <f t="shared" si="299"/>
        <v>nov/2020</v>
      </c>
      <c r="E9407" s="263">
        <v>44148</v>
      </c>
      <c r="F9407" s="259" t="s">
        <v>214</v>
      </c>
      <c r="G9407" s="259" t="s">
        <v>295</v>
      </c>
      <c r="H9407" s="264" t="s">
        <v>197</v>
      </c>
      <c r="I9407" s="264" t="s">
        <v>133</v>
      </c>
      <c r="J9407" s="264">
        <v>-10</v>
      </c>
      <c r="K9407" s="82" t="str">
        <f>IFERROR(IFERROR(VLOOKUP(I9407,'DE-PARA'!B:D,3,0),VLOOKUP(I9407,'DE-PARA'!C:D,2,0)),"NÃO ENCONTRADO")</f>
        <v>Outras Saídas</v>
      </c>
      <c r="L9407" s="50" t="str">
        <f>VLOOKUP(K9407,'Base -Receita-Despesa'!$B:$AS,1,FALSE)</f>
        <v>Outras Saídas</v>
      </c>
    </row>
    <row r="9408" spans="1:12" ht="15" customHeight="1" x14ac:dyDescent="0.25">
      <c r="A9408" s="81" t="str">
        <f t="shared" si="300"/>
        <v>2020</v>
      </c>
      <c r="B9408" s="259" t="s">
        <v>1021</v>
      </c>
      <c r="C9408" s="260" t="s">
        <v>1022</v>
      </c>
      <c r="D9408" s="73" t="str">
        <f t="shared" si="299"/>
        <v>nov/2020</v>
      </c>
      <c r="E9408" s="263">
        <v>44148</v>
      </c>
      <c r="F9408" s="259" t="s">
        <v>214</v>
      </c>
      <c r="G9408" s="259" t="s">
        <v>295</v>
      </c>
      <c r="H9408" s="264" t="s">
        <v>197</v>
      </c>
      <c r="I9408" s="264" t="s">
        <v>133</v>
      </c>
      <c r="J9408" s="264">
        <v>-10</v>
      </c>
      <c r="K9408" s="82" t="str">
        <f>IFERROR(IFERROR(VLOOKUP(I9408,'DE-PARA'!B:D,3,0),VLOOKUP(I9408,'DE-PARA'!C:D,2,0)),"NÃO ENCONTRADO")</f>
        <v>Outras Saídas</v>
      </c>
      <c r="L9408" s="50" t="str">
        <f>VLOOKUP(K9408,'Base -Receita-Despesa'!$B:$AS,1,FALSE)</f>
        <v>Outras Saídas</v>
      </c>
    </row>
    <row r="9409" spans="1:12" ht="15" customHeight="1" x14ac:dyDescent="0.25">
      <c r="A9409" s="81" t="str">
        <f t="shared" si="300"/>
        <v>2020</v>
      </c>
      <c r="B9409" s="259" t="s">
        <v>1021</v>
      </c>
      <c r="C9409" s="260" t="s">
        <v>1022</v>
      </c>
      <c r="D9409" s="73" t="str">
        <f t="shared" si="299"/>
        <v>nov/2020</v>
      </c>
      <c r="E9409" s="263">
        <v>44148</v>
      </c>
      <c r="F9409" s="259" t="s">
        <v>214</v>
      </c>
      <c r="G9409" s="259" t="s">
        <v>295</v>
      </c>
      <c r="H9409" s="264" t="s">
        <v>197</v>
      </c>
      <c r="I9409" s="264" t="s">
        <v>133</v>
      </c>
      <c r="J9409" s="264">
        <v>-10</v>
      </c>
      <c r="K9409" s="82" t="str">
        <f>IFERROR(IFERROR(VLOOKUP(I9409,'DE-PARA'!B:D,3,0),VLOOKUP(I9409,'DE-PARA'!C:D,2,0)),"NÃO ENCONTRADO")</f>
        <v>Outras Saídas</v>
      </c>
      <c r="L9409" s="50" t="str">
        <f>VLOOKUP(K9409,'Base -Receita-Despesa'!$B:$AS,1,FALSE)</f>
        <v>Outras Saídas</v>
      </c>
    </row>
    <row r="9410" spans="1:12" ht="15" customHeight="1" x14ac:dyDescent="0.25">
      <c r="A9410" s="81" t="str">
        <f t="shared" si="300"/>
        <v>2020</v>
      </c>
      <c r="B9410" s="259" t="s">
        <v>1021</v>
      </c>
      <c r="C9410" s="260" t="s">
        <v>1022</v>
      </c>
      <c r="D9410" s="73" t="str">
        <f t="shared" si="299"/>
        <v>nov/2020</v>
      </c>
      <c r="E9410" s="263">
        <v>44148</v>
      </c>
      <c r="F9410" s="259" t="s">
        <v>214</v>
      </c>
      <c r="G9410" s="259" t="s">
        <v>295</v>
      </c>
      <c r="H9410" s="264" t="s">
        <v>197</v>
      </c>
      <c r="I9410" s="264" t="s">
        <v>133</v>
      </c>
      <c r="J9410" s="264">
        <v>-10</v>
      </c>
      <c r="K9410" s="82" t="str">
        <f>IFERROR(IFERROR(VLOOKUP(I9410,'DE-PARA'!B:D,3,0),VLOOKUP(I9410,'DE-PARA'!C:D,2,0)),"NÃO ENCONTRADO")</f>
        <v>Outras Saídas</v>
      </c>
      <c r="L9410" s="50" t="str">
        <f>VLOOKUP(K9410,'Base -Receita-Despesa'!$B:$AS,1,FALSE)</f>
        <v>Outras Saídas</v>
      </c>
    </row>
    <row r="9411" spans="1:12" ht="15" customHeight="1" x14ac:dyDescent="0.25">
      <c r="A9411" s="81" t="str">
        <f t="shared" si="300"/>
        <v>2020</v>
      </c>
      <c r="B9411" s="259" t="s">
        <v>1021</v>
      </c>
      <c r="C9411" s="260" t="s">
        <v>1022</v>
      </c>
      <c r="D9411" s="73" t="str">
        <f t="shared" ref="D9411:D9474" si="301">TEXT(E9411,"mmm/aaaa")</f>
        <v>nov/2020</v>
      </c>
      <c r="E9411" s="263">
        <v>44148</v>
      </c>
      <c r="F9411" s="259" t="s">
        <v>214</v>
      </c>
      <c r="G9411" s="259" t="s">
        <v>295</v>
      </c>
      <c r="H9411" s="264" t="s">
        <v>197</v>
      </c>
      <c r="I9411" s="264" t="s">
        <v>133</v>
      </c>
      <c r="J9411" s="264">
        <v>-10</v>
      </c>
      <c r="K9411" s="82" t="str">
        <f>IFERROR(IFERROR(VLOOKUP(I9411,'DE-PARA'!B:D,3,0),VLOOKUP(I9411,'DE-PARA'!C:D,2,0)),"NÃO ENCONTRADO")</f>
        <v>Outras Saídas</v>
      </c>
      <c r="L9411" s="50" t="str">
        <f>VLOOKUP(K9411,'Base -Receita-Despesa'!$B:$AS,1,FALSE)</f>
        <v>Outras Saídas</v>
      </c>
    </row>
    <row r="9412" spans="1:12" ht="15" customHeight="1" x14ac:dyDescent="0.25">
      <c r="A9412" s="81" t="str">
        <f t="shared" si="300"/>
        <v>2020</v>
      </c>
      <c r="B9412" s="259" t="s">
        <v>1021</v>
      </c>
      <c r="C9412" s="260" t="s">
        <v>1022</v>
      </c>
      <c r="D9412" s="73" t="str">
        <f t="shared" si="301"/>
        <v>nov/2020</v>
      </c>
      <c r="E9412" s="263">
        <v>44148</v>
      </c>
      <c r="F9412" s="259" t="s">
        <v>214</v>
      </c>
      <c r="G9412" s="259" t="s">
        <v>295</v>
      </c>
      <c r="H9412" s="264" t="s">
        <v>197</v>
      </c>
      <c r="I9412" s="264" t="s">
        <v>133</v>
      </c>
      <c r="J9412" s="264">
        <v>-10</v>
      </c>
      <c r="K9412" s="82" t="str">
        <f>IFERROR(IFERROR(VLOOKUP(I9412,'DE-PARA'!B:D,3,0),VLOOKUP(I9412,'DE-PARA'!C:D,2,0)),"NÃO ENCONTRADO")</f>
        <v>Outras Saídas</v>
      </c>
      <c r="L9412" s="50" t="str">
        <f>VLOOKUP(K9412,'Base -Receita-Despesa'!$B:$AS,1,FALSE)</f>
        <v>Outras Saídas</v>
      </c>
    </row>
    <row r="9413" spans="1:12" ht="15" customHeight="1" x14ac:dyDescent="0.25">
      <c r="A9413" s="81" t="str">
        <f t="shared" si="300"/>
        <v>2020</v>
      </c>
      <c r="B9413" s="259" t="s">
        <v>1021</v>
      </c>
      <c r="C9413" s="260" t="s">
        <v>1022</v>
      </c>
      <c r="D9413" s="73" t="str">
        <f t="shared" si="301"/>
        <v>nov/2020</v>
      </c>
      <c r="E9413" s="263">
        <v>44148</v>
      </c>
      <c r="F9413" s="259" t="s">
        <v>214</v>
      </c>
      <c r="G9413" s="259" t="s">
        <v>295</v>
      </c>
      <c r="H9413" s="264" t="s">
        <v>197</v>
      </c>
      <c r="I9413" s="264" t="s">
        <v>133</v>
      </c>
      <c r="J9413" s="264">
        <v>-10</v>
      </c>
      <c r="K9413" s="82" t="str">
        <f>IFERROR(IFERROR(VLOOKUP(I9413,'DE-PARA'!B:D,3,0),VLOOKUP(I9413,'DE-PARA'!C:D,2,0)),"NÃO ENCONTRADO")</f>
        <v>Outras Saídas</v>
      </c>
      <c r="L9413" s="50" t="str">
        <f>VLOOKUP(K9413,'Base -Receita-Despesa'!$B:$AS,1,FALSE)</f>
        <v>Outras Saídas</v>
      </c>
    </row>
    <row r="9414" spans="1:12" ht="15" customHeight="1" x14ac:dyDescent="0.25">
      <c r="A9414" s="81" t="str">
        <f t="shared" si="300"/>
        <v>2020</v>
      </c>
      <c r="B9414" s="259" t="s">
        <v>1021</v>
      </c>
      <c r="C9414" s="260" t="s">
        <v>1022</v>
      </c>
      <c r="D9414" s="73" t="str">
        <f t="shared" si="301"/>
        <v>nov/2020</v>
      </c>
      <c r="E9414" s="263">
        <v>44148</v>
      </c>
      <c r="F9414" s="259" t="s">
        <v>214</v>
      </c>
      <c r="G9414" s="259" t="s">
        <v>295</v>
      </c>
      <c r="H9414" s="264" t="s">
        <v>197</v>
      </c>
      <c r="I9414" s="264" t="s">
        <v>133</v>
      </c>
      <c r="J9414" s="264">
        <v>-10</v>
      </c>
      <c r="K9414" s="82" t="str">
        <f>IFERROR(IFERROR(VLOOKUP(I9414,'DE-PARA'!B:D,3,0),VLOOKUP(I9414,'DE-PARA'!C:D,2,0)),"NÃO ENCONTRADO")</f>
        <v>Outras Saídas</v>
      </c>
      <c r="L9414" s="50" t="str">
        <f>VLOOKUP(K9414,'Base -Receita-Despesa'!$B:$AS,1,FALSE)</f>
        <v>Outras Saídas</v>
      </c>
    </row>
    <row r="9415" spans="1:12" ht="15" customHeight="1" x14ac:dyDescent="0.25">
      <c r="A9415" s="81" t="str">
        <f t="shared" si="300"/>
        <v>2020</v>
      </c>
      <c r="B9415" s="259" t="s">
        <v>1021</v>
      </c>
      <c r="C9415" s="260" t="s">
        <v>1022</v>
      </c>
      <c r="D9415" s="73" t="str">
        <f t="shared" si="301"/>
        <v>nov/2020</v>
      </c>
      <c r="E9415" s="263">
        <v>44148</v>
      </c>
      <c r="F9415" s="259" t="s">
        <v>214</v>
      </c>
      <c r="G9415" s="259" t="s">
        <v>295</v>
      </c>
      <c r="H9415" s="264" t="s">
        <v>197</v>
      </c>
      <c r="I9415" s="264" t="s">
        <v>133</v>
      </c>
      <c r="J9415" s="264">
        <v>-10</v>
      </c>
      <c r="K9415" s="82" t="str">
        <f>IFERROR(IFERROR(VLOOKUP(I9415,'DE-PARA'!B:D,3,0),VLOOKUP(I9415,'DE-PARA'!C:D,2,0)),"NÃO ENCONTRADO")</f>
        <v>Outras Saídas</v>
      </c>
      <c r="L9415" s="50" t="str">
        <f>VLOOKUP(K9415,'Base -Receita-Despesa'!$B:$AS,1,FALSE)</f>
        <v>Outras Saídas</v>
      </c>
    </row>
    <row r="9416" spans="1:12" ht="15" customHeight="1" x14ac:dyDescent="0.25">
      <c r="A9416" s="81" t="str">
        <f t="shared" si="300"/>
        <v>2020</v>
      </c>
      <c r="B9416" s="259" t="s">
        <v>1021</v>
      </c>
      <c r="C9416" s="260" t="s">
        <v>1022</v>
      </c>
      <c r="D9416" s="73" t="str">
        <f t="shared" si="301"/>
        <v>nov/2020</v>
      </c>
      <c r="E9416" s="263">
        <v>44148</v>
      </c>
      <c r="F9416" s="259" t="s">
        <v>134</v>
      </c>
      <c r="G9416" s="259" t="s">
        <v>295</v>
      </c>
      <c r="H9416" s="264" t="s">
        <v>1001</v>
      </c>
      <c r="I9416" s="264" t="s">
        <v>135</v>
      </c>
      <c r="J9416" s="265">
        <v>-368721.09</v>
      </c>
      <c r="K9416" s="82" t="str">
        <f>IFERROR(IFERROR(VLOOKUP(I9416,'DE-PARA'!B:D,3,0),VLOOKUP(I9416,'DE-PARA'!C:D,2,0)),"NÃO ENCONTRADO")</f>
        <v>Pessoal</v>
      </c>
      <c r="L9416" s="50" t="str">
        <f>VLOOKUP(K9416,'Base -Receita-Despesa'!$B:$AS,1,FALSE)</f>
        <v>Pessoal</v>
      </c>
    </row>
    <row r="9417" spans="1:12" ht="15" customHeight="1" x14ac:dyDescent="0.25">
      <c r="A9417" s="81" t="str">
        <f t="shared" si="300"/>
        <v>2020</v>
      </c>
      <c r="B9417" s="259" t="s">
        <v>1021</v>
      </c>
      <c r="C9417" s="260" t="s">
        <v>1022</v>
      </c>
      <c r="D9417" s="73" t="str">
        <f t="shared" si="301"/>
        <v>nov/2020</v>
      </c>
      <c r="E9417" s="263">
        <v>44151</v>
      </c>
      <c r="F9417" s="259">
        <v>131249</v>
      </c>
      <c r="G9417" s="259" t="s">
        <v>295</v>
      </c>
      <c r="H9417" s="264" t="s">
        <v>848</v>
      </c>
      <c r="I9417" s="264" t="s">
        <v>259</v>
      </c>
      <c r="J9417" s="265">
        <v>-7588.09</v>
      </c>
      <c r="K9417" s="82" t="str">
        <f>IFERROR(IFERROR(VLOOKUP(I9417,'DE-PARA'!B:D,3,0),VLOOKUP(I9417,'DE-PARA'!C:D,2,0)),"NÃO ENCONTRADO")</f>
        <v>Materiais</v>
      </c>
      <c r="L9417" s="50" t="str">
        <f>VLOOKUP(K9417,'Base -Receita-Despesa'!$B:$AS,1,FALSE)</f>
        <v>Materiais</v>
      </c>
    </row>
    <row r="9418" spans="1:12" ht="15" customHeight="1" x14ac:dyDescent="0.25">
      <c r="A9418" s="81" t="str">
        <f t="shared" si="300"/>
        <v>2020</v>
      </c>
      <c r="B9418" s="259" t="s">
        <v>1021</v>
      </c>
      <c r="C9418" s="260" t="s">
        <v>1022</v>
      </c>
      <c r="D9418" s="73" t="str">
        <f t="shared" si="301"/>
        <v>nov/2020</v>
      </c>
      <c r="E9418" s="263">
        <v>44151</v>
      </c>
      <c r="F9418" s="259">
        <v>27589</v>
      </c>
      <c r="G9418" s="259" t="s">
        <v>295</v>
      </c>
      <c r="H9418" s="264" t="s">
        <v>2115</v>
      </c>
      <c r="I9418" s="264" t="s">
        <v>120</v>
      </c>
      <c r="J9418" s="265">
        <v>-1950</v>
      </c>
      <c r="K9418" s="82" t="str">
        <f>IFERROR(IFERROR(VLOOKUP(I9418,'DE-PARA'!B:D,3,0),VLOOKUP(I9418,'DE-PARA'!C:D,2,0)),"NÃO ENCONTRADO")</f>
        <v>Serviços</v>
      </c>
      <c r="L9418" s="50" t="str">
        <f>VLOOKUP(K9418,'Base -Receita-Despesa'!$B:$AS,1,FALSE)</f>
        <v>Serviços</v>
      </c>
    </row>
    <row r="9419" spans="1:12" ht="15" customHeight="1" x14ac:dyDescent="0.25">
      <c r="A9419" s="81" t="str">
        <f t="shared" si="300"/>
        <v>2020</v>
      </c>
      <c r="B9419" s="259" t="s">
        <v>1021</v>
      </c>
      <c r="C9419" s="260" t="s">
        <v>1022</v>
      </c>
      <c r="D9419" s="73" t="str">
        <f t="shared" si="301"/>
        <v>nov/2020</v>
      </c>
      <c r="E9419" s="263">
        <v>44152</v>
      </c>
      <c r="F9419" s="259">
        <v>2487952</v>
      </c>
      <c r="G9419" s="259" t="s">
        <v>295</v>
      </c>
      <c r="H9419" s="264" t="s">
        <v>2319</v>
      </c>
      <c r="I9419" s="264" t="s">
        <v>138</v>
      </c>
      <c r="J9419" s="265">
        <v>-6312.75</v>
      </c>
      <c r="K9419" s="82" t="str">
        <f>IFERROR(IFERROR(VLOOKUP(I9419,'DE-PARA'!B:D,3,0),VLOOKUP(I9419,'DE-PARA'!C:D,2,0)),"NÃO ENCONTRADO")</f>
        <v>Concessionárias (água, luz e telefone)</v>
      </c>
      <c r="L9419" s="50" t="str">
        <f>VLOOKUP(K9419,'Base -Receita-Despesa'!$B:$AS,1,FALSE)</f>
        <v>Concessionárias (água, luz e telefone)</v>
      </c>
    </row>
    <row r="9420" spans="1:12" ht="15" customHeight="1" x14ac:dyDescent="0.25">
      <c r="A9420" s="81" t="str">
        <f t="shared" si="300"/>
        <v>2020</v>
      </c>
      <c r="B9420" s="259" t="s">
        <v>1021</v>
      </c>
      <c r="C9420" s="260" t="s">
        <v>1022</v>
      </c>
      <c r="D9420" s="73" t="str">
        <f t="shared" si="301"/>
        <v>nov/2020</v>
      </c>
      <c r="E9420" s="263">
        <v>44152</v>
      </c>
      <c r="F9420" s="259">
        <v>8</v>
      </c>
      <c r="G9420" s="259" t="s">
        <v>295</v>
      </c>
      <c r="H9420" s="264" t="s">
        <v>1002</v>
      </c>
      <c r="I9420" s="264" t="s">
        <v>244</v>
      </c>
      <c r="J9420" s="265">
        <v>-3000</v>
      </c>
      <c r="K9420" s="82" t="str">
        <f>IFERROR(IFERROR(VLOOKUP(I9420,'DE-PARA'!B:D,3,0),VLOOKUP(I9420,'DE-PARA'!C:D,2,0)),"NÃO ENCONTRADO")</f>
        <v>Pessoal</v>
      </c>
      <c r="L9420" s="50" t="str">
        <f>VLOOKUP(K9420,'Base -Receita-Despesa'!$B:$AS,1,FALSE)</f>
        <v>Pessoal</v>
      </c>
    </row>
    <row r="9421" spans="1:12" ht="15" customHeight="1" x14ac:dyDescent="0.25">
      <c r="A9421" s="81" t="str">
        <f t="shared" si="300"/>
        <v>2020</v>
      </c>
      <c r="B9421" s="259" t="s">
        <v>1021</v>
      </c>
      <c r="C9421" s="260" t="s">
        <v>1022</v>
      </c>
      <c r="D9421" s="73" t="str">
        <f t="shared" si="301"/>
        <v>nov/2020</v>
      </c>
      <c r="E9421" s="263">
        <v>44152</v>
      </c>
      <c r="F9421" s="259">
        <v>110</v>
      </c>
      <c r="G9421" s="259" t="s">
        <v>295</v>
      </c>
      <c r="H9421" s="264" t="s">
        <v>2367</v>
      </c>
      <c r="I9421" s="264" t="s">
        <v>120</v>
      </c>
      <c r="J9421" s="265">
        <v>-23897.24</v>
      </c>
      <c r="K9421" s="82" t="str">
        <f>IFERROR(IFERROR(VLOOKUP(I9421,'DE-PARA'!B:D,3,0),VLOOKUP(I9421,'DE-PARA'!C:D,2,0)),"NÃO ENCONTRADO")</f>
        <v>Serviços</v>
      </c>
      <c r="L9421" s="50" t="str">
        <f>VLOOKUP(K9421,'Base -Receita-Despesa'!$B:$AS,1,FALSE)</f>
        <v>Serviços</v>
      </c>
    </row>
    <row r="9422" spans="1:12" ht="15" customHeight="1" x14ac:dyDescent="0.25">
      <c r="A9422" s="81" t="str">
        <f t="shared" si="300"/>
        <v>2020</v>
      </c>
      <c r="B9422" s="259" t="s">
        <v>1021</v>
      </c>
      <c r="C9422" s="260" t="s">
        <v>1022</v>
      </c>
      <c r="D9422" s="73" t="str">
        <f t="shared" si="301"/>
        <v>nov/2020</v>
      </c>
      <c r="E9422" s="263">
        <v>44152</v>
      </c>
      <c r="F9422" s="259" t="s">
        <v>806</v>
      </c>
      <c r="G9422" s="259" t="s">
        <v>295</v>
      </c>
      <c r="H9422" s="264" t="s">
        <v>981</v>
      </c>
      <c r="I9422" s="264" t="s">
        <v>237</v>
      </c>
      <c r="J9422" s="265">
        <v>-14033.66</v>
      </c>
      <c r="K9422" s="82" t="str">
        <f>IFERROR(IFERROR(VLOOKUP(I9422,'DE-PARA'!B:D,3,0),VLOOKUP(I9422,'DE-PARA'!C:D,2,0)),"NÃO ENCONTRADO")</f>
        <v>Reembolso de Rateios(-)</v>
      </c>
      <c r="L9422" s="50" t="str">
        <f>VLOOKUP(K9422,'Base -Receita-Despesa'!$B:$AS,1,FALSE)</f>
        <v>Reembolso de Rateios(-)</v>
      </c>
    </row>
    <row r="9423" spans="1:12" ht="15" customHeight="1" x14ac:dyDescent="0.25">
      <c r="A9423" s="81" t="str">
        <f t="shared" si="300"/>
        <v>2020</v>
      </c>
      <c r="B9423" s="259" t="s">
        <v>1021</v>
      </c>
      <c r="C9423" s="260" t="s">
        <v>1022</v>
      </c>
      <c r="D9423" s="73" t="str">
        <f t="shared" si="301"/>
        <v>nov/2020</v>
      </c>
      <c r="E9423" s="263">
        <v>44152</v>
      </c>
      <c r="F9423" s="259" t="s">
        <v>806</v>
      </c>
      <c r="G9423" s="259" t="s">
        <v>295</v>
      </c>
      <c r="H9423" s="264" t="s">
        <v>981</v>
      </c>
      <c r="I9423" s="264" t="s">
        <v>237</v>
      </c>
      <c r="J9423" s="265">
        <v>-52609.95</v>
      </c>
      <c r="K9423" s="82" t="str">
        <f>IFERROR(IFERROR(VLOOKUP(I9423,'DE-PARA'!B:D,3,0),VLOOKUP(I9423,'DE-PARA'!C:D,2,0)),"NÃO ENCONTRADO")</f>
        <v>Reembolso de Rateios(-)</v>
      </c>
      <c r="L9423" s="50" t="str">
        <f>VLOOKUP(K9423,'Base -Receita-Despesa'!$B:$AS,1,FALSE)</f>
        <v>Reembolso de Rateios(-)</v>
      </c>
    </row>
    <row r="9424" spans="1:12" ht="15" customHeight="1" x14ac:dyDescent="0.25">
      <c r="A9424" s="81" t="str">
        <f t="shared" si="300"/>
        <v>2020</v>
      </c>
      <c r="B9424" s="259" t="s">
        <v>1021</v>
      </c>
      <c r="C9424" s="260" t="s">
        <v>1022</v>
      </c>
      <c r="D9424" s="73" t="str">
        <f t="shared" si="301"/>
        <v>nov/2020</v>
      </c>
      <c r="E9424" s="263">
        <v>44152</v>
      </c>
      <c r="F9424" s="259" t="s">
        <v>214</v>
      </c>
      <c r="G9424" s="259" t="s">
        <v>295</v>
      </c>
      <c r="H9424" s="264" t="s">
        <v>197</v>
      </c>
      <c r="I9424" s="264" t="s">
        <v>133</v>
      </c>
      <c r="J9424" s="264">
        <v>-10</v>
      </c>
      <c r="K9424" s="82" t="str">
        <f>IFERROR(IFERROR(VLOOKUP(I9424,'DE-PARA'!B:D,3,0),VLOOKUP(I9424,'DE-PARA'!C:D,2,0)),"NÃO ENCONTRADO")</f>
        <v>Outras Saídas</v>
      </c>
      <c r="L9424" s="50" t="str">
        <f>VLOOKUP(K9424,'Base -Receita-Despesa'!$B:$AS,1,FALSE)</f>
        <v>Outras Saídas</v>
      </c>
    </row>
    <row r="9425" spans="1:12" ht="15" customHeight="1" x14ac:dyDescent="0.25">
      <c r="A9425" s="81" t="str">
        <f t="shared" si="300"/>
        <v>2020</v>
      </c>
      <c r="B9425" s="259" t="s">
        <v>1021</v>
      </c>
      <c r="C9425" s="260" t="s">
        <v>1022</v>
      </c>
      <c r="D9425" s="73" t="str">
        <f t="shared" si="301"/>
        <v>nov/2020</v>
      </c>
      <c r="E9425" s="263">
        <v>44152</v>
      </c>
      <c r="F9425" s="259" t="s">
        <v>214</v>
      </c>
      <c r="G9425" s="259" t="s">
        <v>295</v>
      </c>
      <c r="H9425" s="264" t="s">
        <v>136</v>
      </c>
      <c r="I9425" s="264" t="s">
        <v>133</v>
      </c>
      <c r="J9425" s="264">
        <v>-154.81</v>
      </c>
      <c r="K9425" s="82" t="str">
        <f>IFERROR(IFERROR(VLOOKUP(I9425,'DE-PARA'!B:D,3,0),VLOOKUP(I9425,'DE-PARA'!C:D,2,0)),"NÃO ENCONTRADO")</f>
        <v>Outras Saídas</v>
      </c>
      <c r="L9425" s="50" t="str">
        <f>VLOOKUP(K9425,'Base -Receita-Despesa'!$B:$AS,1,FALSE)</f>
        <v>Outras Saídas</v>
      </c>
    </row>
    <row r="9426" spans="1:12" ht="15" customHeight="1" x14ac:dyDescent="0.25">
      <c r="A9426" s="81" t="str">
        <f t="shared" si="300"/>
        <v>2020</v>
      </c>
      <c r="B9426" s="259" t="s">
        <v>1021</v>
      </c>
      <c r="C9426" s="260" t="s">
        <v>1022</v>
      </c>
      <c r="D9426" s="73" t="str">
        <f t="shared" si="301"/>
        <v>nov/2020</v>
      </c>
      <c r="E9426" s="263">
        <v>44153</v>
      </c>
      <c r="F9426" s="259">
        <v>59340</v>
      </c>
      <c r="G9426" s="259" t="s">
        <v>295</v>
      </c>
      <c r="H9426" s="264" t="s">
        <v>2132</v>
      </c>
      <c r="I9426" s="264" t="s">
        <v>255</v>
      </c>
      <c r="J9426" s="264">
        <v>522.34</v>
      </c>
      <c r="K9426" s="82" t="str">
        <f>IFERROR(IFERROR(VLOOKUP(I9426,'DE-PARA'!B:D,3,0),VLOOKUP(I9426,'DE-PARA'!C:D,2,0)),"NÃO ENCONTRADO")</f>
        <v>Materiais</v>
      </c>
      <c r="L9426" s="50" t="str">
        <f>VLOOKUP(K9426,'Base -Receita-Despesa'!$B:$AS,1,FALSE)</f>
        <v>Materiais</v>
      </c>
    </row>
    <row r="9427" spans="1:12" ht="15" customHeight="1" x14ac:dyDescent="0.25">
      <c r="A9427" s="81" t="str">
        <f t="shared" si="300"/>
        <v>2020</v>
      </c>
      <c r="B9427" s="259" t="s">
        <v>1021</v>
      </c>
      <c r="C9427" s="260" t="s">
        <v>1022</v>
      </c>
      <c r="D9427" s="73" t="str">
        <f t="shared" si="301"/>
        <v>nov/2020</v>
      </c>
      <c r="E9427" s="263">
        <v>44153</v>
      </c>
      <c r="F9427" s="259">
        <v>4660</v>
      </c>
      <c r="G9427" s="259" t="s">
        <v>295</v>
      </c>
      <c r="H9427" s="264" t="s">
        <v>2368</v>
      </c>
      <c r="I9427" s="264" t="s">
        <v>256</v>
      </c>
      <c r="J9427" s="265">
        <v>-1281</v>
      </c>
      <c r="K9427" s="82" t="str">
        <f>IFERROR(IFERROR(VLOOKUP(I9427,'DE-PARA'!B:D,3,0),VLOOKUP(I9427,'DE-PARA'!C:D,2,0)),"NÃO ENCONTRADO")</f>
        <v>Materiais</v>
      </c>
      <c r="L9427" s="50" t="str">
        <f>VLOOKUP(K9427,'Base -Receita-Despesa'!$B:$AS,1,FALSE)</f>
        <v>Materiais</v>
      </c>
    </row>
    <row r="9428" spans="1:12" ht="15" customHeight="1" x14ac:dyDescent="0.25">
      <c r="A9428" s="81" t="str">
        <f t="shared" si="300"/>
        <v>2020</v>
      </c>
      <c r="B9428" s="259" t="s">
        <v>1021</v>
      </c>
      <c r="C9428" s="260" t="s">
        <v>1022</v>
      </c>
      <c r="D9428" s="73" t="str">
        <f t="shared" si="301"/>
        <v>nov/2020</v>
      </c>
      <c r="E9428" s="263">
        <v>44153</v>
      </c>
      <c r="F9428" s="259">
        <v>4660</v>
      </c>
      <c r="G9428" s="259" t="s">
        <v>295</v>
      </c>
      <c r="H9428" s="264" t="s">
        <v>2368</v>
      </c>
      <c r="I9428" s="264" t="s">
        <v>189</v>
      </c>
      <c r="J9428" s="264">
        <v>-145.22</v>
      </c>
      <c r="K9428" s="82" t="str">
        <f>IFERROR(IFERROR(VLOOKUP(I9428,'DE-PARA'!B:D,3,0),VLOOKUP(I9428,'DE-PARA'!C:D,2,0)),"NÃO ENCONTRADO")</f>
        <v>Outras Saídas</v>
      </c>
      <c r="L9428" s="50" t="str">
        <f>VLOOKUP(K9428,'Base -Receita-Despesa'!$B:$AS,1,FALSE)</f>
        <v>Outras Saídas</v>
      </c>
    </row>
    <row r="9429" spans="1:12" ht="15" customHeight="1" x14ac:dyDescent="0.25">
      <c r="A9429" s="81" t="str">
        <f t="shared" si="300"/>
        <v>2020</v>
      </c>
      <c r="B9429" s="259" t="s">
        <v>1021</v>
      </c>
      <c r="C9429" s="260" t="s">
        <v>1022</v>
      </c>
      <c r="D9429" s="73" t="str">
        <f t="shared" si="301"/>
        <v>nov/2020</v>
      </c>
      <c r="E9429" s="263">
        <v>44153</v>
      </c>
      <c r="F9429" s="259">
        <v>13580</v>
      </c>
      <c r="G9429" s="259" t="s">
        <v>296</v>
      </c>
      <c r="H9429" s="264" t="s">
        <v>1006</v>
      </c>
      <c r="I9429" s="264" t="s">
        <v>249</v>
      </c>
      <c r="J9429" s="265">
        <v>-1930</v>
      </c>
      <c r="K9429" s="82" t="str">
        <f>IFERROR(IFERROR(VLOOKUP(I9429,'DE-PARA'!B:D,3,0),VLOOKUP(I9429,'DE-PARA'!C:D,2,0)),"NÃO ENCONTRADO")</f>
        <v>Materiais</v>
      </c>
      <c r="L9429" s="50" t="str">
        <f>VLOOKUP(K9429,'Base -Receita-Despesa'!$B:$AS,1,FALSE)</f>
        <v>Materiais</v>
      </c>
    </row>
    <row r="9430" spans="1:12" ht="15" customHeight="1" x14ac:dyDescent="0.25">
      <c r="A9430" s="81" t="str">
        <f t="shared" si="300"/>
        <v>2020</v>
      </c>
      <c r="B9430" s="259" t="s">
        <v>1021</v>
      </c>
      <c r="C9430" s="260" t="s">
        <v>1022</v>
      </c>
      <c r="D9430" s="73" t="str">
        <f t="shared" si="301"/>
        <v>nov/2020</v>
      </c>
      <c r="E9430" s="263">
        <v>44153</v>
      </c>
      <c r="F9430" s="259">
        <v>41028</v>
      </c>
      <c r="G9430" s="259" t="s">
        <v>295</v>
      </c>
      <c r="H9430" s="264" t="s">
        <v>746</v>
      </c>
      <c r="I9430" s="264" t="s">
        <v>261</v>
      </c>
      <c r="J9430" s="264">
        <v>-706</v>
      </c>
      <c r="K9430" s="82" t="str">
        <f>IFERROR(IFERROR(VLOOKUP(I9430,'DE-PARA'!B:D,3,0),VLOOKUP(I9430,'DE-PARA'!C:D,2,0)),"NÃO ENCONTRADO")</f>
        <v>Materiais</v>
      </c>
      <c r="L9430" s="50" t="str">
        <f>VLOOKUP(K9430,'Base -Receita-Despesa'!$B:$AS,1,FALSE)</f>
        <v>Materiais</v>
      </c>
    </row>
    <row r="9431" spans="1:12" ht="15" customHeight="1" x14ac:dyDescent="0.25">
      <c r="A9431" s="81" t="str">
        <f t="shared" si="300"/>
        <v>2020</v>
      </c>
      <c r="B9431" s="259" t="s">
        <v>1021</v>
      </c>
      <c r="C9431" s="260" t="s">
        <v>1022</v>
      </c>
      <c r="D9431" s="73" t="str">
        <f t="shared" si="301"/>
        <v>nov/2020</v>
      </c>
      <c r="E9431" s="263">
        <v>44153</v>
      </c>
      <c r="F9431" s="259">
        <v>41939</v>
      </c>
      <c r="G9431" s="259" t="s">
        <v>295</v>
      </c>
      <c r="H9431" s="264" t="s">
        <v>746</v>
      </c>
      <c r="I9431" s="264" t="s">
        <v>249</v>
      </c>
      <c r="J9431" s="264">
        <v>-195.6</v>
      </c>
      <c r="K9431" s="82" t="str">
        <f>IFERROR(IFERROR(VLOOKUP(I9431,'DE-PARA'!B:D,3,0),VLOOKUP(I9431,'DE-PARA'!C:D,2,0)),"NÃO ENCONTRADO")</f>
        <v>Materiais</v>
      </c>
      <c r="L9431" s="50" t="str">
        <f>VLOOKUP(K9431,'Base -Receita-Despesa'!$B:$AS,1,FALSE)</f>
        <v>Materiais</v>
      </c>
    </row>
    <row r="9432" spans="1:12" ht="15" customHeight="1" x14ac:dyDescent="0.25">
      <c r="A9432" s="81" t="str">
        <f t="shared" si="300"/>
        <v>2020</v>
      </c>
      <c r="B9432" s="259" t="s">
        <v>1021</v>
      </c>
      <c r="C9432" s="260" t="s">
        <v>1022</v>
      </c>
      <c r="D9432" s="73" t="str">
        <f t="shared" si="301"/>
        <v>nov/2020</v>
      </c>
      <c r="E9432" s="263">
        <v>44153</v>
      </c>
      <c r="F9432" s="259">
        <v>42651</v>
      </c>
      <c r="G9432" s="259" t="s">
        <v>295</v>
      </c>
      <c r="H9432" s="264" t="s">
        <v>746</v>
      </c>
      <c r="I9432" s="264" t="s">
        <v>249</v>
      </c>
      <c r="J9432" s="264">
        <v>-195.6</v>
      </c>
      <c r="K9432" s="82" t="str">
        <f>IFERROR(IFERROR(VLOOKUP(I9432,'DE-PARA'!B:D,3,0),VLOOKUP(I9432,'DE-PARA'!C:D,2,0)),"NÃO ENCONTRADO")</f>
        <v>Materiais</v>
      </c>
      <c r="L9432" s="50" t="str">
        <f>VLOOKUP(K9432,'Base -Receita-Despesa'!$B:$AS,1,FALSE)</f>
        <v>Materiais</v>
      </c>
    </row>
    <row r="9433" spans="1:12" ht="15" customHeight="1" x14ac:dyDescent="0.25">
      <c r="A9433" s="81" t="str">
        <f t="shared" si="300"/>
        <v>2020</v>
      </c>
      <c r="B9433" s="259" t="s">
        <v>1021</v>
      </c>
      <c r="C9433" s="260" t="s">
        <v>1022</v>
      </c>
      <c r="D9433" s="73" t="str">
        <f t="shared" si="301"/>
        <v>nov/2020</v>
      </c>
      <c r="E9433" s="263">
        <v>44153</v>
      </c>
      <c r="F9433" s="259">
        <v>908279</v>
      </c>
      <c r="G9433" s="259" t="s">
        <v>296</v>
      </c>
      <c r="H9433" s="264" t="s">
        <v>2240</v>
      </c>
      <c r="I9433" s="264" t="s">
        <v>248</v>
      </c>
      <c r="J9433" s="264">
        <v>-763.74</v>
      </c>
      <c r="K9433" s="82" t="str">
        <f>IFERROR(IFERROR(VLOOKUP(I9433,'DE-PARA'!B:D,3,0),VLOOKUP(I9433,'DE-PARA'!C:D,2,0)),"NÃO ENCONTRADO")</f>
        <v>Materiais</v>
      </c>
      <c r="L9433" s="50" t="str">
        <f>VLOOKUP(K9433,'Base -Receita-Despesa'!$B:$AS,1,FALSE)</f>
        <v>Materiais</v>
      </c>
    </row>
    <row r="9434" spans="1:12" ht="15" customHeight="1" x14ac:dyDescent="0.25">
      <c r="A9434" s="81" t="str">
        <f t="shared" si="300"/>
        <v>2020</v>
      </c>
      <c r="B9434" s="259" t="s">
        <v>1021</v>
      </c>
      <c r="C9434" s="260" t="s">
        <v>1022</v>
      </c>
      <c r="D9434" s="73" t="str">
        <f t="shared" si="301"/>
        <v>nov/2020</v>
      </c>
      <c r="E9434" s="263">
        <v>44153</v>
      </c>
      <c r="F9434" s="259">
        <v>907834</v>
      </c>
      <c r="G9434" s="259" t="s">
        <v>295</v>
      </c>
      <c r="H9434" s="264" t="s">
        <v>2240</v>
      </c>
      <c r="I9434" s="264" t="s">
        <v>249</v>
      </c>
      <c r="J9434" s="264">
        <v>-147.6</v>
      </c>
      <c r="K9434" s="82" t="str">
        <f>IFERROR(IFERROR(VLOOKUP(I9434,'DE-PARA'!B:D,3,0),VLOOKUP(I9434,'DE-PARA'!C:D,2,0)),"NÃO ENCONTRADO")</f>
        <v>Materiais</v>
      </c>
      <c r="L9434" s="50" t="str">
        <f>VLOOKUP(K9434,'Base -Receita-Despesa'!$B:$AS,1,FALSE)</f>
        <v>Materiais</v>
      </c>
    </row>
    <row r="9435" spans="1:12" ht="15" customHeight="1" x14ac:dyDescent="0.25">
      <c r="A9435" s="81" t="str">
        <f t="shared" si="300"/>
        <v>2020</v>
      </c>
      <c r="B9435" s="259" t="s">
        <v>1021</v>
      </c>
      <c r="C9435" s="260" t="s">
        <v>1022</v>
      </c>
      <c r="D9435" s="73" t="str">
        <f t="shared" si="301"/>
        <v>nov/2020</v>
      </c>
      <c r="E9435" s="263">
        <v>44153</v>
      </c>
      <c r="F9435" s="259">
        <v>907725</v>
      </c>
      <c r="G9435" s="259" t="s">
        <v>309</v>
      </c>
      <c r="H9435" s="264" t="s">
        <v>2240</v>
      </c>
      <c r="I9435" s="264" t="s">
        <v>248</v>
      </c>
      <c r="J9435" s="265">
        <v>-1218.52</v>
      </c>
      <c r="K9435" s="82" t="str">
        <f>IFERROR(IFERROR(VLOOKUP(I9435,'DE-PARA'!B:D,3,0),VLOOKUP(I9435,'DE-PARA'!C:D,2,0)),"NÃO ENCONTRADO")</f>
        <v>Materiais</v>
      </c>
      <c r="L9435" s="50" t="str">
        <f>VLOOKUP(K9435,'Base -Receita-Despesa'!$B:$AS,1,FALSE)</f>
        <v>Materiais</v>
      </c>
    </row>
    <row r="9436" spans="1:12" ht="15" customHeight="1" x14ac:dyDescent="0.25">
      <c r="A9436" s="81" t="str">
        <f t="shared" si="300"/>
        <v>2020</v>
      </c>
      <c r="B9436" s="259" t="s">
        <v>1021</v>
      </c>
      <c r="C9436" s="260" t="s">
        <v>1022</v>
      </c>
      <c r="D9436" s="73" t="str">
        <f t="shared" si="301"/>
        <v>nov/2020</v>
      </c>
      <c r="E9436" s="263">
        <v>44153</v>
      </c>
      <c r="F9436" s="259">
        <v>908392</v>
      </c>
      <c r="G9436" s="259" t="s">
        <v>295</v>
      </c>
      <c r="H9436" s="264" t="s">
        <v>2240</v>
      </c>
      <c r="I9436" s="264" t="s">
        <v>249</v>
      </c>
      <c r="J9436" s="264">
        <v>-459.7</v>
      </c>
      <c r="K9436" s="82" t="str">
        <f>IFERROR(IFERROR(VLOOKUP(I9436,'DE-PARA'!B:D,3,0),VLOOKUP(I9436,'DE-PARA'!C:D,2,0)),"NÃO ENCONTRADO")</f>
        <v>Materiais</v>
      </c>
      <c r="L9436" s="50" t="str">
        <f>VLOOKUP(K9436,'Base -Receita-Despesa'!$B:$AS,1,FALSE)</f>
        <v>Materiais</v>
      </c>
    </row>
    <row r="9437" spans="1:12" ht="15" customHeight="1" x14ac:dyDescent="0.25">
      <c r="A9437" s="81" t="str">
        <f t="shared" si="300"/>
        <v>2020</v>
      </c>
      <c r="B9437" s="259" t="s">
        <v>1021</v>
      </c>
      <c r="C9437" s="260" t="s">
        <v>1022</v>
      </c>
      <c r="D9437" s="73" t="str">
        <f t="shared" si="301"/>
        <v>nov/2020</v>
      </c>
      <c r="E9437" s="263">
        <v>44153</v>
      </c>
      <c r="F9437" s="259">
        <v>908279</v>
      </c>
      <c r="G9437" s="259" t="s">
        <v>309</v>
      </c>
      <c r="H9437" s="264" t="s">
        <v>2240</v>
      </c>
      <c r="I9437" s="264" t="s">
        <v>248</v>
      </c>
      <c r="J9437" s="264">
        <v>-763.74</v>
      </c>
      <c r="K9437" s="82" t="str">
        <f>IFERROR(IFERROR(VLOOKUP(I9437,'DE-PARA'!B:D,3,0),VLOOKUP(I9437,'DE-PARA'!C:D,2,0)),"NÃO ENCONTRADO")</f>
        <v>Materiais</v>
      </c>
      <c r="L9437" s="50" t="str">
        <f>VLOOKUP(K9437,'Base -Receita-Despesa'!$B:$AS,1,FALSE)</f>
        <v>Materiais</v>
      </c>
    </row>
    <row r="9438" spans="1:12" ht="15" customHeight="1" x14ac:dyDescent="0.25">
      <c r="A9438" s="81" t="str">
        <f t="shared" si="300"/>
        <v>2020</v>
      </c>
      <c r="B9438" s="259" t="s">
        <v>1021</v>
      </c>
      <c r="C9438" s="260" t="s">
        <v>1022</v>
      </c>
      <c r="D9438" s="73" t="str">
        <f t="shared" si="301"/>
        <v>nov/2020</v>
      </c>
      <c r="E9438" s="263">
        <v>44153</v>
      </c>
      <c r="F9438" s="259">
        <v>904797</v>
      </c>
      <c r="G9438" s="259" t="s">
        <v>319</v>
      </c>
      <c r="H9438" s="264" t="s">
        <v>2240</v>
      </c>
      <c r="I9438" s="264" t="s">
        <v>248</v>
      </c>
      <c r="J9438" s="265">
        <v>-1533.11</v>
      </c>
      <c r="K9438" s="82" t="str">
        <f>IFERROR(IFERROR(VLOOKUP(I9438,'DE-PARA'!B:D,3,0),VLOOKUP(I9438,'DE-PARA'!C:D,2,0)),"NÃO ENCONTRADO")</f>
        <v>Materiais</v>
      </c>
      <c r="L9438" s="50" t="str">
        <f>VLOOKUP(K9438,'Base -Receita-Despesa'!$B:$AS,1,FALSE)</f>
        <v>Materiais</v>
      </c>
    </row>
    <row r="9439" spans="1:12" ht="15" customHeight="1" x14ac:dyDescent="0.25">
      <c r="A9439" s="81" t="str">
        <f t="shared" si="300"/>
        <v>2020</v>
      </c>
      <c r="B9439" s="259" t="s">
        <v>1021</v>
      </c>
      <c r="C9439" s="260" t="s">
        <v>1022</v>
      </c>
      <c r="D9439" s="73" t="str">
        <f t="shared" si="301"/>
        <v>nov/2020</v>
      </c>
      <c r="E9439" s="263">
        <v>44153</v>
      </c>
      <c r="F9439" s="259">
        <v>2154</v>
      </c>
      <c r="G9439" s="259" t="s">
        <v>295</v>
      </c>
      <c r="H9439" s="264" t="s">
        <v>1015</v>
      </c>
      <c r="I9439" s="264" t="s">
        <v>256</v>
      </c>
      <c r="J9439" s="264">
        <v>-647.6</v>
      </c>
      <c r="K9439" s="82" t="str">
        <f>IFERROR(IFERROR(VLOOKUP(I9439,'DE-PARA'!B:D,3,0),VLOOKUP(I9439,'DE-PARA'!C:D,2,0)),"NÃO ENCONTRADO")</f>
        <v>Materiais</v>
      </c>
      <c r="L9439" s="50" t="str">
        <f>VLOOKUP(K9439,'Base -Receita-Despesa'!$B:$AS,1,FALSE)</f>
        <v>Materiais</v>
      </c>
    </row>
    <row r="9440" spans="1:12" ht="15" customHeight="1" x14ac:dyDescent="0.25">
      <c r="A9440" s="81" t="str">
        <f t="shared" si="300"/>
        <v>2020</v>
      </c>
      <c r="B9440" s="259" t="s">
        <v>1021</v>
      </c>
      <c r="C9440" s="260" t="s">
        <v>1022</v>
      </c>
      <c r="D9440" s="73" t="str">
        <f t="shared" si="301"/>
        <v>nov/2020</v>
      </c>
      <c r="E9440" s="263">
        <v>44153</v>
      </c>
      <c r="F9440" s="259">
        <v>2153</v>
      </c>
      <c r="G9440" s="259" t="s">
        <v>295</v>
      </c>
      <c r="H9440" s="264" t="s">
        <v>1015</v>
      </c>
      <c r="I9440" s="264" t="s">
        <v>257</v>
      </c>
      <c r="J9440" s="264">
        <v>-683.75</v>
      </c>
      <c r="K9440" s="82" t="str">
        <f>IFERROR(IFERROR(VLOOKUP(I9440,'DE-PARA'!B:D,3,0),VLOOKUP(I9440,'DE-PARA'!C:D,2,0)),"NÃO ENCONTRADO")</f>
        <v>Materiais</v>
      </c>
      <c r="L9440" s="50" t="str">
        <f>VLOOKUP(K9440,'Base -Receita-Despesa'!$B:$AS,1,FALSE)</f>
        <v>Materiais</v>
      </c>
    </row>
    <row r="9441" spans="1:12" ht="15" customHeight="1" x14ac:dyDescent="0.25">
      <c r="A9441" s="81" t="str">
        <f t="shared" si="300"/>
        <v>2020</v>
      </c>
      <c r="B9441" s="259" t="s">
        <v>1021</v>
      </c>
      <c r="C9441" s="260" t="s">
        <v>1022</v>
      </c>
      <c r="D9441" s="73" t="str">
        <f t="shared" si="301"/>
        <v>nov/2020</v>
      </c>
      <c r="E9441" s="263">
        <v>44153</v>
      </c>
      <c r="F9441" s="259">
        <v>59340</v>
      </c>
      <c r="G9441" s="259" t="s">
        <v>295</v>
      </c>
      <c r="H9441" s="264" t="s">
        <v>2132</v>
      </c>
      <c r="I9441" s="264" t="s">
        <v>255</v>
      </c>
      <c r="J9441" s="264">
        <v>-522.34</v>
      </c>
      <c r="K9441" s="82" t="str">
        <f>IFERROR(IFERROR(VLOOKUP(I9441,'DE-PARA'!B:D,3,0),VLOOKUP(I9441,'DE-PARA'!C:D,2,0)),"NÃO ENCONTRADO")</f>
        <v>Materiais</v>
      </c>
      <c r="L9441" s="50" t="str">
        <f>VLOOKUP(K9441,'Base -Receita-Despesa'!$B:$AS,1,FALSE)</f>
        <v>Materiais</v>
      </c>
    </row>
    <row r="9442" spans="1:12" ht="15" customHeight="1" x14ac:dyDescent="0.25">
      <c r="A9442" s="81" t="str">
        <f t="shared" si="300"/>
        <v>2020</v>
      </c>
      <c r="B9442" s="259" t="s">
        <v>1021</v>
      </c>
      <c r="C9442" s="260" t="s">
        <v>1022</v>
      </c>
      <c r="D9442" s="73" t="str">
        <f t="shared" si="301"/>
        <v>nov/2020</v>
      </c>
      <c r="E9442" s="263">
        <v>44153</v>
      </c>
      <c r="F9442" s="259">
        <v>15417</v>
      </c>
      <c r="G9442" s="259" t="s">
        <v>295</v>
      </c>
      <c r="H9442" s="264" t="s">
        <v>767</v>
      </c>
      <c r="I9442" s="264" t="s">
        <v>250</v>
      </c>
      <c r="J9442" s="264">
        <v>-710</v>
      </c>
      <c r="K9442" s="82" t="str">
        <f>IFERROR(IFERROR(VLOOKUP(I9442,'DE-PARA'!B:D,3,0),VLOOKUP(I9442,'DE-PARA'!C:D,2,0)),"NÃO ENCONTRADO")</f>
        <v>Materiais</v>
      </c>
      <c r="L9442" s="50" t="str">
        <f>VLOOKUP(K9442,'Base -Receita-Despesa'!$B:$AS,1,FALSE)</f>
        <v>Materiais</v>
      </c>
    </row>
    <row r="9443" spans="1:12" ht="15" customHeight="1" x14ac:dyDescent="0.25">
      <c r="A9443" s="81" t="str">
        <f t="shared" si="300"/>
        <v>2020</v>
      </c>
      <c r="B9443" s="259" t="s">
        <v>1021</v>
      </c>
      <c r="C9443" s="260" t="s">
        <v>1022</v>
      </c>
      <c r="D9443" s="73" t="str">
        <f t="shared" si="301"/>
        <v>nov/2020</v>
      </c>
      <c r="E9443" s="263">
        <v>44153</v>
      </c>
      <c r="F9443" s="259">
        <v>17957</v>
      </c>
      <c r="G9443" s="259" t="s">
        <v>295</v>
      </c>
      <c r="H9443" s="264" t="s">
        <v>818</v>
      </c>
      <c r="I9443" s="264" t="s">
        <v>257</v>
      </c>
      <c r="J9443" s="265">
        <v>-2666</v>
      </c>
      <c r="K9443" s="82" t="str">
        <f>IFERROR(IFERROR(VLOOKUP(I9443,'DE-PARA'!B:D,3,0),VLOOKUP(I9443,'DE-PARA'!C:D,2,0)),"NÃO ENCONTRADO")</f>
        <v>Materiais</v>
      </c>
      <c r="L9443" s="50" t="str">
        <f>VLOOKUP(K9443,'Base -Receita-Despesa'!$B:$AS,1,FALSE)</f>
        <v>Materiais</v>
      </c>
    </row>
    <row r="9444" spans="1:12" ht="15" customHeight="1" x14ac:dyDescent="0.25">
      <c r="A9444" s="81" t="str">
        <f t="shared" si="300"/>
        <v>2020</v>
      </c>
      <c r="B9444" s="259" t="s">
        <v>1021</v>
      </c>
      <c r="C9444" s="260" t="s">
        <v>1022</v>
      </c>
      <c r="D9444" s="73" t="str">
        <f t="shared" si="301"/>
        <v>nov/2020</v>
      </c>
      <c r="E9444" s="263">
        <v>44153</v>
      </c>
      <c r="F9444" s="259">
        <v>18002</v>
      </c>
      <c r="G9444" s="259" t="s">
        <v>295</v>
      </c>
      <c r="H9444" s="264" t="s">
        <v>818</v>
      </c>
      <c r="I9444" s="264" t="s">
        <v>256</v>
      </c>
      <c r="J9444" s="265">
        <v>-5486.1</v>
      </c>
      <c r="K9444" s="82" t="str">
        <f>IFERROR(IFERROR(VLOOKUP(I9444,'DE-PARA'!B:D,3,0),VLOOKUP(I9444,'DE-PARA'!C:D,2,0)),"NÃO ENCONTRADO")</f>
        <v>Materiais</v>
      </c>
      <c r="L9444" s="50" t="str">
        <f>VLOOKUP(K9444,'Base -Receita-Despesa'!$B:$AS,1,FALSE)</f>
        <v>Materiais</v>
      </c>
    </row>
    <row r="9445" spans="1:12" ht="15" customHeight="1" x14ac:dyDescent="0.25">
      <c r="A9445" s="81" t="str">
        <f t="shared" si="300"/>
        <v>2020</v>
      </c>
      <c r="B9445" s="259" t="s">
        <v>1021</v>
      </c>
      <c r="C9445" s="260" t="s">
        <v>1022</v>
      </c>
      <c r="D9445" s="73" t="str">
        <f t="shared" si="301"/>
        <v>nov/2020</v>
      </c>
      <c r="E9445" s="263">
        <v>44153</v>
      </c>
      <c r="F9445" s="259">
        <v>409944</v>
      </c>
      <c r="G9445" s="259" t="s">
        <v>295</v>
      </c>
      <c r="H9445" s="264" t="s">
        <v>146</v>
      </c>
      <c r="I9445" s="264" t="s">
        <v>255</v>
      </c>
      <c r="J9445" s="265">
        <v>-1141.5999999999999</v>
      </c>
      <c r="K9445" s="82" t="str">
        <f>IFERROR(IFERROR(VLOOKUP(I9445,'DE-PARA'!B:D,3,0),VLOOKUP(I9445,'DE-PARA'!C:D,2,0)),"NÃO ENCONTRADO")</f>
        <v>Materiais</v>
      </c>
      <c r="L9445" s="50" t="str">
        <f>VLOOKUP(K9445,'Base -Receita-Despesa'!$B:$AS,1,FALSE)</f>
        <v>Materiais</v>
      </c>
    </row>
    <row r="9446" spans="1:12" ht="15" customHeight="1" x14ac:dyDescent="0.25">
      <c r="A9446" s="81" t="str">
        <f t="shared" si="300"/>
        <v>2020</v>
      </c>
      <c r="B9446" s="259" t="s">
        <v>1021</v>
      </c>
      <c r="C9446" s="260" t="s">
        <v>1022</v>
      </c>
      <c r="D9446" s="73" t="str">
        <f t="shared" si="301"/>
        <v>nov/2020</v>
      </c>
      <c r="E9446" s="263">
        <v>44153</v>
      </c>
      <c r="F9446" s="259">
        <v>409943</v>
      </c>
      <c r="G9446" s="259" t="s">
        <v>295</v>
      </c>
      <c r="H9446" s="264" t="s">
        <v>146</v>
      </c>
      <c r="I9446" s="264" t="s">
        <v>255</v>
      </c>
      <c r="J9446" s="264">
        <v>-554.9</v>
      </c>
      <c r="K9446" s="82" t="str">
        <f>IFERROR(IFERROR(VLOOKUP(I9446,'DE-PARA'!B:D,3,0),VLOOKUP(I9446,'DE-PARA'!C:D,2,0)),"NÃO ENCONTRADO")</f>
        <v>Materiais</v>
      </c>
      <c r="L9446" s="50" t="str">
        <f>VLOOKUP(K9446,'Base -Receita-Despesa'!$B:$AS,1,FALSE)</f>
        <v>Materiais</v>
      </c>
    </row>
    <row r="9447" spans="1:12" ht="15" customHeight="1" x14ac:dyDescent="0.25">
      <c r="A9447" s="81" t="str">
        <f t="shared" si="300"/>
        <v>2020</v>
      </c>
      <c r="B9447" s="259" t="s">
        <v>1021</v>
      </c>
      <c r="C9447" s="260" t="s">
        <v>1022</v>
      </c>
      <c r="D9447" s="73" t="str">
        <f t="shared" si="301"/>
        <v>nov/2020</v>
      </c>
      <c r="E9447" s="263">
        <v>44153</v>
      </c>
      <c r="F9447" s="259">
        <v>101</v>
      </c>
      <c r="G9447" s="259" t="s">
        <v>295</v>
      </c>
      <c r="H9447" s="264" t="s">
        <v>2369</v>
      </c>
      <c r="I9447" s="266" t="s">
        <v>274</v>
      </c>
      <c r="J9447" s="265">
        <v>-14333.33</v>
      </c>
      <c r="K9447" s="82" t="str">
        <f>IFERROR(IFERROR(VLOOKUP(I9447,'DE-PARA'!B:D,3,0),VLOOKUP(I9447,'DE-PARA'!C:D,2,0)),"NÃO ENCONTRADO")</f>
        <v>Serviços</v>
      </c>
      <c r="L9447" s="50" t="str">
        <f>VLOOKUP(K9447,'Base -Receita-Despesa'!$B:$AS,1,FALSE)</f>
        <v>Serviços</v>
      </c>
    </row>
    <row r="9448" spans="1:12" ht="15" customHeight="1" x14ac:dyDescent="0.25">
      <c r="A9448" s="81" t="str">
        <f t="shared" si="300"/>
        <v>2020</v>
      </c>
      <c r="B9448" s="259" t="s">
        <v>1021</v>
      </c>
      <c r="C9448" s="260" t="s">
        <v>1022</v>
      </c>
      <c r="D9448" s="73" t="str">
        <f t="shared" si="301"/>
        <v>nov/2020</v>
      </c>
      <c r="E9448" s="263">
        <v>44153</v>
      </c>
      <c r="F9448" s="259">
        <v>1252218</v>
      </c>
      <c r="G9448" s="259" t="s">
        <v>296</v>
      </c>
      <c r="H9448" s="264" t="s">
        <v>390</v>
      </c>
      <c r="I9448" s="264" t="s">
        <v>249</v>
      </c>
      <c r="J9448" s="264">
        <v>-826.59</v>
      </c>
      <c r="K9448" s="82" t="str">
        <f>IFERROR(IFERROR(VLOOKUP(I9448,'DE-PARA'!B:D,3,0),VLOOKUP(I9448,'DE-PARA'!C:D,2,0)),"NÃO ENCONTRADO")</f>
        <v>Materiais</v>
      </c>
      <c r="L9448" s="50" t="str">
        <f>VLOOKUP(K9448,'Base -Receita-Despesa'!$B:$AS,1,FALSE)</f>
        <v>Materiais</v>
      </c>
    </row>
    <row r="9449" spans="1:12" ht="15" customHeight="1" x14ac:dyDescent="0.25">
      <c r="A9449" s="81" t="str">
        <f t="shared" si="300"/>
        <v>2020</v>
      </c>
      <c r="B9449" s="259" t="s">
        <v>1021</v>
      </c>
      <c r="C9449" s="260" t="s">
        <v>1022</v>
      </c>
      <c r="D9449" s="73" t="str">
        <f t="shared" si="301"/>
        <v>nov/2020</v>
      </c>
      <c r="E9449" s="263">
        <v>44153</v>
      </c>
      <c r="F9449" s="259">
        <v>1234520</v>
      </c>
      <c r="G9449" s="259" t="s">
        <v>299</v>
      </c>
      <c r="H9449" s="264" t="s">
        <v>390</v>
      </c>
      <c r="I9449" s="264" t="s">
        <v>249</v>
      </c>
      <c r="J9449" s="264">
        <v>-837.35</v>
      </c>
      <c r="K9449" s="82" t="str">
        <f>IFERROR(IFERROR(VLOOKUP(I9449,'DE-PARA'!B:D,3,0),VLOOKUP(I9449,'DE-PARA'!C:D,2,0)),"NÃO ENCONTRADO")</f>
        <v>Materiais</v>
      </c>
      <c r="L9449" s="50" t="str">
        <f>VLOOKUP(K9449,'Base -Receita-Despesa'!$B:$AS,1,FALSE)</f>
        <v>Materiais</v>
      </c>
    </row>
    <row r="9450" spans="1:12" ht="15" customHeight="1" x14ac:dyDescent="0.25">
      <c r="A9450" s="81" t="str">
        <f t="shared" si="300"/>
        <v>2020</v>
      </c>
      <c r="B9450" s="259" t="s">
        <v>1021</v>
      </c>
      <c r="C9450" s="260" t="s">
        <v>1022</v>
      </c>
      <c r="D9450" s="73" t="str">
        <f t="shared" si="301"/>
        <v>nov/2020</v>
      </c>
      <c r="E9450" s="263">
        <v>44153</v>
      </c>
      <c r="F9450" s="259">
        <v>1239099</v>
      </c>
      <c r="G9450" s="259" t="s">
        <v>299</v>
      </c>
      <c r="H9450" s="264" t="s">
        <v>390</v>
      </c>
      <c r="I9450" s="264" t="s">
        <v>249</v>
      </c>
      <c r="J9450" s="265">
        <v>-3292.33</v>
      </c>
      <c r="K9450" s="82" t="str">
        <f>IFERROR(IFERROR(VLOOKUP(I9450,'DE-PARA'!B:D,3,0),VLOOKUP(I9450,'DE-PARA'!C:D,2,0)),"NÃO ENCONTRADO")</f>
        <v>Materiais</v>
      </c>
      <c r="L9450" s="50" t="str">
        <f>VLOOKUP(K9450,'Base -Receita-Despesa'!$B:$AS,1,FALSE)</f>
        <v>Materiais</v>
      </c>
    </row>
    <row r="9451" spans="1:12" ht="15" customHeight="1" x14ac:dyDescent="0.25">
      <c r="A9451" s="81" t="str">
        <f t="shared" si="300"/>
        <v>2020</v>
      </c>
      <c r="B9451" s="259" t="s">
        <v>1021</v>
      </c>
      <c r="C9451" s="260" t="s">
        <v>1022</v>
      </c>
      <c r="D9451" s="73" t="str">
        <f t="shared" si="301"/>
        <v>nov/2020</v>
      </c>
      <c r="E9451" s="263">
        <v>44153</v>
      </c>
      <c r="F9451" s="259" t="s">
        <v>2370</v>
      </c>
      <c r="G9451" s="259" t="s">
        <v>295</v>
      </c>
      <c r="H9451" s="264" t="s">
        <v>2355</v>
      </c>
      <c r="I9451" s="264" t="s">
        <v>135</v>
      </c>
      <c r="J9451" s="264">
        <v>-386.65</v>
      </c>
      <c r="K9451" s="82" t="str">
        <f>IFERROR(IFERROR(VLOOKUP(I9451,'DE-PARA'!B:D,3,0),VLOOKUP(I9451,'DE-PARA'!C:D,2,0)),"NÃO ENCONTRADO")</f>
        <v>Pessoal</v>
      </c>
      <c r="L9451" s="50" t="str">
        <f>VLOOKUP(K9451,'Base -Receita-Despesa'!$B:$AS,1,FALSE)</f>
        <v>Pessoal</v>
      </c>
    </row>
    <row r="9452" spans="1:12" ht="15" customHeight="1" x14ac:dyDescent="0.25">
      <c r="A9452" s="81" t="str">
        <f t="shared" si="300"/>
        <v>2020</v>
      </c>
      <c r="B9452" s="259" t="s">
        <v>1021</v>
      </c>
      <c r="C9452" s="260" t="s">
        <v>1022</v>
      </c>
      <c r="D9452" s="73" t="str">
        <f t="shared" si="301"/>
        <v>nov/2020</v>
      </c>
      <c r="E9452" s="263">
        <v>44153</v>
      </c>
      <c r="F9452" s="259" t="s">
        <v>214</v>
      </c>
      <c r="G9452" s="259" t="s">
        <v>295</v>
      </c>
      <c r="H9452" s="264" t="s">
        <v>197</v>
      </c>
      <c r="I9452" s="264" t="s">
        <v>133</v>
      </c>
      <c r="J9452" s="264">
        <v>-10</v>
      </c>
      <c r="K9452" s="82" t="str">
        <f>IFERROR(IFERROR(VLOOKUP(I9452,'DE-PARA'!B:D,3,0),VLOOKUP(I9452,'DE-PARA'!C:D,2,0)),"NÃO ENCONTRADO")</f>
        <v>Outras Saídas</v>
      </c>
      <c r="L9452" s="50" t="str">
        <f>VLOOKUP(K9452,'Base -Receita-Despesa'!$B:$AS,1,FALSE)</f>
        <v>Outras Saídas</v>
      </c>
    </row>
    <row r="9453" spans="1:12" ht="15" customHeight="1" x14ac:dyDescent="0.25">
      <c r="A9453" s="81" t="str">
        <f t="shared" si="300"/>
        <v>2020</v>
      </c>
      <c r="B9453" s="259" t="s">
        <v>1021</v>
      </c>
      <c r="C9453" s="260" t="s">
        <v>1022</v>
      </c>
      <c r="D9453" s="73" t="str">
        <f t="shared" si="301"/>
        <v>nov/2020</v>
      </c>
      <c r="E9453" s="263">
        <v>44153</v>
      </c>
      <c r="F9453" s="259" t="s">
        <v>214</v>
      </c>
      <c r="G9453" s="259" t="s">
        <v>295</v>
      </c>
      <c r="H9453" s="264" t="s">
        <v>197</v>
      </c>
      <c r="I9453" s="264" t="s">
        <v>133</v>
      </c>
      <c r="J9453" s="264">
        <v>-10</v>
      </c>
      <c r="K9453" s="82" t="str">
        <f>IFERROR(IFERROR(VLOOKUP(I9453,'DE-PARA'!B:D,3,0),VLOOKUP(I9453,'DE-PARA'!C:D,2,0)),"NÃO ENCONTRADO")</f>
        <v>Outras Saídas</v>
      </c>
      <c r="L9453" s="50" t="str">
        <f>VLOOKUP(K9453,'Base -Receita-Despesa'!$B:$AS,1,FALSE)</f>
        <v>Outras Saídas</v>
      </c>
    </row>
    <row r="9454" spans="1:12" ht="15" customHeight="1" x14ac:dyDescent="0.25">
      <c r="A9454" s="81" t="str">
        <f t="shared" si="300"/>
        <v>2020</v>
      </c>
      <c r="B9454" s="259" t="s">
        <v>1021</v>
      </c>
      <c r="C9454" s="260" t="s">
        <v>1022</v>
      </c>
      <c r="D9454" s="73" t="str">
        <f t="shared" si="301"/>
        <v>nov/2020</v>
      </c>
      <c r="E9454" s="263">
        <v>44153</v>
      </c>
      <c r="F9454" s="259" t="s">
        <v>214</v>
      </c>
      <c r="G9454" s="259" t="s">
        <v>295</v>
      </c>
      <c r="H9454" s="264" t="s">
        <v>197</v>
      </c>
      <c r="I9454" s="264" t="s">
        <v>133</v>
      </c>
      <c r="J9454" s="264">
        <v>-10</v>
      </c>
      <c r="K9454" s="82" t="str">
        <f>IFERROR(IFERROR(VLOOKUP(I9454,'DE-PARA'!B:D,3,0),VLOOKUP(I9454,'DE-PARA'!C:D,2,0)),"NÃO ENCONTRADO")</f>
        <v>Outras Saídas</v>
      </c>
      <c r="L9454" s="50" t="str">
        <f>VLOOKUP(K9454,'Base -Receita-Despesa'!$B:$AS,1,FALSE)</f>
        <v>Outras Saídas</v>
      </c>
    </row>
    <row r="9455" spans="1:12" ht="15" customHeight="1" x14ac:dyDescent="0.25">
      <c r="A9455" s="81" t="str">
        <f t="shared" si="300"/>
        <v>2020</v>
      </c>
      <c r="B9455" s="259" t="s">
        <v>1021</v>
      </c>
      <c r="C9455" s="260" t="s">
        <v>1022</v>
      </c>
      <c r="D9455" s="73" t="str">
        <f t="shared" si="301"/>
        <v>nov/2020</v>
      </c>
      <c r="E9455" s="263">
        <v>44153</v>
      </c>
      <c r="F9455" s="259" t="s">
        <v>214</v>
      </c>
      <c r="G9455" s="259" t="s">
        <v>295</v>
      </c>
      <c r="H9455" s="264" t="s">
        <v>197</v>
      </c>
      <c r="I9455" s="264" t="s">
        <v>133</v>
      </c>
      <c r="J9455" s="264">
        <v>-10</v>
      </c>
      <c r="K9455" s="82" t="str">
        <f>IFERROR(IFERROR(VLOOKUP(I9455,'DE-PARA'!B:D,3,0),VLOOKUP(I9455,'DE-PARA'!C:D,2,0)),"NÃO ENCONTRADO")</f>
        <v>Outras Saídas</v>
      </c>
      <c r="L9455" s="50" t="str">
        <f>VLOOKUP(K9455,'Base -Receita-Despesa'!$B:$AS,1,FALSE)</f>
        <v>Outras Saídas</v>
      </c>
    </row>
    <row r="9456" spans="1:12" ht="15" customHeight="1" x14ac:dyDescent="0.25">
      <c r="A9456" s="81" t="str">
        <f t="shared" si="300"/>
        <v>2020</v>
      </c>
      <c r="B9456" s="259" t="s">
        <v>1021</v>
      </c>
      <c r="C9456" s="260" t="s">
        <v>1022</v>
      </c>
      <c r="D9456" s="73" t="str">
        <f t="shared" si="301"/>
        <v>nov/2020</v>
      </c>
      <c r="E9456" s="263">
        <v>44153</v>
      </c>
      <c r="F9456" s="259" t="s">
        <v>214</v>
      </c>
      <c r="G9456" s="259" t="s">
        <v>295</v>
      </c>
      <c r="H9456" s="264" t="s">
        <v>197</v>
      </c>
      <c r="I9456" s="264" t="s">
        <v>133</v>
      </c>
      <c r="J9456" s="264">
        <v>-10</v>
      </c>
      <c r="K9456" s="82" t="str">
        <f>IFERROR(IFERROR(VLOOKUP(I9456,'DE-PARA'!B:D,3,0),VLOOKUP(I9456,'DE-PARA'!C:D,2,0)),"NÃO ENCONTRADO")</f>
        <v>Outras Saídas</v>
      </c>
      <c r="L9456" s="50" t="str">
        <f>VLOOKUP(K9456,'Base -Receita-Despesa'!$B:$AS,1,FALSE)</f>
        <v>Outras Saídas</v>
      </c>
    </row>
    <row r="9457" spans="1:12" ht="15" customHeight="1" x14ac:dyDescent="0.25">
      <c r="A9457" s="81" t="str">
        <f t="shared" si="300"/>
        <v>2020</v>
      </c>
      <c r="B9457" s="259" t="s">
        <v>1021</v>
      </c>
      <c r="C9457" s="260" t="s">
        <v>1022</v>
      </c>
      <c r="D9457" s="73" t="str">
        <f t="shared" si="301"/>
        <v>nov/2020</v>
      </c>
      <c r="E9457" s="263">
        <v>44153</v>
      </c>
      <c r="F9457" s="259" t="s">
        <v>214</v>
      </c>
      <c r="G9457" s="259" t="s">
        <v>295</v>
      </c>
      <c r="H9457" s="264" t="s">
        <v>197</v>
      </c>
      <c r="I9457" s="264" t="s">
        <v>133</v>
      </c>
      <c r="J9457" s="264">
        <v>-10</v>
      </c>
      <c r="K9457" s="82" t="str">
        <f>IFERROR(IFERROR(VLOOKUP(I9457,'DE-PARA'!B:D,3,0),VLOOKUP(I9457,'DE-PARA'!C:D,2,0)),"NÃO ENCONTRADO")</f>
        <v>Outras Saídas</v>
      </c>
      <c r="L9457" s="50" t="str">
        <f>VLOOKUP(K9457,'Base -Receita-Despesa'!$B:$AS,1,FALSE)</f>
        <v>Outras Saídas</v>
      </c>
    </row>
    <row r="9458" spans="1:12" ht="15" customHeight="1" x14ac:dyDescent="0.25">
      <c r="A9458" s="81" t="str">
        <f t="shared" ref="A9458:A9521" si="302">IF(K9458="NÃO ENCONTRADO",0,RIGHT(D9458,4))</f>
        <v>2020</v>
      </c>
      <c r="B9458" s="259" t="s">
        <v>1021</v>
      </c>
      <c r="C9458" s="260" t="s">
        <v>1022</v>
      </c>
      <c r="D9458" s="73" t="str">
        <f t="shared" si="301"/>
        <v>nov/2020</v>
      </c>
      <c r="E9458" s="263">
        <v>44153</v>
      </c>
      <c r="F9458" s="259" t="s">
        <v>214</v>
      </c>
      <c r="G9458" s="259" t="s">
        <v>295</v>
      </c>
      <c r="H9458" s="264" t="s">
        <v>197</v>
      </c>
      <c r="I9458" s="264" t="s">
        <v>133</v>
      </c>
      <c r="J9458" s="264">
        <v>-10</v>
      </c>
      <c r="K9458" s="82" t="str">
        <f>IFERROR(IFERROR(VLOOKUP(I9458,'DE-PARA'!B:D,3,0),VLOOKUP(I9458,'DE-PARA'!C:D,2,0)),"NÃO ENCONTRADO")</f>
        <v>Outras Saídas</v>
      </c>
      <c r="L9458" s="50" t="str">
        <f>VLOOKUP(K9458,'Base -Receita-Despesa'!$B:$AS,1,FALSE)</f>
        <v>Outras Saídas</v>
      </c>
    </row>
    <row r="9459" spans="1:12" ht="15" customHeight="1" x14ac:dyDescent="0.25">
      <c r="A9459" s="81" t="str">
        <f t="shared" si="302"/>
        <v>2020</v>
      </c>
      <c r="B9459" s="259" t="s">
        <v>1021</v>
      </c>
      <c r="C9459" s="260" t="s">
        <v>1022</v>
      </c>
      <c r="D9459" s="73" t="str">
        <f t="shared" si="301"/>
        <v>nov/2020</v>
      </c>
      <c r="E9459" s="263">
        <v>44153</v>
      </c>
      <c r="F9459" s="259" t="s">
        <v>214</v>
      </c>
      <c r="G9459" s="259" t="s">
        <v>295</v>
      </c>
      <c r="H9459" s="264" t="s">
        <v>197</v>
      </c>
      <c r="I9459" s="264" t="s">
        <v>133</v>
      </c>
      <c r="J9459" s="264">
        <v>-10</v>
      </c>
      <c r="K9459" s="82" t="str">
        <f>IFERROR(IFERROR(VLOOKUP(I9459,'DE-PARA'!B:D,3,0),VLOOKUP(I9459,'DE-PARA'!C:D,2,0)),"NÃO ENCONTRADO")</f>
        <v>Outras Saídas</v>
      </c>
      <c r="L9459" s="50" t="str">
        <f>VLOOKUP(K9459,'Base -Receita-Despesa'!$B:$AS,1,FALSE)</f>
        <v>Outras Saídas</v>
      </c>
    </row>
    <row r="9460" spans="1:12" ht="15" customHeight="1" x14ac:dyDescent="0.25">
      <c r="A9460" s="81" t="str">
        <f t="shared" si="302"/>
        <v>2020</v>
      </c>
      <c r="B9460" s="259" t="s">
        <v>1021</v>
      </c>
      <c r="C9460" s="260" t="s">
        <v>1022</v>
      </c>
      <c r="D9460" s="73" t="str">
        <f t="shared" si="301"/>
        <v>nov/2020</v>
      </c>
      <c r="E9460" s="263">
        <v>44153</v>
      </c>
      <c r="F9460" s="259" t="s">
        <v>214</v>
      </c>
      <c r="G9460" s="259" t="s">
        <v>295</v>
      </c>
      <c r="H9460" s="264" t="s">
        <v>197</v>
      </c>
      <c r="I9460" s="264" t="s">
        <v>133</v>
      </c>
      <c r="J9460" s="264">
        <v>-10</v>
      </c>
      <c r="K9460" s="82" t="str">
        <f>IFERROR(IFERROR(VLOOKUP(I9460,'DE-PARA'!B:D,3,0),VLOOKUP(I9460,'DE-PARA'!C:D,2,0)),"NÃO ENCONTRADO")</f>
        <v>Outras Saídas</v>
      </c>
      <c r="L9460" s="50" t="str">
        <f>VLOOKUP(K9460,'Base -Receita-Despesa'!$B:$AS,1,FALSE)</f>
        <v>Outras Saídas</v>
      </c>
    </row>
    <row r="9461" spans="1:12" ht="15" customHeight="1" x14ac:dyDescent="0.25">
      <c r="A9461" s="81" t="str">
        <f t="shared" si="302"/>
        <v>2020</v>
      </c>
      <c r="B9461" s="259" t="s">
        <v>1021</v>
      </c>
      <c r="C9461" s="260" t="s">
        <v>1022</v>
      </c>
      <c r="D9461" s="73" t="str">
        <f t="shared" si="301"/>
        <v>nov/2020</v>
      </c>
      <c r="E9461" s="263">
        <v>44154</v>
      </c>
      <c r="F9461" s="259">
        <v>196</v>
      </c>
      <c r="G9461" s="259" t="s">
        <v>295</v>
      </c>
      <c r="H9461" s="264" t="s">
        <v>996</v>
      </c>
      <c r="I9461" s="264" t="s">
        <v>261</v>
      </c>
      <c r="J9461" s="264">
        <v>-299</v>
      </c>
      <c r="K9461" s="82" t="str">
        <f>IFERROR(IFERROR(VLOOKUP(I9461,'DE-PARA'!B:D,3,0),VLOOKUP(I9461,'DE-PARA'!C:D,2,0)),"NÃO ENCONTRADO")</f>
        <v>Materiais</v>
      </c>
      <c r="L9461" s="50" t="str">
        <f>VLOOKUP(K9461,'Base -Receita-Despesa'!$B:$AS,1,FALSE)</f>
        <v>Materiais</v>
      </c>
    </row>
    <row r="9462" spans="1:12" ht="15" customHeight="1" x14ac:dyDescent="0.25">
      <c r="A9462" s="81" t="str">
        <f t="shared" si="302"/>
        <v>2020</v>
      </c>
      <c r="B9462" s="259" t="s">
        <v>1021</v>
      </c>
      <c r="C9462" s="260" t="s">
        <v>1022</v>
      </c>
      <c r="D9462" s="73" t="str">
        <f t="shared" si="301"/>
        <v>nov/2020</v>
      </c>
      <c r="E9462" s="263">
        <v>44154</v>
      </c>
      <c r="F9462" s="259">
        <v>197</v>
      </c>
      <c r="G9462" s="259" t="s">
        <v>295</v>
      </c>
      <c r="H9462" s="264" t="s">
        <v>996</v>
      </c>
      <c r="I9462" s="264" t="s">
        <v>256</v>
      </c>
      <c r="J9462" s="264">
        <v>-800</v>
      </c>
      <c r="K9462" s="82" t="str">
        <f>IFERROR(IFERROR(VLOOKUP(I9462,'DE-PARA'!B:D,3,0),VLOOKUP(I9462,'DE-PARA'!C:D,2,0)),"NÃO ENCONTRADO")</f>
        <v>Materiais</v>
      </c>
      <c r="L9462" s="50" t="str">
        <f>VLOOKUP(K9462,'Base -Receita-Despesa'!$B:$AS,1,FALSE)</f>
        <v>Materiais</v>
      </c>
    </row>
    <row r="9463" spans="1:12" ht="15" customHeight="1" x14ac:dyDescent="0.25">
      <c r="A9463" s="81" t="str">
        <f t="shared" si="302"/>
        <v>2020</v>
      </c>
      <c r="B9463" s="259" t="s">
        <v>1021</v>
      </c>
      <c r="C9463" s="260" t="s">
        <v>1022</v>
      </c>
      <c r="D9463" s="73" t="str">
        <f t="shared" si="301"/>
        <v>nov/2020</v>
      </c>
      <c r="E9463" s="263">
        <v>44154</v>
      </c>
      <c r="F9463" s="259">
        <v>59340</v>
      </c>
      <c r="G9463" s="259" t="s">
        <v>295</v>
      </c>
      <c r="H9463" s="264" t="s">
        <v>2132</v>
      </c>
      <c r="I9463" s="264" t="s">
        <v>255</v>
      </c>
      <c r="J9463" s="264">
        <v>-522.34</v>
      </c>
      <c r="K9463" s="82" t="str">
        <f>IFERROR(IFERROR(VLOOKUP(I9463,'DE-PARA'!B:D,3,0),VLOOKUP(I9463,'DE-PARA'!C:D,2,0)),"NÃO ENCONTRADO")</f>
        <v>Materiais</v>
      </c>
      <c r="L9463" s="50" t="str">
        <f>VLOOKUP(K9463,'Base -Receita-Despesa'!$B:$AS,1,FALSE)</f>
        <v>Materiais</v>
      </c>
    </row>
    <row r="9464" spans="1:12" ht="15" customHeight="1" x14ac:dyDescent="0.25">
      <c r="A9464" s="81" t="str">
        <f t="shared" si="302"/>
        <v>2020</v>
      </c>
      <c r="B9464" s="259" t="s">
        <v>1021</v>
      </c>
      <c r="C9464" s="260" t="s">
        <v>1022</v>
      </c>
      <c r="D9464" s="73" t="str">
        <f t="shared" si="301"/>
        <v>nov/2020</v>
      </c>
      <c r="E9464" s="263">
        <v>44154</v>
      </c>
      <c r="F9464" s="259">
        <v>131505</v>
      </c>
      <c r="G9464" s="259" t="s">
        <v>295</v>
      </c>
      <c r="H9464" s="264" t="s">
        <v>181</v>
      </c>
      <c r="I9464" s="264" t="s">
        <v>253</v>
      </c>
      <c r="J9464" s="264">
        <v>-625</v>
      </c>
      <c r="K9464" s="82" t="str">
        <f>IFERROR(IFERROR(VLOOKUP(I9464,'DE-PARA'!B:D,3,0),VLOOKUP(I9464,'DE-PARA'!C:D,2,0)),"NÃO ENCONTRADO")</f>
        <v>Materiais</v>
      </c>
      <c r="L9464" s="50" t="str">
        <f>VLOOKUP(K9464,'Base -Receita-Despesa'!$B:$AS,1,FALSE)</f>
        <v>Materiais</v>
      </c>
    </row>
    <row r="9465" spans="1:12" ht="15" customHeight="1" x14ac:dyDescent="0.25">
      <c r="A9465" s="81" t="str">
        <f t="shared" si="302"/>
        <v>2020</v>
      </c>
      <c r="B9465" s="259" t="s">
        <v>1021</v>
      </c>
      <c r="C9465" s="260" t="s">
        <v>1022</v>
      </c>
      <c r="D9465" s="73" t="str">
        <f t="shared" si="301"/>
        <v>nov/2020</v>
      </c>
      <c r="E9465" s="263">
        <v>44154</v>
      </c>
      <c r="F9465" s="259">
        <v>130901</v>
      </c>
      <c r="G9465" s="259" t="s">
        <v>295</v>
      </c>
      <c r="H9465" s="264" t="s">
        <v>181</v>
      </c>
      <c r="I9465" s="264" t="s">
        <v>248</v>
      </c>
      <c r="J9465" s="265">
        <v>-1381.6</v>
      </c>
      <c r="K9465" s="82" t="str">
        <f>IFERROR(IFERROR(VLOOKUP(I9465,'DE-PARA'!B:D,3,0),VLOOKUP(I9465,'DE-PARA'!C:D,2,0)),"NÃO ENCONTRADO")</f>
        <v>Materiais</v>
      </c>
      <c r="L9465" s="50" t="str">
        <f>VLOOKUP(K9465,'Base -Receita-Despesa'!$B:$AS,1,FALSE)</f>
        <v>Materiais</v>
      </c>
    </row>
    <row r="9466" spans="1:12" ht="15" customHeight="1" x14ac:dyDescent="0.25">
      <c r="A9466" s="81" t="str">
        <f t="shared" si="302"/>
        <v>2020</v>
      </c>
      <c r="B9466" s="259" t="s">
        <v>1021</v>
      </c>
      <c r="C9466" s="260" t="s">
        <v>1022</v>
      </c>
      <c r="D9466" s="73" t="str">
        <f t="shared" si="301"/>
        <v>nov/2020</v>
      </c>
      <c r="E9466" s="263">
        <v>44154</v>
      </c>
      <c r="F9466" s="259">
        <v>130763</v>
      </c>
      <c r="G9466" s="259" t="s">
        <v>295</v>
      </c>
      <c r="H9466" s="264" t="s">
        <v>181</v>
      </c>
      <c r="I9466" s="264" t="s">
        <v>249</v>
      </c>
      <c r="J9466" s="265">
        <v>-2037.8</v>
      </c>
      <c r="K9466" s="82" t="str">
        <f>IFERROR(IFERROR(VLOOKUP(I9466,'DE-PARA'!B:D,3,0),VLOOKUP(I9466,'DE-PARA'!C:D,2,0)),"NÃO ENCONTRADO")</f>
        <v>Materiais</v>
      </c>
      <c r="L9466" s="50" t="str">
        <f>VLOOKUP(K9466,'Base -Receita-Despesa'!$B:$AS,1,FALSE)</f>
        <v>Materiais</v>
      </c>
    </row>
    <row r="9467" spans="1:12" ht="15" customHeight="1" x14ac:dyDescent="0.25">
      <c r="A9467" s="81" t="str">
        <f t="shared" si="302"/>
        <v>2020</v>
      </c>
      <c r="B9467" s="259" t="s">
        <v>1021</v>
      </c>
      <c r="C9467" s="260" t="s">
        <v>1022</v>
      </c>
      <c r="D9467" s="73" t="str">
        <f t="shared" si="301"/>
        <v>nov/2020</v>
      </c>
      <c r="E9467" s="263">
        <v>44154</v>
      </c>
      <c r="F9467" s="259">
        <v>130378</v>
      </c>
      <c r="G9467" s="259" t="s">
        <v>295</v>
      </c>
      <c r="H9467" s="264" t="s">
        <v>181</v>
      </c>
      <c r="I9467" s="264" t="s">
        <v>248</v>
      </c>
      <c r="J9467" s="265">
        <v>-7551</v>
      </c>
      <c r="K9467" s="82" t="str">
        <f>IFERROR(IFERROR(VLOOKUP(I9467,'DE-PARA'!B:D,3,0),VLOOKUP(I9467,'DE-PARA'!C:D,2,0)),"NÃO ENCONTRADO")</f>
        <v>Materiais</v>
      </c>
      <c r="L9467" s="50" t="str">
        <f>VLOOKUP(K9467,'Base -Receita-Despesa'!$B:$AS,1,FALSE)</f>
        <v>Materiais</v>
      </c>
    </row>
    <row r="9468" spans="1:12" ht="15" customHeight="1" x14ac:dyDescent="0.25">
      <c r="A9468" s="81" t="str">
        <f t="shared" si="302"/>
        <v>2020</v>
      </c>
      <c r="B9468" s="259" t="s">
        <v>1021</v>
      </c>
      <c r="C9468" s="260" t="s">
        <v>1022</v>
      </c>
      <c r="D9468" s="73" t="str">
        <f t="shared" si="301"/>
        <v>nov/2020</v>
      </c>
      <c r="E9468" s="263">
        <v>44154</v>
      </c>
      <c r="F9468" s="259">
        <v>131048</v>
      </c>
      <c r="G9468" s="259" t="s">
        <v>295</v>
      </c>
      <c r="H9468" s="264" t="s">
        <v>181</v>
      </c>
      <c r="I9468" s="264" t="s">
        <v>249</v>
      </c>
      <c r="J9468" s="264">
        <v>-525</v>
      </c>
      <c r="K9468" s="82" t="str">
        <f>IFERROR(IFERROR(VLOOKUP(I9468,'DE-PARA'!B:D,3,0),VLOOKUP(I9468,'DE-PARA'!C:D,2,0)),"NÃO ENCONTRADO")</f>
        <v>Materiais</v>
      </c>
      <c r="L9468" s="50" t="str">
        <f>VLOOKUP(K9468,'Base -Receita-Despesa'!$B:$AS,1,FALSE)</f>
        <v>Materiais</v>
      </c>
    </row>
    <row r="9469" spans="1:12" ht="15" customHeight="1" x14ac:dyDescent="0.25">
      <c r="A9469" s="81" t="str">
        <f t="shared" si="302"/>
        <v>2020</v>
      </c>
      <c r="B9469" s="259" t="s">
        <v>1021</v>
      </c>
      <c r="C9469" s="260" t="s">
        <v>1022</v>
      </c>
      <c r="D9469" s="73" t="str">
        <f t="shared" si="301"/>
        <v>nov/2020</v>
      </c>
      <c r="E9469" s="263">
        <v>44154</v>
      </c>
      <c r="F9469" s="259">
        <v>129953</v>
      </c>
      <c r="G9469" s="259" t="s">
        <v>295</v>
      </c>
      <c r="H9469" s="264" t="s">
        <v>181</v>
      </c>
      <c r="I9469" s="264" t="s">
        <v>253</v>
      </c>
      <c r="J9469" s="265">
        <v>-4964.12</v>
      </c>
      <c r="K9469" s="82" t="str">
        <f>IFERROR(IFERROR(VLOOKUP(I9469,'DE-PARA'!B:D,3,0),VLOOKUP(I9469,'DE-PARA'!C:D,2,0)),"NÃO ENCONTRADO")</f>
        <v>Materiais</v>
      </c>
      <c r="L9469" s="50" t="str">
        <f>VLOOKUP(K9469,'Base -Receita-Despesa'!$B:$AS,1,FALSE)</f>
        <v>Materiais</v>
      </c>
    </row>
    <row r="9470" spans="1:12" ht="15" customHeight="1" x14ac:dyDescent="0.25">
      <c r="A9470" s="81" t="str">
        <f t="shared" si="302"/>
        <v>2020</v>
      </c>
      <c r="B9470" s="259" t="s">
        <v>1021</v>
      </c>
      <c r="C9470" s="260" t="s">
        <v>1022</v>
      </c>
      <c r="D9470" s="73" t="str">
        <f t="shared" si="301"/>
        <v>nov/2020</v>
      </c>
      <c r="E9470" s="263">
        <v>44154</v>
      </c>
      <c r="F9470" s="259" t="s">
        <v>174</v>
      </c>
      <c r="G9470" s="259" t="s">
        <v>295</v>
      </c>
      <c r="H9470" s="264" t="s">
        <v>2371</v>
      </c>
      <c r="I9470" s="264" t="s">
        <v>128</v>
      </c>
      <c r="J9470" s="265">
        <v>-10252.65</v>
      </c>
      <c r="K9470" s="82" t="str">
        <f>IFERROR(IFERROR(VLOOKUP(I9470,'DE-PARA'!B:D,3,0),VLOOKUP(I9470,'DE-PARA'!C:D,2,0)),"NÃO ENCONTRADO")</f>
        <v>Rescisões Trabalhistas</v>
      </c>
      <c r="L9470" s="50" t="str">
        <f>VLOOKUP(K9470,'Base -Receita-Despesa'!$B:$AS,1,FALSE)</f>
        <v>Rescisões Trabalhistas</v>
      </c>
    </row>
    <row r="9471" spans="1:12" ht="15" customHeight="1" x14ac:dyDescent="0.25">
      <c r="A9471" s="81" t="str">
        <f t="shared" si="302"/>
        <v>2020</v>
      </c>
      <c r="B9471" s="259" t="s">
        <v>1021</v>
      </c>
      <c r="C9471" s="260" t="s">
        <v>1022</v>
      </c>
      <c r="D9471" s="73" t="str">
        <f t="shared" si="301"/>
        <v>nov/2020</v>
      </c>
      <c r="E9471" s="263">
        <v>44154</v>
      </c>
      <c r="F9471" s="259">
        <v>3111</v>
      </c>
      <c r="G9471" s="259" t="s">
        <v>295</v>
      </c>
      <c r="H9471" s="264" t="s">
        <v>1003</v>
      </c>
      <c r="I9471" s="264" t="s">
        <v>249</v>
      </c>
      <c r="J9471" s="264">
        <v>-796</v>
      </c>
      <c r="K9471" s="82" t="str">
        <f>IFERROR(IFERROR(VLOOKUP(I9471,'DE-PARA'!B:D,3,0),VLOOKUP(I9471,'DE-PARA'!C:D,2,0)),"NÃO ENCONTRADO")</f>
        <v>Materiais</v>
      </c>
      <c r="L9471" s="50" t="str">
        <f>VLOOKUP(K9471,'Base -Receita-Despesa'!$B:$AS,1,FALSE)</f>
        <v>Materiais</v>
      </c>
    </row>
    <row r="9472" spans="1:12" ht="15" customHeight="1" x14ac:dyDescent="0.25">
      <c r="A9472" s="81" t="str">
        <f t="shared" si="302"/>
        <v>2020</v>
      </c>
      <c r="B9472" s="259" t="s">
        <v>1021</v>
      </c>
      <c r="C9472" s="260" t="s">
        <v>1022</v>
      </c>
      <c r="D9472" s="73" t="str">
        <f t="shared" si="301"/>
        <v>nov/2020</v>
      </c>
      <c r="E9472" s="263">
        <v>44154</v>
      </c>
      <c r="F9472" s="259">
        <v>3111</v>
      </c>
      <c r="G9472" s="259" t="s">
        <v>295</v>
      </c>
      <c r="H9472" s="264" t="s">
        <v>1003</v>
      </c>
      <c r="I9472" s="264" t="s">
        <v>189</v>
      </c>
      <c r="J9472" s="264">
        <v>-313.13</v>
      </c>
      <c r="K9472" s="82" t="str">
        <f>IFERROR(IFERROR(VLOOKUP(I9472,'DE-PARA'!B:D,3,0),VLOOKUP(I9472,'DE-PARA'!C:D,2,0)),"NÃO ENCONTRADO")</f>
        <v>Outras Saídas</v>
      </c>
      <c r="L9472" s="50" t="str">
        <f>VLOOKUP(K9472,'Base -Receita-Despesa'!$B:$AS,1,FALSE)</f>
        <v>Outras Saídas</v>
      </c>
    </row>
    <row r="9473" spans="1:12" ht="15" customHeight="1" x14ac:dyDescent="0.25">
      <c r="A9473" s="81" t="str">
        <f t="shared" si="302"/>
        <v>2020</v>
      </c>
      <c r="B9473" s="259" t="s">
        <v>1021</v>
      </c>
      <c r="C9473" s="260" t="s">
        <v>1022</v>
      </c>
      <c r="D9473" s="73" t="str">
        <f t="shared" si="301"/>
        <v>nov/2020</v>
      </c>
      <c r="E9473" s="263">
        <v>44154</v>
      </c>
      <c r="F9473" s="259">
        <v>3137</v>
      </c>
      <c r="G9473" s="259" t="s">
        <v>295</v>
      </c>
      <c r="H9473" s="264" t="s">
        <v>1003</v>
      </c>
      <c r="I9473" s="264" t="s">
        <v>249</v>
      </c>
      <c r="J9473" s="265">
        <v>-3285</v>
      </c>
      <c r="K9473" s="82" t="str">
        <f>IFERROR(IFERROR(VLOOKUP(I9473,'DE-PARA'!B:D,3,0),VLOOKUP(I9473,'DE-PARA'!C:D,2,0)),"NÃO ENCONTRADO")</f>
        <v>Materiais</v>
      </c>
      <c r="L9473" s="50" t="str">
        <f>VLOOKUP(K9473,'Base -Receita-Despesa'!$B:$AS,1,FALSE)</f>
        <v>Materiais</v>
      </c>
    </row>
    <row r="9474" spans="1:12" ht="15" customHeight="1" x14ac:dyDescent="0.25">
      <c r="A9474" s="81" t="str">
        <f t="shared" si="302"/>
        <v>2020</v>
      </c>
      <c r="B9474" s="259" t="s">
        <v>1021</v>
      </c>
      <c r="C9474" s="260" t="s">
        <v>1022</v>
      </c>
      <c r="D9474" s="73" t="str">
        <f t="shared" si="301"/>
        <v>nov/2020</v>
      </c>
      <c r="E9474" s="263">
        <v>44154</v>
      </c>
      <c r="F9474" s="259">
        <v>3137</v>
      </c>
      <c r="G9474" s="259" t="s">
        <v>295</v>
      </c>
      <c r="H9474" s="264" t="s">
        <v>1003</v>
      </c>
      <c r="I9474" s="264" t="s">
        <v>189</v>
      </c>
      <c r="J9474" s="264">
        <v>-491.93</v>
      </c>
      <c r="K9474" s="82" t="str">
        <f>IFERROR(IFERROR(VLOOKUP(I9474,'DE-PARA'!B:D,3,0),VLOOKUP(I9474,'DE-PARA'!C:D,2,0)),"NÃO ENCONTRADO")</f>
        <v>Outras Saídas</v>
      </c>
      <c r="L9474" s="50" t="str">
        <f>VLOOKUP(K9474,'Base -Receita-Despesa'!$B:$AS,1,FALSE)</f>
        <v>Outras Saídas</v>
      </c>
    </row>
    <row r="9475" spans="1:12" ht="15" customHeight="1" x14ac:dyDescent="0.25">
      <c r="A9475" s="81" t="str">
        <f t="shared" si="302"/>
        <v>2020</v>
      </c>
      <c r="B9475" s="259" t="s">
        <v>1021</v>
      </c>
      <c r="C9475" s="260" t="s">
        <v>1022</v>
      </c>
      <c r="D9475" s="73" t="str">
        <f t="shared" ref="D9475:D9538" si="303">TEXT(E9475,"mmm/aaaa")</f>
        <v>nov/2020</v>
      </c>
      <c r="E9475" s="263">
        <v>44154</v>
      </c>
      <c r="F9475" s="259" t="s">
        <v>214</v>
      </c>
      <c r="G9475" s="259" t="s">
        <v>295</v>
      </c>
      <c r="H9475" s="264" t="s">
        <v>197</v>
      </c>
      <c r="I9475" s="264" t="s">
        <v>133</v>
      </c>
      <c r="J9475" s="264">
        <v>-10</v>
      </c>
      <c r="K9475" s="82" t="str">
        <f>IFERROR(IFERROR(VLOOKUP(I9475,'DE-PARA'!B:D,3,0),VLOOKUP(I9475,'DE-PARA'!C:D,2,0)),"NÃO ENCONTRADO")</f>
        <v>Outras Saídas</v>
      </c>
      <c r="L9475" s="50" t="str">
        <f>VLOOKUP(K9475,'Base -Receita-Despesa'!$B:$AS,1,FALSE)</f>
        <v>Outras Saídas</v>
      </c>
    </row>
    <row r="9476" spans="1:12" ht="15" customHeight="1" x14ac:dyDescent="0.25">
      <c r="A9476" s="81" t="str">
        <f t="shared" si="302"/>
        <v>2020</v>
      </c>
      <c r="B9476" s="259" t="s">
        <v>1021</v>
      </c>
      <c r="C9476" s="260" t="s">
        <v>1022</v>
      </c>
      <c r="D9476" s="73" t="str">
        <f t="shared" si="303"/>
        <v>nov/2020</v>
      </c>
      <c r="E9476" s="263">
        <v>44154</v>
      </c>
      <c r="F9476" s="259" t="s">
        <v>214</v>
      </c>
      <c r="G9476" s="259" t="s">
        <v>295</v>
      </c>
      <c r="H9476" s="264" t="s">
        <v>197</v>
      </c>
      <c r="I9476" s="264" t="s">
        <v>133</v>
      </c>
      <c r="J9476" s="264">
        <v>-10</v>
      </c>
      <c r="K9476" s="82" t="str">
        <f>IFERROR(IFERROR(VLOOKUP(I9476,'DE-PARA'!B:D,3,0),VLOOKUP(I9476,'DE-PARA'!C:D,2,0)),"NÃO ENCONTRADO")</f>
        <v>Outras Saídas</v>
      </c>
      <c r="L9476" s="50" t="str">
        <f>VLOOKUP(K9476,'Base -Receita-Despesa'!$B:$AS,1,FALSE)</f>
        <v>Outras Saídas</v>
      </c>
    </row>
    <row r="9477" spans="1:12" ht="15" customHeight="1" x14ac:dyDescent="0.25">
      <c r="A9477" s="81" t="str">
        <f t="shared" si="302"/>
        <v>2020</v>
      </c>
      <c r="B9477" s="259" t="s">
        <v>1021</v>
      </c>
      <c r="C9477" s="260" t="s">
        <v>1022</v>
      </c>
      <c r="D9477" s="73" t="str">
        <f t="shared" si="303"/>
        <v>nov/2020</v>
      </c>
      <c r="E9477" s="263">
        <v>44154</v>
      </c>
      <c r="F9477" s="259" t="s">
        <v>214</v>
      </c>
      <c r="G9477" s="259" t="s">
        <v>295</v>
      </c>
      <c r="H9477" s="264" t="s">
        <v>197</v>
      </c>
      <c r="I9477" s="264" t="s">
        <v>133</v>
      </c>
      <c r="J9477" s="264">
        <v>-10</v>
      </c>
      <c r="K9477" s="82" t="str">
        <f>IFERROR(IFERROR(VLOOKUP(I9477,'DE-PARA'!B:D,3,0),VLOOKUP(I9477,'DE-PARA'!C:D,2,0)),"NÃO ENCONTRADO")</f>
        <v>Outras Saídas</v>
      </c>
      <c r="L9477" s="50" t="str">
        <f>VLOOKUP(K9477,'Base -Receita-Despesa'!$B:$AS,1,FALSE)</f>
        <v>Outras Saídas</v>
      </c>
    </row>
    <row r="9478" spans="1:12" ht="15" customHeight="1" x14ac:dyDescent="0.25">
      <c r="A9478" s="81" t="str">
        <f t="shared" si="302"/>
        <v>2020</v>
      </c>
      <c r="B9478" s="259" t="s">
        <v>1021</v>
      </c>
      <c r="C9478" s="260" t="s">
        <v>1022</v>
      </c>
      <c r="D9478" s="73" t="str">
        <f t="shared" si="303"/>
        <v>nov/2020</v>
      </c>
      <c r="E9478" s="263">
        <v>44154</v>
      </c>
      <c r="F9478" s="259" t="s">
        <v>214</v>
      </c>
      <c r="G9478" s="259" t="s">
        <v>295</v>
      </c>
      <c r="H9478" s="264" t="s">
        <v>197</v>
      </c>
      <c r="I9478" s="264" t="s">
        <v>133</v>
      </c>
      <c r="J9478" s="264">
        <v>-10</v>
      </c>
      <c r="K9478" s="82" t="str">
        <f>IFERROR(IFERROR(VLOOKUP(I9478,'DE-PARA'!B:D,3,0),VLOOKUP(I9478,'DE-PARA'!C:D,2,0)),"NÃO ENCONTRADO")</f>
        <v>Outras Saídas</v>
      </c>
      <c r="L9478" s="50" t="str">
        <f>VLOOKUP(K9478,'Base -Receita-Despesa'!$B:$AS,1,FALSE)</f>
        <v>Outras Saídas</v>
      </c>
    </row>
    <row r="9479" spans="1:12" ht="15" customHeight="1" x14ac:dyDescent="0.25">
      <c r="A9479" s="81" t="str">
        <f t="shared" si="302"/>
        <v>2020</v>
      </c>
      <c r="B9479" s="259" t="s">
        <v>1021</v>
      </c>
      <c r="C9479" s="260" t="s">
        <v>1022</v>
      </c>
      <c r="D9479" s="73" t="str">
        <f t="shared" si="303"/>
        <v>nov/2020</v>
      </c>
      <c r="E9479" s="263">
        <v>44154</v>
      </c>
      <c r="F9479" s="259" t="s">
        <v>214</v>
      </c>
      <c r="G9479" s="259" t="s">
        <v>295</v>
      </c>
      <c r="H9479" s="264" t="s">
        <v>197</v>
      </c>
      <c r="I9479" s="264" t="s">
        <v>133</v>
      </c>
      <c r="J9479" s="264">
        <v>-10</v>
      </c>
      <c r="K9479" s="82" t="str">
        <f>IFERROR(IFERROR(VLOOKUP(I9479,'DE-PARA'!B:D,3,0),VLOOKUP(I9479,'DE-PARA'!C:D,2,0)),"NÃO ENCONTRADO")</f>
        <v>Outras Saídas</v>
      </c>
      <c r="L9479" s="50" t="str">
        <f>VLOOKUP(K9479,'Base -Receita-Despesa'!$B:$AS,1,FALSE)</f>
        <v>Outras Saídas</v>
      </c>
    </row>
    <row r="9480" spans="1:12" ht="15" customHeight="1" x14ac:dyDescent="0.25">
      <c r="A9480" s="81" t="str">
        <f t="shared" si="302"/>
        <v>2020</v>
      </c>
      <c r="B9480" s="259" t="s">
        <v>1021</v>
      </c>
      <c r="C9480" s="260" t="s">
        <v>1022</v>
      </c>
      <c r="D9480" s="73" t="str">
        <f t="shared" si="303"/>
        <v>nov/2020</v>
      </c>
      <c r="E9480" s="263">
        <v>44155</v>
      </c>
      <c r="F9480" s="259">
        <v>2994</v>
      </c>
      <c r="G9480" s="259" t="s">
        <v>295</v>
      </c>
      <c r="H9480" s="264" t="s">
        <v>1957</v>
      </c>
      <c r="I9480" s="264" t="s">
        <v>169</v>
      </c>
      <c r="J9480" s="264">
        <v>-730</v>
      </c>
      <c r="K9480" s="82" t="str">
        <f>IFERROR(IFERROR(VLOOKUP(I9480,'DE-PARA'!B:D,3,0),VLOOKUP(I9480,'DE-PARA'!C:D,2,0)),"NÃO ENCONTRADO")</f>
        <v>Serviços</v>
      </c>
      <c r="L9480" s="50" t="str">
        <f>VLOOKUP(K9480,'Base -Receita-Despesa'!$B:$AS,1,FALSE)</f>
        <v>Serviços</v>
      </c>
    </row>
    <row r="9481" spans="1:12" ht="15" customHeight="1" x14ac:dyDescent="0.25">
      <c r="A9481" s="81" t="str">
        <f t="shared" si="302"/>
        <v>2020</v>
      </c>
      <c r="B9481" s="259" t="s">
        <v>1021</v>
      </c>
      <c r="C9481" s="260" t="s">
        <v>1022</v>
      </c>
      <c r="D9481" s="73" t="str">
        <f t="shared" si="303"/>
        <v>nov/2020</v>
      </c>
      <c r="E9481" s="263">
        <v>44155</v>
      </c>
      <c r="F9481" s="259">
        <v>38906</v>
      </c>
      <c r="G9481" s="259" t="s">
        <v>295</v>
      </c>
      <c r="H9481" s="264" t="s">
        <v>1957</v>
      </c>
      <c r="I9481" s="264" t="s">
        <v>169</v>
      </c>
      <c r="J9481" s="264">
        <v>-776</v>
      </c>
      <c r="K9481" s="82" t="str">
        <f>IFERROR(IFERROR(VLOOKUP(I9481,'DE-PARA'!B:D,3,0),VLOOKUP(I9481,'DE-PARA'!C:D,2,0)),"NÃO ENCONTRADO")</f>
        <v>Serviços</v>
      </c>
      <c r="L9481" s="50" t="str">
        <f>VLOOKUP(K9481,'Base -Receita-Despesa'!$B:$AS,1,FALSE)</f>
        <v>Serviços</v>
      </c>
    </row>
    <row r="9482" spans="1:12" ht="15" customHeight="1" x14ac:dyDescent="0.25">
      <c r="A9482" s="81" t="str">
        <f t="shared" si="302"/>
        <v>2020</v>
      </c>
      <c r="B9482" s="259" t="s">
        <v>1021</v>
      </c>
      <c r="C9482" s="260" t="s">
        <v>1022</v>
      </c>
      <c r="D9482" s="73" t="str">
        <f t="shared" si="303"/>
        <v>nov/2020</v>
      </c>
      <c r="E9482" s="263">
        <v>44155</v>
      </c>
      <c r="F9482" s="259">
        <v>9310</v>
      </c>
      <c r="G9482" s="259" t="s">
        <v>295</v>
      </c>
      <c r="H9482" s="264" t="s">
        <v>2372</v>
      </c>
      <c r="I9482" s="264" t="s">
        <v>248</v>
      </c>
      <c r="J9482" s="265">
        <v>-1640</v>
      </c>
      <c r="K9482" s="82" t="str">
        <f>IFERROR(IFERROR(VLOOKUP(I9482,'DE-PARA'!B:D,3,0),VLOOKUP(I9482,'DE-PARA'!C:D,2,0)),"NÃO ENCONTRADO")</f>
        <v>Materiais</v>
      </c>
      <c r="L9482" s="50" t="str">
        <f>VLOOKUP(K9482,'Base -Receita-Despesa'!$B:$AS,1,FALSE)</f>
        <v>Materiais</v>
      </c>
    </row>
    <row r="9483" spans="1:12" ht="15" customHeight="1" x14ac:dyDescent="0.25">
      <c r="A9483" s="81" t="str">
        <f t="shared" si="302"/>
        <v>2020</v>
      </c>
      <c r="B9483" s="259" t="s">
        <v>1021</v>
      </c>
      <c r="C9483" s="260" t="s">
        <v>1022</v>
      </c>
      <c r="D9483" s="73" t="str">
        <f t="shared" si="303"/>
        <v>nov/2020</v>
      </c>
      <c r="E9483" s="263">
        <v>44155</v>
      </c>
      <c r="F9483" s="259">
        <v>2443</v>
      </c>
      <c r="G9483" s="259" t="s">
        <v>295</v>
      </c>
      <c r="H9483" s="264" t="s">
        <v>1773</v>
      </c>
      <c r="I9483" s="264" t="s">
        <v>261</v>
      </c>
      <c r="J9483" s="265">
        <v>-1096</v>
      </c>
      <c r="K9483" s="82" t="str">
        <f>IFERROR(IFERROR(VLOOKUP(I9483,'DE-PARA'!B:D,3,0),VLOOKUP(I9483,'DE-PARA'!C:D,2,0)),"NÃO ENCONTRADO")</f>
        <v>Materiais</v>
      </c>
      <c r="L9483" s="50" t="str">
        <f>VLOOKUP(K9483,'Base -Receita-Despesa'!$B:$AS,1,FALSE)</f>
        <v>Materiais</v>
      </c>
    </row>
    <row r="9484" spans="1:12" ht="15" customHeight="1" x14ac:dyDescent="0.25">
      <c r="A9484" s="81" t="str">
        <f t="shared" si="302"/>
        <v>2020</v>
      </c>
      <c r="B9484" s="259" t="s">
        <v>1021</v>
      </c>
      <c r="C9484" s="260" t="s">
        <v>1022</v>
      </c>
      <c r="D9484" s="73" t="str">
        <f t="shared" si="303"/>
        <v>nov/2020</v>
      </c>
      <c r="E9484" s="263">
        <v>44155</v>
      </c>
      <c r="F9484" s="259" t="s">
        <v>214</v>
      </c>
      <c r="G9484" s="259" t="s">
        <v>295</v>
      </c>
      <c r="H9484" s="264" t="s">
        <v>197</v>
      </c>
      <c r="I9484" s="264" t="s">
        <v>133</v>
      </c>
      <c r="J9484" s="264">
        <v>-10</v>
      </c>
      <c r="K9484" s="82" t="str">
        <f>IFERROR(IFERROR(VLOOKUP(I9484,'DE-PARA'!B:D,3,0),VLOOKUP(I9484,'DE-PARA'!C:D,2,0)),"NÃO ENCONTRADO")</f>
        <v>Outras Saídas</v>
      </c>
      <c r="L9484" s="50" t="str">
        <f>VLOOKUP(K9484,'Base -Receita-Despesa'!$B:$AS,1,FALSE)</f>
        <v>Outras Saídas</v>
      </c>
    </row>
    <row r="9485" spans="1:12" ht="15" customHeight="1" x14ac:dyDescent="0.25">
      <c r="A9485" s="81" t="str">
        <f t="shared" si="302"/>
        <v>2020</v>
      </c>
      <c r="B9485" s="259" t="s">
        <v>1021</v>
      </c>
      <c r="C9485" s="260" t="s">
        <v>1022</v>
      </c>
      <c r="D9485" s="73" t="str">
        <f t="shared" si="303"/>
        <v>nov/2020</v>
      </c>
      <c r="E9485" s="263">
        <v>44155</v>
      </c>
      <c r="F9485" s="259" t="s">
        <v>214</v>
      </c>
      <c r="G9485" s="259" t="s">
        <v>295</v>
      </c>
      <c r="H9485" s="264" t="s">
        <v>197</v>
      </c>
      <c r="I9485" s="264" t="s">
        <v>133</v>
      </c>
      <c r="J9485" s="264">
        <v>-10</v>
      </c>
      <c r="K9485" s="82" t="str">
        <f>IFERROR(IFERROR(VLOOKUP(I9485,'DE-PARA'!B:D,3,0),VLOOKUP(I9485,'DE-PARA'!C:D,2,0)),"NÃO ENCONTRADO")</f>
        <v>Outras Saídas</v>
      </c>
      <c r="L9485" s="50" t="str">
        <f>VLOOKUP(K9485,'Base -Receita-Despesa'!$B:$AS,1,FALSE)</f>
        <v>Outras Saídas</v>
      </c>
    </row>
    <row r="9486" spans="1:12" ht="15" customHeight="1" x14ac:dyDescent="0.25">
      <c r="A9486" s="81" t="str">
        <f t="shared" si="302"/>
        <v>2020</v>
      </c>
      <c r="B9486" s="259" t="s">
        <v>1021</v>
      </c>
      <c r="C9486" s="260" t="s">
        <v>1022</v>
      </c>
      <c r="D9486" s="73" t="str">
        <f t="shared" si="303"/>
        <v>nov/2020</v>
      </c>
      <c r="E9486" s="263">
        <v>44155</v>
      </c>
      <c r="F9486" s="259" t="s">
        <v>214</v>
      </c>
      <c r="G9486" s="259" t="s">
        <v>295</v>
      </c>
      <c r="H9486" s="264" t="s">
        <v>197</v>
      </c>
      <c r="I9486" s="264" t="s">
        <v>133</v>
      </c>
      <c r="J9486" s="264">
        <v>-10</v>
      </c>
      <c r="K9486" s="82" t="str">
        <f>IFERROR(IFERROR(VLOOKUP(I9486,'DE-PARA'!B:D,3,0),VLOOKUP(I9486,'DE-PARA'!C:D,2,0)),"NÃO ENCONTRADO")</f>
        <v>Outras Saídas</v>
      </c>
      <c r="L9486" s="50" t="str">
        <f>VLOOKUP(K9486,'Base -Receita-Despesa'!$B:$AS,1,FALSE)</f>
        <v>Outras Saídas</v>
      </c>
    </row>
    <row r="9487" spans="1:12" ht="15" customHeight="1" x14ac:dyDescent="0.25">
      <c r="A9487" s="81" t="str">
        <f t="shared" si="302"/>
        <v>2020</v>
      </c>
      <c r="B9487" s="259" t="s">
        <v>1021</v>
      </c>
      <c r="C9487" s="260" t="s">
        <v>1022</v>
      </c>
      <c r="D9487" s="73" t="str">
        <f t="shared" si="303"/>
        <v>nov/2020</v>
      </c>
      <c r="E9487" s="263">
        <v>44155</v>
      </c>
      <c r="F9487" s="259" t="s">
        <v>214</v>
      </c>
      <c r="G9487" s="259" t="s">
        <v>295</v>
      </c>
      <c r="H9487" s="264" t="s">
        <v>329</v>
      </c>
      <c r="I9487" s="264" t="s">
        <v>133</v>
      </c>
      <c r="J9487" s="264">
        <v>-99</v>
      </c>
      <c r="K9487" s="82" t="str">
        <f>IFERROR(IFERROR(VLOOKUP(I9487,'DE-PARA'!B:D,3,0),VLOOKUP(I9487,'DE-PARA'!C:D,2,0)),"NÃO ENCONTRADO")</f>
        <v>Outras Saídas</v>
      </c>
      <c r="L9487" s="50" t="str">
        <f>VLOOKUP(K9487,'Base -Receita-Despesa'!$B:$AS,1,FALSE)</f>
        <v>Outras Saídas</v>
      </c>
    </row>
    <row r="9488" spans="1:12" ht="15" customHeight="1" x14ac:dyDescent="0.25">
      <c r="A9488" s="81" t="str">
        <f t="shared" si="302"/>
        <v>2020</v>
      </c>
      <c r="B9488" s="259" t="s">
        <v>1021</v>
      </c>
      <c r="C9488" s="260" t="s">
        <v>1022</v>
      </c>
      <c r="D9488" s="73" t="str">
        <f t="shared" si="303"/>
        <v>nov/2020</v>
      </c>
      <c r="E9488" s="263">
        <v>44160</v>
      </c>
      <c r="F9488" s="259" t="s">
        <v>749</v>
      </c>
      <c r="G9488" s="259" t="s">
        <v>295</v>
      </c>
      <c r="H9488" s="264" t="s">
        <v>750</v>
      </c>
      <c r="I9488" s="264" t="s">
        <v>128</v>
      </c>
      <c r="J9488" s="265">
        <v>-3979.92</v>
      </c>
      <c r="K9488" s="82" t="str">
        <f>IFERROR(IFERROR(VLOOKUP(I9488,'DE-PARA'!B:D,3,0),VLOOKUP(I9488,'DE-PARA'!C:D,2,0)),"NÃO ENCONTRADO")</f>
        <v>Rescisões Trabalhistas</v>
      </c>
      <c r="L9488" s="50" t="str">
        <f>VLOOKUP(K9488,'Base -Receita-Despesa'!$B:$AS,1,FALSE)</f>
        <v>Rescisões Trabalhistas</v>
      </c>
    </row>
    <row r="9489" spans="1:12" ht="15" customHeight="1" x14ac:dyDescent="0.25">
      <c r="A9489" s="81" t="str">
        <f t="shared" si="302"/>
        <v>2020</v>
      </c>
      <c r="B9489" s="259" t="s">
        <v>1021</v>
      </c>
      <c r="C9489" s="260" t="s">
        <v>1022</v>
      </c>
      <c r="D9489" s="73" t="str">
        <f t="shared" si="303"/>
        <v>nov/2020</v>
      </c>
      <c r="E9489" s="263">
        <v>44160</v>
      </c>
      <c r="F9489" s="259">
        <v>82748</v>
      </c>
      <c r="G9489" s="259" t="s">
        <v>295</v>
      </c>
      <c r="H9489" s="264" t="s">
        <v>1818</v>
      </c>
      <c r="I9489" s="264" t="s">
        <v>138</v>
      </c>
      <c r="J9489" s="264">
        <v>-190</v>
      </c>
      <c r="K9489" s="82" t="str">
        <f>IFERROR(IFERROR(VLOOKUP(I9489,'DE-PARA'!B:D,3,0),VLOOKUP(I9489,'DE-PARA'!C:D,2,0)),"NÃO ENCONTRADO")</f>
        <v>Concessionárias (água, luz e telefone)</v>
      </c>
      <c r="L9489" s="50" t="str">
        <f>VLOOKUP(K9489,'Base -Receita-Despesa'!$B:$AS,1,FALSE)</f>
        <v>Concessionárias (água, luz e telefone)</v>
      </c>
    </row>
    <row r="9490" spans="1:12" ht="15" customHeight="1" x14ac:dyDescent="0.25">
      <c r="A9490" s="81" t="str">
        <f t="shared" si="302"/>
        <v>2020</v>
      </c>
      <c r="B9490" s="259" t="s">
        <v>1021</v>
      </c>
      <c r="C9490" s="260" t="s">
        <v>1022</v>
      </c>
      <c r="D9490" s="73" t="str">
        <f t="shared" si="303"/>
        <v>nov/2020</v>
      </c>
      <c r="E9490" s="263">
        <v>44161</v>
      </c>
      <c r="F9490" s="259">
        <v>71456</v>
      </c>
      <c r="G9490" s="259" t="s">
        <v>295</v>
      </c>
      <c r="H9490" s="264" t="s">
        <v>1005</v>
      </c>
      <c r="I9490" s="264" t="s">
        <v>249</v>
      </c>
      <c r="J9490" s="264">
        <v>-851.3</v>
      </c>
      <c r="K9490" s="82" t="str">
        <f>IFERROR(IFERROR(VLOOKUP(I9490,'DE-PARA'!B:D,3,0),VLOOKUP(I9490,'DE-PARA'!C:D,2,0)),"NÃO ENCONTRADO")</f>
        <v>Materiais</v>
      </c>
      <c r="L9490" s="50" t="str">
        <f>VLOOKUP(K9490,'Base -Receita-Despesa'!$B:$AS,1,FALSE)</f>
        <v>Materiais</v>
      </c>
    </row>
    <row r="9491" spans="1:12" ht="15" customHeight="1" x14ac:dyDescent="0.25">
      <c r="A9491" s="81" t="str">
        <f t="shared" si="302"/>
        <v>2020</v>
      </c>
      <c r="B9491" s="259" t="s">
        <v>1021</v>
      </c>
      <c r="C9491" s="260" t="s">
        <v>1022</v>
      </c>
      <c r="D9491" s="73" t="str">
        <f t="shared" si="303"/>
        <v>nov/2020</v>
      </c>
      <c r="E9491" s="263">
        <v>44161</v>
      </c>
      <c r="F9491" s="259">
        <v>71456</v>
      </c>
      <c r="G9491" s="259" t="s">
        <v>295</v>
      </c>
      <c r="H9491" s="264" t="s">
        <v>1005</v>
      </c>
      <c r="I9491" s="264" t="s">
        <v>189</v>
      </c>
      <c r="J9491" s="264">
        <v>-26.11</v>
      </c>
      <c r="K9491" s="82" t="str">
        <f>IFERROR(IFERROR(VLOOKUP(I9491,'DE-PARA'!B:D,3,0),VLOOKUP(I9491,'DE-PARA'!C:D,2,0)),"NÃO ENCONTRADO")</f>
        <v>Outras Saídas</v>
      </c>
      <c r="L9491" s="50" t="str">
        <f>VLOOKUP(K9491,'Base -Receita-Despesa'!$B:$AS,1,FALSE)</f>
        <v>Outras Saídas</v>
      </c>
    </row>
    <row r="9492" spans="1:12" ht="15" customHeight="1" x14ac:dyDescent="0.25">
      <c r="A9492" s="81" t="str">
        <f t="shared" si="302"/>
        <v>2020</v>
      </c>
      <c r="B9492" s="259" t="s">
        <v>1021</v>
      </c>
      <c r="C9492" s="260" t="s">
        <v>1022</v>
      </c>
      <c r="D9492" s="73" t="str">
        <f t="shared" si="303"/>
        <v>nov/2020</v>
      </c>
      <c r="E9492" s="263">
        <v>44165</v>
      </c>
      <c r="F9492" s="259" t="s">
        <v>141</v>
      </c>
      <c r="G9492" s="259" t="s">
        <v>295</v>
      </c>
      <c r="H9492" s="264" t="s">
        <v>1014</v>
      </c>
      <c r="I9492" s="264" t="s">
        <v>142</v>
      </c>
      <c r="J9492" s="264">
        <v>409.76</v>
      </c>
      <c r="K9492" s="82" t="str">
        <f>IFERROR(IFERROR(VLOOKUP(I9492,'DE-PARA'!B:D,3,0),VLOOKUP(I9492,'DE-PARA'!C:D,2,0)),"NÃO ENCONTRADO")</f>
        <v>Outras Saídas</v>
      </c>
      <c r="L9492" s="50" t="str">
        <f>VLOOKUP(K9492,'Base -Receita-Despesa'!$B:$AS,1,FALSE)</f>
        <v>Outras Saídas</v>
      </c>
    </row>
    <row r="9493" spans="1:12" ht="15" customHeight="1" x14ac:dyDescent="0.25">
      <c r="A9493" s="81" t="str">
        <f t="shared" si="302"/>
        <v>2020</v>
      </c>
      <c r="B9493" s="259" t="s">
        <v>1021</v>
      </c>
      <c r="C9493" s="260" t="s">
        <v>1022</v>
      </c>
      <c r="D9493" s="73" t="str">
        <f t="shared" si="303"/>
        <v>nov/2020</v>
      </c>
      <c r="E9493" s="263">
        <v>44165</v>
      </c>
      <c r="F9493" s="259">
        <v>2010010780849</v>
      </c>
      <c r="G9493" s="259" t="s">
        <v>295</v>
      </c>
      <c r="H9493" s="264" t="s">
        <v>638</v>
      </c>
      <c r="I9493" s="264" t="s">
        <v>138</v>
      </c>
      <c r="J9493" s="265">
        <v>-1371.47</v>
      </c>
      <c r="K9493" s="82" t="str">
        <f>IFERROR(IFERROR(VLOOKUP(I9493,'DE-PARA'!B:D,3,0),VLOOKUP(I9493,'DE-PARA'!C:D,2,0)),"NÃO ENCONTRADO")</f>
        <v>Concessionárias (água, luz e telefone)</v>
      </c>
      <c r="L9493" s="50" t="str">
        <f>VLOOKUP(K9493,'Base -Receita-Despesa'!$B:$AS,1,FALSE)</f>
        <v>Concessionárias (água, luz e telefone)</v>
      </c>
    </row>
    <row r="9494" spans="1:12" ht="15" customHeight="1" x14ac:dyDescent="0.25">
      <c r="A9494" s="81" t="str">
        <f t="shared" si="302"/>
        <v>2020</v>
      </c>
      <c r="B9494" s="259" t="s">
        <v>1021</v>
      </c>
      <c r="C9494" s="260" t="s">
        <v>1022</v>
      </c>
      <c r="D9494" s="73" t="str">
        <f t="shared" si="303"/>
        <v>nov/2020</v>
      </c>
      <c r="E9494" s="263">
        <v>44165</v>
      </c>
      <c r="F9494" s="259" t="s">
        <v>214</v>
      </c>
      <c r="G9494" s="259" t="s">
        <v>295</v>
      </c>
      <c r="H9494" s="264" t="s">
        <v>191</v>
      </c>
      <c r="I9494" s="264" t="s">
        <v>133</v>
      </c>
      <c r="J9494" s="264">
        <v>-36.5</v>
      </c>
      <c r="K9494" s="82" t="str">
        <f>IFERROR(IFERROR(VLOOKUP(I9494,'DE-PARA'!B:D,3,0),VLOOKUP(I9494,'DE-PARA'!C:D,2,0)),"NÃO ENCONTRADO")</f>
        <v>Outras Saídas</v>
      </c>
      <c r="L9494" s="50" t="str">
        <f>VLOOKUP(K9494,'Base -Receita-Despesa'!$B:$AS,1,FALSE)</f>
        <v>Outras Saídas</v>
      </c>
    </row>
    <row r="9495" spans="1:12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1:12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1:12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1:12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1:12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1:12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1:12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1:12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1:12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1:12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  <hyperlink ref="P6322" r:id="rId3"/>
  </hyperlinks>
  <pageMargins left="0.25" right="0.25" top="0.75" bottom="0.75" header="0.3" footer="0.3"/>
  <pageSetup paperSize="9" scale="55" fitToHeight="0" orientation="landscape" r:id="rId4"/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681</v>
      </c>
      <c r="D3" s="85" t="s">
        <v>114</v>
      </c>
      <c r="J3" s="452" t="s">
        <v>38</v>
      </c>
    </row>
    <row r="4" spans="2:10" ht="13.5" x14ac:dyDescent="0.3">
      <c r="B4" s="86"/>
      <c r="C4" s="86"/>
      <c r="D4" s="87"/>
      <c r="J4" s="452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232</v>
      </c>
      <c r="C7" s="90"/>
      <c r="D7" s="87"/>
      <c r="J7" s="1" t="s">
        <v>54</v>
      </c>
    </row>
    <row r="8" spans="2:10" x14ac:dyDescent="0.3">
      <c r="B8" s="91" t="s">
        <v>233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234</v>
      </c>
      <c r="C10" s="93"/>
      <c r="D10" s="87"/>
      <c r="J10" s="1" t="s">
        <v>57</v>
      </c>
    </row>
    <row r="11" spans="2:10" x14ac:dyDescent="0.3">
      <c r="B11" s="94" t="s">
        <v>235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236</v>
      </c>
      <c r="C12" s="95"/>
      <c r="D12" s="87" t="str">
        <f>J16</f>
        <v>Repasses Contrato de Gestão</v>
      </c>
    </row>
    <row r="13" spans="2:10" x14ac:dyDescent="0.3">
      <c r="B13" s="94" t="s">
        <v>237</v>
      </c>
      <c r="C13" s="94" t="s">
        <v>620</v>
      </c>
      <c r="D13" s="87" t="s">
        <v>85</v>
      </c>
      <c r="J13" s="4" t="s">
        <v>59</v>
      </c>
    </row>
    <row r="14" spans="2:10" ht="13.5" x14ac:dyDescent="0.3">
      <c r="B14" s="94" t="s">
        <v>238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239</v>
      </c>
      <c r="C15" s="95" t="s">
        <v>2406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240</v>
      </c>
      <c r="C17" s="96"/>
      <c r="D17" s="87"/>
      <c r="J17" s="57" t="s">
        <v>63</v>
      </c>
    </row>
    <row r="18" spans="2:10" x14ac:dyDescent="0.3">
      <c r="B18" s="97" t="s">
        <v>241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242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229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243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244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245</v>
      </c>
      <c r="C31" s="94"/>
      <c r="D31" s="87" t="str">
        <f t="shared" si="0"/>
        <v>Pessoal</v>
      </c>
    </row>
    <row r="32" spans="2:10" x14ac:dyDescent="0.3">
      <c r="B32" s="95" t="s">
        <v>195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246</v>
      </c>
      <c r="C34" s="98"/>
      <c r="D34" s="87"/>
      <c r="J34" s="59" t="s">
        <v>79</v>
      </c>
    </row>
    <row r="35" spans="2:10" x14ac:dyDescent="0.3">
      <c r="B35" s="99" t="s">
        <v>247</v>
      </c>
      <c r="C35" s="99"/>
      <c r="D35" s="87"/>
      <c r="J35" s="59" t="s">
        <v>80</v>
      </c>
    </row>
    <row r="36" spans="2:10" x14ac:dyDescent="0.3">
      <c r="B36" s="94" t="s">
        <v>248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249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250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251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252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253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254</v>
      </c>
      <c r="C43" s="99"/>
      <c r="D43" s="87"/>
      <c r="J43" s="1" t="s">
        <v>87</v>
      </c>
    </row>
    <row r="44" spans="2:10" x14ac:dyDescent="0.3">
      <c r="B44" s="94" t="s">
        <v>255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256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257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258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259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260</v>
      </c>
      <c r="C51" s="94"/>
      <c r="D51" s="87" t="str">
        <f t="shared" si="2"/>
        <v>Materiais</v>
      </c>
    </row>
    <row r="52" spans="2:10" x14ac:dyDescent="0.3">
      <c r="B52" s="94" t="s">
        <v>261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262</v>
      </c>
      <c r="C54" s="98"/>
      <c r="D54" s="87"/>
      <c r="J54" s="1" t="s">
        <v>98</v>
      </c>
    </row>
    <row r="55" spans="2:10" x14ac:dyDescent="0.3">
      <c r="B55" s="99" t="s">
        <v>263</v>
      </c>
      <c r="C55" s="99"/>
      <c r="D55" s="87"/>
      <c r="J55" s="1" t="s">
        <v>99</v>
      </c>
    </row>
    <row r="56" spans="2:10" x14ac:dyDescent="0.3">
      <c r="B56" s="95" t="s">
        <v>264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265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266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267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268</v>
      </c>
      <c r="C60" s="95" t="s">
        <v>618</v>
      </c>
      <c r="D60" s="87" t="str">
        <f t="shared" si="3"/>
        <v>Serviços</v>
      </c>
    </row>
    <row r="61" spans="2:10" x14ac:dyDescent="0.3">
      <c r="B61" s="95" t="s">
        <v>269</v>
      </c>
      <c r="C61" s="95" t="s">
        <v>619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270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271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272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273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274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275</v>
      </c>
      <c r="C68" s="99"/>
      <c r="D68" s="87"/>
      <c r="J68" s="5" t="s">
        <v>110</v>
      </c>
    </row>
    <row r="69" spans="2:10" x14ac:dyDescent="0.3">
      <c r="B69" s="95" t="s">
        <v>184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836</v>
      </c>
      <c r="C74" s="95" t="s">
        <v>1768</v>
      </c>
      <c r="D74" s="87" t="str">
        <f>$J$36</f>
        <v>Concessionárias (água, luz e telefone)</v>
      </c>
      <c r="J74" s="9"/>
    </row>
    <row r="75" spans="2:10" x14ac:dyDescent="0.3">
      <c r="B75" s="95" t="s">
        <v>276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186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277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278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279</v>
      </c>
      <c r="C90" s="95"/>
      <c r="D90" s="87" t="str">
        <f t="shared" si="4"/>
        <v>Serviços</v>
      </c>
    </row>
    <row r="91" spans="2:10" x14ac:dyDescent="0.3">
      <c r="B91" s="95" t="s">
        <v>190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280</v>
      </c>
      <c r="C94" s="98"/>
      <c r="D94" s="87"/>
    </row>
    <row r="95" spans="2:10" x14ac:dyDescent="0.3">
      <c r="B95" s="95" t="s">
        <v>188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189</v>
      </c>
      <c r="C97" s="95"/>
      <c r="D97" s="87" t="s">
        <v>83</v>
      </c>
    </row>
    <row r="98" spans="2:10" x14ac:dyDescent="0.3">
      <c r="B98" s="95" t="s">
        <v>281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282</v>
      </c>
      <c r="C100" s="98"/>
      <c r="D100" s="87"/>
    </row>
    <row r="101" spans="2:10" x14ac:dyDescent="0.3">
      <c r="B101" s="95" t="s">
        <v>283</v>
      </c>
      <c r="C101" s="95"/>
      <c r="D101" s="87" t="s">
        <v>10</v>
      </c>
      <c r="J101" s="5"/>
    </row>
    <row r="102" spans="2:10" x14ac:dyDescent="0.3">
      <c r="B102" s="95" t="s">
        <v>284</v>
      </c>
      <c r="C102" s="95"/>
      <c r="D102" s="87" t="s">
        <v>10</v>
      </c>
      <c r="J102" s="5"/>
    </row>
    <row r="103" spans="2:10" x14ac:dyDescent="0.3">
      <c r="B103" s="95" t="s">
        <v>179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298</v>
      </c>
      <c r="C105" s="92"/>
      <c r="D105" s="87" t="s">
        <v>682</v>
      </c>
      <c r="J105" s="5"/>
    </row>
    <row r="106" spans="2:10" x14ac:dyDescent="0.3">
      <c r="B106" s="95" t="s">
        <v>206</v>
      </c>
      <c r="C106" s="92"/>
      <c r="D106" s="87" t="s">
        <v>683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209</v>
      </c>
      <c r="C110" s="92"/>
      <c r="D110" s="87" t="s">
        <v>73</v>
      </c>
      <c r="G110" s="104"/>
      <c r="J110" s="5"/>
    </row>
    <row r="111" spans="2:10" x14ac:dyDescent="0.3">
      <c r="B111" s="93" t="s">
        <v>226</v>
      </c>
      <c r="C111" s="93"/>
      <c r="D111" s="87" t="s">
        <v>85</v>
      </c>
      <c r="G111" s="103" t="s">
        <v>105</v>
      </c>
    </row>
    <row r="112" spans="2:10" x14ac:dyDescent="0.3">
      <c r="B112" s="93" t="s">
        <v>285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233</v>
      </c>
      <c r="C114" s="100"/>
      <c r="D114" s="87"/>
    </row>
    <row r="115" spans="2:10" x14ac:dyDescent="0.3">
      <c r="B115" s="100" t="s">
        <v>286</v>
      </c>
      <c r="C115" s="100"/>
      <c r="D115" s="87"/>
    </row>
    <row r="116" spans="2:10" x14ac:dyDescent="0.3">
      <c r="B116" s="100" t="s">
        <v>287</v>
      </c>
      <c r="C116" s="100"/>
      <c r="D116" s="87"/>
    </row>
    <row r="117" spans="2:10" x14ac:dyDescent="0.3">
      <c r="B117" s="101" t="s">
        <v>288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DOCID-2020503232-2446775</_dlc_DocId>
    <_dlc_DocIdUrl xmlns="c1178b72-d3f5-4356-be28-21acd058a982">
      <Url>https://ibghorg.sharepoint.com/documentos/_layouts/15/DocIdRedir.aspx?ID=DOCID-2020503232-2446775</Url>
      <Description>DOCID-2020503232-2446775</Description>
    </_dlc_DocIdUrl>
  </documentManagement>
</p:properties>
</file>

<file path=customXml/itemProps1.xml><?xml version="1.0" encoding="utf-8"?>
<ds:datastoreItem xmlns:ds="http://schemas.openxmlformats.org/officeDocument/2006/customXml" ds:itemID="{954C96BD-6055-452B-AA8F-D345E77DAE1D}"/>
</file>

<file path=customXml/itemProps2.xml><?xml version="1.0" encoding="utf-8"?>
<ds:datastoreItem xmlns:ds="http://schemas.openxmlformats.org/officeDocument/2006/customXml" ds:itemID="{84BF14C1-79C7-455F-B278-8673721FA8EB}"/>
</file>

<file path=customXml/itemProps3.xml><?xml version="1.0" encoding="utf-8"?>
<ds:datastoreItem xmlns:ds="http://schemas.openxmlformats.org/officeDocument/2006/customXml" ds:itemID="{EF391B98-D0DE-42B0-83CA-EF70BA99ED90}"/>
</file>

<file path=customXml/itemProps4.xml><?xml version="1.0" encoding="utf-8"?>
<ds:datastoreItem xmlns:ds="http://schemas.openxmlformats.org/officeDocument/2006/customXml" ds:itemID="{D487B495-B9A4-4F78-886E-804930F5441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2022-09-16T18:41:18Z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921a5fc2-2155-42ab-817f-48a5f491d388</vt:lpwstr>
  </property>
</Properties>
</file>